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ПРТ 2026-2030\готовый\Для отправки в УЭиБП\новая редакция\"/>
    </mc:Choice>
  </mc:AlternateContent>
  <xr:revisionPtr revIDLastSave="0" documentId="13_ncr:1_{CD0646C5-4548-4B6A-8004-E128DBA442BB}" xr6:coauthVersionLast="47" xr6:coauthVersionMax="47" xr10:uidLastSave="{00000000-0000-0000-0000-000000000000}"/>
  <bookViews>
    <workbookView xWindow="-120" yWindow="-120" windowWidth="29040" windowHeight="15720" xr2:uid="{00000000-000D-0000-FFFF-FFFF00000000}"/>
  </bookViews>
  <sheets>
    <sheet name="каз.яз.Семей" sheetId="5" r:id="rId1"/>
    <sheet name="Лист1"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30" i="5" l="1"/>
  <c r="I1030" i="5"/>
  <c r="J1030" i="5"/>
  <c r="K1030" i="5"/>
  <c r="L1030" i="5"/>
  <c r="M1030" i="5"/>
  <c r="G1030" i="5"/>
  <c r="H501" i="5"/>
  <c r="I501" i="5"/>
  <c r="J501" i="5"/>
  <c r="K501" i="5"/>
  <c r="L501" i="5"/>
  <c r="M501" i="5"/>
  <c r="G501" i="5"/>
  <c r="H502" i="5"/>
  <c r="I502" i="5"/>
  <c r="J502" i="5"/>
  <c r="K502" i="5"/>
  <c r="L502" i="5"/>
  <c r="M502" i="5"/>
  <c r="G502" i="5"/>
  <c r="H464" i="5"/>
  <c r="I464" i="5"/>
  <c r="J464" i="5"/>
  <c r="K464" i="5"/>
  <c r="L464" i="5"/>
  <c r="M464" i="5"/>
  <c r="G464" i="5"/>
  <c r="I1132" i="5"/>
  <c r="I1131" i="5"/>
  <c r="J1227" i="5" l="1"/>
  <c r="J1223" i="5" s="1"/>
  <c r="H54" i="5" l="1"/>
  <c r="I54" i="5"/>
  <c r="J54" i="5"/>
  <c r="K54" i="5"/>
  <c r="L54" i="5"/>
  <c r="M54" i="5"/>
  <c r="G54" i="5"/>
  <c r="H1238" i="5"/>
  <c r="I1238" i="5"/>
  <c r="J1238" i="5"/>
  <c r="K1238" i="5"/>
  <c r="L1238" i="5"/>
  <c r="M1238" i="5"/>
  <c r="H1239" i="5"/>
  <c r="I1239" i="5"/>
  <c r="J1239" i="5"/>
  <c r="K1239" i="5"/>
  <c r="L1239" i="5"/>
  <c r="M1239" i="5"/>
  <c r="H1240" i="5"/>
  <c r="I1240" i="5"/>
  <c r="J1240" i="5"/>
  <c r="K1240" i="5"/>
  <c r="L1240" i="5"/>
  <c r="M1240" i="5"/>
  <c r="G1238" i="5"/>
  <c r="H152" i="5" l="1"/>
  <c r="I152" i="5"/>
  <c r="J152" i="5"/>
  <c r="K152" i="5"/>
  <c r="G152" i="5"/>
  <c r="M1258" i="5"/>
  <c r="L1258" i="5"/>
  <c r="K1258" i="5"/>
  <c r="J1258" i="5"/>
  <c r="I1258" i="5"/>
  <c r="H1258" i="5"/>
  <c r="G1258" i="5"/>
  <c r="M1233" i="5"/>
  <c r="L1233" i="5"/>
  <c r="K1233" i="5"/>
  <c r="J1233" i="5"/>
  <c r="I1233" i="5"/>
  <c r="H1233" i="5"/>
  <c r="G1233" i="5"/>
  <c r="M1190" i="5"/>
  <c r="L1190" i="5"/>
  <c r="K1190" i="5"/>
  <c r="J1190" i="5"/>
  <c r="I1190" i="5"/>
  <c r="M255" i="5"/>
  <c r="L255" i="5"/>
  <c r="K255" i="5"/>
  <c r="J255" i="5"/>
  <c r="I255" i="5"/>
  <c r="H255" i="5"/>
  <c r="G255" i="5"/>
  <c r="M98" i="5"/>
  <c r="L98" i="5"/>
  <c r="K98" i="5"/>
  <c r="J98" i="5"/>
  <c r="I98" i="5"/>
  <c r="H98" i="5"/>
  <c r="G98" i="5"/>
  <c r="G22" i="5"/>
  <c r="G56" i="5" s="1"/>
  <c r="H22" i="5"/>
  <c r="I22" i="5"/>
  <c r="I56" i="5" s="1"/>
  <c r="J22" i="5"/>
  <c r="K22" i="5"/>
  <c r="K56" i="5" s="1"/>
  <c r="L22" i="5"/>
  <c r="M22" i="5"/>
  <c r="M56" i="5" s="1"/>
  <c r="G23" i="5"/>
  <c r="G57" i="5" s="1"/>
  <c r="H23" i="5"/>
  <c r="H57" i="5" s="1"/>
  <c r="I23" i="5"/>
  <c r="I57" i="5" s="1"/>
  <c r="J23" i="5"/>
  <c r="J57" i="5" s="1"/>
  <c r="K23" i="5"/>
  <c r="K57" i="5" s="1"/>
  <c r="L23" i="5"/>
  <c r="L57" i="5" s="1"/>
  <c r="M23" i="5"/>
  <c r="M57" i="5" s="1"/>
  <c r="G24" i="5"/>
  <c r="H24" i="5"/>
  <c r="I24" i="5"/>
  <c r="J24" i="5"/>
  <c r="K24" i="5"/>
  <c r="L24" i="5"/>
  <c r="M24" i="5"/>
  <c r="G51" i="5"/>
  <c r="H51" i="5"/>
  <c r="I51" i="5"/>
  <c r="K51" i="5"/>
  <c r="L51" i="5"/>
  <c r="M51" i="5"/>
  <c r="G79" i="5"/>
  <c r="G76" i="5" s="1"/>
  <c r="H79" i="5"/>
  <c r="H76" i="5" s="1"/>
  <c r="I79" i="5"/>
  <c r="I76" i="5" s="1"/>
  <c r="J79" i="5"/>
  <c r="J76" i="5" s="1"/>
  <c r="K79" i="5"/>
  <c r="K76" i="5" s="1"/>
  <c r="L79" i="5"/>
  <c r="L76" i="5" s="1"/>
  <c r="M79" i="5"/>
  <c r="M76" i="5" s="1"/>
  <c r="G93" i="5"/>
  <c r="G90" i="5" s="1"/>
  <c r="H93" i="5"/>
  <c r="H90" i="5" s="1"/>
  <c r="I93" i="5"/>
  <c r="I90" i="5" s="1"/>
  <c r="J93" i="5"/>
  <c r="J90" i="5" s="1"/>
  <c r="K93" i="5"/>
  <c r="K90" i="5" s="1"/>
  <c r="L93" i="5"/>
  <c r="L90" i="5" s="1"/>
  <c r="M93" i="5"/>
  <c r="M90" i="5" s="1"/>
  <c r="G108" i="5"/>
  <c r="H108" i="5"/>
  <c r="I108" i="5"/>
  <c r="J108" i="5"/>
  <c r="K108" i="5"/>
  <c r="L108" i="5"/>
  <c r="M108" i="5"/>
  <c r="G115" i="5"/>
  <c r="H115" i="5"/>
  <c r="I115" i="5"/>
  <c r="K115" i="5"/>
  <c r="L115" i="5"/>
  <c r="M115" i="5"/>
  <c r="J116" i="5"/>
  <c r="J115" i="5" s="1"/>
  <c r="G121" i="5"/>
  <c r="H121" i="5"/>
  <c r="I121" i="5"/>
  <c r="J121" i="5"/>
  <c r="K121" i="5"/>
  <c r="L121" i="5"/>
  <c r="M121" i="5"/>
  <c r="G137" i="5"/>
  <c r="H137" i="5"/>
  <c r="I137" i="5"/>
  <c r="J137" i="5"/>
  <c r="K137" i="5"/>
  <c r="L137" i="5"/>
  <c r="M137" i="5"/>
  <c r="G139" i="5"/>
  <c r="H139" i="5"/>
  <c r="I139" i="5"/>
  <c r="J139" i="5"/>
  <c r="K139" i="5"/>
  <c r="L139" i="5"/>
  <c r="M139" i="5"/>
  <c r="G201" i="5"/>
  <c r="H201" i="5"/>
  <c r="I201" i="5"/>
  <c r="J201" i="5"/>
  <c r="K201" i="5"/>
  <c r="L201" i="5"/>
  <c r="M201" i="5"/>
  <c r="G202" i="5"/>
  <c r="H202" i="5"/>
  <c r="I202" i="5"/>
  <c r="J202" i="5"/>
  <c r="K202" i="5"/>
  <c r="L202" i="5"/>
  <c r="M202" i="5"/>
  <c r="G212" i="5"/>
  <c r="H212" i="5"/>
  <c r="I212" i="5"/>
  <c r="J212" i="5"/>
  <c r="K212" i="5"/>
  <c r="L212" i="5"/>
  <c r="M212" i="5"/>
  <c r="L224" i="5"/>
  <c r="M224" i="5"/>
  <c r="G245" i="5"/>
  <c r="H245" i="5"/>
  <c r="I245" i="5"/>
  <c r="J245" i="5"/>
  <c r="K245" i="5"/>
  <c r="L245" i="5"/>
  <c r="M245" i="5"/>
  <c r="G246" i="5"/>
  <c r="H246" i="5"/>
  <c r="I246" i="5"/>
  <c r="J246" i="5"/>
  <c r="K246" i="5"/>
  <c r="L246" i="5"/>
  <c r="M246" i="5"/>
  <c r="G247" i="5"/>
  <c r="H247" i="5"/>
  <c r="I247" i="5"/>
  <c r="J247" i="5"/>
  <c r="K247" i="5"/>
  <c r="L247" i="5"/>
  <c r="M247" i="5"/>
  <c r="G266" i="5"/>
  <c r="L266" i="5"/>
  <c r="M266" i="5"/>
  <c r="H272" i="5"/>
  <c r="H266" i="5" s="1"/>
  <c r="I272" i="5"/>
  <c r="I266" i="5" s="1"/>
  <c r="J272" i="5"/>
  <c r="J266" i="5" s="1"/>
  <c r="K272" i="5"/>
  <c r="K266" i="5" s="1"/>
  <c r="G280" i="5"/>
  <c r="H280" i="5"/>
  <c r="I280" i="5"/>
  <c r="J280" i="5"/>
  <c r="K280" i="5"/>
  <c r="L280" i="5"/>
  <c r="M280" i="5"/>
  <c r="G314" i="5"/>
  <c r="H314" i="5"/>
  <c r="I314" i="5"/>
  <c r="J314" i="5"/>
  <c r="K314" i="5"/>
  <c r="L314" i="5"/>
  <c r="M314" i="5"/>
  <c r="G334" i="5"/>
  <c r="H334" i="5"/>
  <c r="I334" i="5"/>
  <c r="J334" i="5"/>
  <c r="K334" i="5"/>
  <c r="L334" i="5"/>
  <c r="M334" i="5"/>
  <c r="G341" i="5"/>
  <c r="H341" i="5"/>
  <c r="I341" i="5"/>
  <c r="J341" i="5"/>
  <c r="K341" i="5"/>
  <c r="L341" i="5"/>
  <c r="M341" i="5"/>
  <c r="G347" i="5"/>
  <c r="H347" i="5"/>
  <c r="I347" i="5"/>
  <c r="J347" i="5"/>
  <c r="K347" i="5"/>
  <c r="L347" i="5"/>
  <c r="M347" i="5"/>
  <c r="H365" i="5"/>
  <c r="I365" i="5"/>
  <c r="J365" i="5"/>
  <c r="K365" i="5"/>
  <c r="I370" i="5"/>
  <c r="J370" i="5"/>
  <c r="K370" i="5"/>
  <c r="G384" i="5"/>
  <c r="H384" i="5"/>
  <c r="I384" i="5"/>
  <c r="J384" i="5"/>
  <c r="K384" i="5"/>
  <c r="L384" i="5"/>
  <c r="M384" i="5"/>
  <c r="G385" i="5"/>
  <c r="H385" i="5"/>
  <c r="I385" i="5"/>
  <c r="J385" i="5"/>
  <c r="K385" i="5"/>
  <c r="L385" i="5"/>
  <c r="M385" i="5"/>
  <c r="G400" i="5"/>
  <c r="H400" i="5"/>
  <c r="I400" i="5"/>
  <c r="J400" i="5"/>
  <c r="K400" i="5"/>
  <c r="L400" i="5"/>
  <c r="M400" i="5"/>
  <c r="G401" i="5"/>
  <c r="K401" i="5"/>
  <c r="L401" i="5"/>
  <c r="M401" i="5"/>
  <c r="I404" i="5"/>
  <c r="J404" i="5"/>
  <c r="L406" i="5"/>
  <c r="M406" i="5"/>
  <c r="H409" i="5"/>
  <c r="H401" i="5" s="1"/>
  <c r="I409" i="5"/>
  <c r="J410" i="5"/>
  <c r="J409" i="5" s="1"/>
  <c r="L411" i="5"/>
  <c r="M411" i="5"/>
  <c r="G418" i="5"/>
  <c r="H418" i="5"/>
  <c r="I418" i="5"/>
  <c r="J418" i="5"/>
  <c r="K418" i="5"/>
  <c r="L418" i="5"/>
  <c r="M418" i="5"/>
  <c r="G419" i="5"/>
  <c r="H419" i="5"/>
  <c r="I419" i="5"/>
  <c r="J419" i="5"/>
  <c r="K419" i="5"/>
  <c r="L419" i="5"/>
  <c r="M419" i="5"/>
  <c r="G432" i="5"/>
  <c r="H432" i="5"/>
  <c r="I432" i="5"/>
  <c r="J432" i="5"/>
  <c r="K432" i="5"/>
  <c r="L432" i="5"/>
  <c r="M432" i="5"/>
  <c r="G433" i="5"/>
  <c r="H433" i="5"/>
  <c r="I433" i="5"/>
  <c r="J433" i="5"/>
  <c r="K433" i="5"/>
  <c r="L433" i="5"/>
  <c r="M433" i="5"/>
  <c r="G440" i="5"/>
  <c r="H440" i="5"/>
  <c r="I440" i="5"/>
  <c r="J440" i="5"/>
  <c r="K440" i="5"/>
  <c r="L440" i="5"/>
  <c r="M440" i="5"/>
  <c r="G441" i="5"/>
  <c r="H441" i="5"/>
  <c r="I441" i="5"/>
  <c r="J441" i="5"/>
  <c r="K441" i="5"/>
  <c r="L441" i="5"/>
  <c r="M441" i="5"/>
  <c r="G463" i="5"/>
  <c r="H463" i="5"/>
  <c r="I463" i="5"/>
  <c r="J463" i="5"/>
  <c r="K463" i="5"/>
  <c r="L463" i="5"/>
  <c r="M463" i="5"/>
  <c r="G465" i="5"/>
  <c r="H465" i="5"/>
  <c r="I465" i="5"/>
  <c r="J465" i="5"/>
  <c r="K465" i="5"/>
  <c r="L465" i="5"/>
  <c r="M465" i="5"/>
  <c r="G503" i="5"/>
  <c r="H503" i="5"/>
  <c r="I503" i="5"/>
  <c r="J503" i="5"/>
  <c r="K503" i="5"/>
  <c r="L503" i="5"/>
  <c r="M503" i="5"/>
  <c r="G512" i="5"/>
  <c r="H512" i="5"/>
  <c r="I512" i="5"/>
  <c r="J512" i="5"/>
  <c r="K512" i="5"/>
  <c r="L512" i="5"/>
  <c r="M512" i="5"/>
  <c r="G513" i="5"/>
  <c r="H513" i="5"/>
  <c r="I513" i="5"/>
  <c r="J513" i="5"/>
  <c r="K513" i="5"/>
  <c r="L513" i="5"/>
  <c r="M513" i="5"/>
  <c r="G514" i="5"/>
  <c r="H514" i="5"/>
  <c r="I514" i="5"/>
  <c r="J514" i="5"/>
  <c r="K514" i="5"/>
  <c r="L514" i="5"/>
  <c r="M514" i="5"/>
  <c r="G544" i="5"/>
  <c r="H544" i="5"/>
  <c r="I544" i="5"/>
  <c r="J544" i="5"/>
  <c r="K544" i="5"/>
  <c r="L544" i="5"/>
  <c r="M544" i="5"/>
  <c r="G545" i="5"/>
  <c r="H545" i="5"/>
  <c r="I545" i="5"/>
  <c r="J545" i="5"/>
  <c r="K545" i="5"/>
  <c r="L545" i="5"/>
  <c r="M545" i="5"/>
  <c r="G564" i="5"/>
  <c r="H564" i="5"/>
  <c r="I564" i="5"/>
  <c r="J564" i="5"/>
  <c r="K564" i="5"/>
  <c r="L564" i="5"/>
  <c r="M564" i="5"/>
  <c r="G565" i="5"/>
  <c r="H565" i="5"/>
  <c r="I565" i="5"/>
  <c r="J565" i="5"/>
  <c r="K565" i="5"/>
  <c r="L565" i="5"/>
  <c r="M565" i="5"/>
  <c r="G566" i="5"/>
  <c r="H566" i="5"/>
  <c r="I566" i="5"/>
  <c r="J566" i="5"/>
  <c r="K566" i="5"/>
  <c r="L566" i="5"/>
  <c r="M566" i="5"/>
  <c r="J573" i="5"/>
  <c r="K573" i="5"/>
  <c r="L573" i="5"/>
  <c r="J578" i="5"/>
  <c r="K578" i="5"/>
  <c r="L578" i="5"/>
  <c r="M578" i="5"/>
  <c r="G597" i="5"/>
  <c r="H597" i="5"/>
  <c r="I597" i="5"/>
  <c r="J597" i="5"/>
  <c r="K597" i="5"/>
  <c r="L597" i="5"/>
  <c r="M597" i="5"/>
  <c r="G598" i="5"/>
  <c r="H598" i="5"/>
  <c r="J598" i="5"/>
  <c r="K598" i="5"/>
  <c r="L598" i="5"/>
  <c r="M598" i="5"/>
  <c r="I600" i="5"/>
  <c r="J603" i="5"/>
  <c r="K603" i="5"/>
  <c r="L603" i="5"/>
  <c r="I605" i="5"/>
  <c r="J608" i="5"/>
  <c r="K608" i="5"/>
  <c r="L608" i="5"/>
  <c r="I610" i="5"/>
  <c r="J613" i="5"/>
  <c r="K613" i="5"/>
  <c r="L613" i="5"/>
  <c r="I615" i="5"/>
  <c r="J618" i="5"/>
  <c r="K618" i="5"/>
  <c r="L618" i="5"/>
  <c r="G638" i="5"/>
  <c r="H638" i="5"/>
  <c r="I638" i="5"/>
  <c r="J638" i="5"/>
  <c r="K638" i="5"/>
  <c r="L638" i="5"/>
  <c r="M638" i="5"/>
  <c r="H639" i="5"/>
  <c r="I639" i="5"/>
  <c r="J639" i="5"/>
  <c r="K639" i="5"/>
  <c r="L639" i="5"/>
  <c r="M639" i="5"/>
  <c r="G640" i="5"/>
  <c r="I640" i="5"/>
  <c r="J640" i="5"/>
  <c r="K640" i="5"/>
  <c r="L640" i="5"/>
  <c r="M640" i="5"/>
  <c r="G642" i="5"/>
  <c r="G645" i="5"/>
  <c r="H646" i="5"/>
  <c r="G648" i="5"/>
  <c r="G651" i="5"/>
  <c r="G654" i="5"/>
  <c r="H655" i="5"/>
  <c r="G657" i="5"/>
  <c r="G660" i="5"/>
  <c r="G663" i="5"/>
  <c r="G666" i="5"/>
  <c r="G669" i="5"/>
  <c r="G672" i="5"/>
  <c r="H673" i="5"/>
  <c r="G675" i="5"/>
  <c r="G678" i="5"/>
  <c r="H679" i="5"/>
  <c r="G786" i="5"/>
  <c r="H786" i="5"/>
  <c r="J786" i="5"/>
  <c r="K786" i="5"/>
  <c r="L786" i="5"/>
  <c r="M786" i="5"/>
  <c r="G787" i="5"/>
  <c r="H787" i="5"/>
  <c r="I787" i="5"/>
  <c r="J787" i="5"/>
  <c r="K787" i="5"/>
  <c r="L787" i="5"/>
  <c r="M787" i="5"/>
  <c r="G788" i="5"/>
  <c r="G1025" i="5" s="1"/>
  <c r="H788" i="5"/>
  <c r="H1025" i="5" s="1"/>
  <c r="I788" i="5"/>
  <c r="I1025" i="5" s="1"/>
  <c r="J788" i="5"/>
  <c r="J1025" i="5" s="1"/>
  <c r="K788" i="5"/>
  <c r="K1025" i="5" s="1"/>
  <c r="L788" i="5"/>
  <c r="L1025" i="5" s="1"/>
  <c r="M788" i="5"/>
  <c r="M1025" i="5" s="1"/>
  <c r="G789" i="5"/>
  <c r="I789" i="5"/>
  <c r="J789" i="5"/>
  <c r="K789" i="5"/>
  <c r="L789" i="5"/>
  <c r="M789" i="5"/>
  <c r="G790" i="5"/>
  <c r="I790" i="5"/>
  <c r="J790" i="5"/>
  <c r="K790" i="5"/>
  <c r="L790" i="5"/>
  <c r="M790" i="5"/>
  <c r="I812" i="5"/>
  <c r="H813" i="5"/>
  <c r="I814" i="5"/>
  <c r="H815" i="5"/>
  <c r="G846" i="5"/>
  <c r="H846" i="5"/>
  <c r="I846" i="5"/>
  <c r="J846" i="5"/>
  <c r="K846" i="5"/>
  <c r="L846" i="5"/>
  <c r="M846" i="5"/>
  <c r="G847" i="5"/>
  <c r="H847" i="5"/>
  <c r="I847" i="5"/>
  <c r="J847" i="5"/>
  <c r="K847" i="5"/>
  <c r="L847" i="5"/>
  <c r="M847" i="5"/>
  <c r="G848" i="5"/>
  <c r="H848" i="5"/>
  <c r="I848" i="5"/>
  <c r="J848" i="5"/>
  <c r="K848" i="5"/>
  <c r="L848" i="5"/>
  <c r="M848" i="5"/>
  <c r="M849" i="5"/>
  <c r="G850" i="5"/>
  <c r="H850" i="5"/>
  <c r="I850" i="5"/>
  <c r="J850" i="5"/>
  <c r="K850" i="5"/>
  <c r="L850" i="5"/>
  <c r="M850" i="5"/>
  <c r="S1025" i="5"/>
  <c r="G1026" i="5"/>
  <c r="H1026" i="5"/>
  <c r="I1026" i="5"/>
  <c r="J1026" i="5"/>
  <c r="K1026" i="5"/>
  <c r="L1026" i="5"/>
  <c r="M1026" i="5"/>
  <c r="G1027" i="5"/>
  <c r="G1177" i="5" s="1"/>
  <c r="H1027" i="5"/>
  <c r="H1177" i="5" s="1"/>
  <c r="I1027" i="5"/>
  <c r="I1177" i="5" s="1"/>
  <c r="J1027" i="5"/>
  <c r="J1177" i="5" s="1"/>
  <c r="K1027" i="5"/>
  <c r="K1177" i="5" s="1"/>
  <c r="L1027" i="5"/>
  <c r="L1177" i="5" s="1"/>
  <c r="M1027" i="5"/>
  <c r="M1177" i="5" s="1"/>
  <c r="S1027" i="5"/>
  <c r="G1028" i="5"/>
  <c r="G1178" i="5" s="1"/>
  <c r="G1354" i="5" s="1"/>
  <c r="H1028" i="5"/>
  <c r="I1028" i="5"/>
  <c r="J1028" i="5"/>
  <c r="K1028" i="5"/>
  <c r="L1028" i="5"/>
  <c r="M1028" i="5"/>
  <c r="S1029" i="5"/>
  <c r="G1180" i="5"/>
  <c r="H1031" i="5"/>
  <c r="H1181" i="5" s="1"/>
  <c r="H1250" i="5" s="1"/>
  <c r="I1031" i="5"/>
  <c r="I1181" i="5" s="1"/>
  <c r="I1250" i="5" s="1"/>
  <c r="J1031" i="5"/>
  <c r="J1181" i="5" s="1"/>
  <c r="J1250" i="5" s="1"/>
  <c r="K1031" i="5"/>
  <c r="K1181" i="5" s="1"/>
  <c r="K1250" i="5" s="1"/>
  <c r="L1031" i="5"/>
  <c r="L1181" i="5" s="1"/>
  <c r="L1250" i="5" s="1"/>
  <c r="M1031" i="5"/>
  <c r="M1181" i="5" s="1"/>
  <c r="M1250" i="5" s="1"/>
  <c r="G1036" i="5"/>
  <c r="H1036" i="5"/>
  <c r="I1036" i="5"/>
  <c r="J1036" i="5"/>
  <c r="K1036" i="5"/>
  <c r="L1036" i="5"/>
  <c r="M1036" i="5"/>
  <c r="G1037" i="5"/>
  <c r="H1037" i="5"/>
  <c r="I1037" i="5"/>
  <c r="J1037" i="5"/>
  <c r="K1037" i="5"/>
  <c r="L1037" i="5"/>
  <c r="M1037" i="5"/>
  <c r="G1038" i="5"/>
  <c r="G1153" i="5" s="1"/>
  <c r="H1038" i="5"/>
  <c r="H1153" i="5" s="1"/>
  <c r="I1038" i="5"/>
  <c r="I1153" i="5" s="1"/>
  <c r="J1038" i="5"/>
  <c r="J1153" i="5" s="1"/>
  <c r="K1038" i="5"/>
  <c r="K1153" i="5" s="1"/>
  <c r="L1038" i="5"/>
  <c r="L1153" i="5" s="1"/>
  <c r="M1038" i="5"/>
  <c r="M1153" i="5" s="1"/>
  <c r="G1039" i="5"/>
  <c r="H1039" i="5"/>
  <c r="I1039" i="5"/>
  <c r="J1039" i="5"/>
  <c r="K1039" i="5"/>
  <c r="L1039" i="5"/>
  <c r="M1039" i="5"/>
  <c r="G1100" i="5"/>
  <c r="H1100" i="5"/>
  <c r="I1100" i="5"/>
  <c r="J1100" i="5"/>
  <c r="K1100" i="5"/>
  <c r="L1100" i="5"/>
  <c r="M1100" i="5"/>
  <c r="G1101" i="5"/>
  <c r="H1101" i="5"/>
  <c r="I1101" i="5"/>
  <c r="J1101" i="5"/>
  <c r="K1101" i="5"/>
  <c r="G1102" i="5"/>
  <c r="H1102" i="5"/>
  <c r="I1102" i="5"/>
  <c r="J1102" i="5"/>
  <c r="K1102" i="5"/>
  <c r="L1102" i="5"/>
  <c r="M1102" i="5"/>
  <c r="L1108" i="5"/>
  <c r="L1101" i="5" s="1"/>
  <c r="M1108" i="5"/>
  <c r="M1101" i="5" s="1"/>
  <c r="G1130" i="5"/>
  <c r="H1130" i="5"/>
  <c r="I1130" i="5"/>
  <c r="J1130" i="5"/>
  <c r="K1130" i="5"/>
  <c r="L1130" i="5"/>
  <c r="M1130" i="5"/>
  <c r="G1131" i="5"/>
  <c r="H1131" i="5"/>
  <c r="J1131" i="5"/>
  <c r="K1131" i="5"/>
  <c r="L1131" i="5"/>
  <c r="M1131" i="5"/>
  <c r="G1132" i="5"/>
  <c r="H1132" i="5"/>
  <c r="J1132" i="5"/>
  <c r="K1132" i="5"/>
  <c r="L1132" i="5"/>
  <c r="M1132" i="5"/>
  <c r="G1167" i="5"/>
  <c r="H1167" i="5"/>
  <c r="I1167" i="5"/>
  <c r="J1167" i="5"/>
  <c r="K1167" i="5"/>
  <c r="L1167" i="5"/>
  <c r="M1167" i="5"/>
  <c r="G1182" i="5"/>
  <c r="G1358" i="5" s="1"/>
  <c r="H1182" i="5"/>
  <c r="I1182" i="5"/>
  <c r="I1358" i="5" s="1"/>
  <c r="J1182" i="5"/>
  <c r="J1358" i="5" s="1"/>
  <c r="K1182" i="5"/>
  <c r="K1358" i="5" s="1"/>
  <c r="L1182" i="5"/>
  <c r="L1358" i="5" s="1"/>
  <c r="M1182" i="5"/>
  <c r="M1358" i="5" s="1"/>
  <c r="G1207" i="5"/>
  <c r="H1207" i="5"/>
  <c r="I1207" i="5"/>
  <c r="J1207" i="5"/>
  <c r="K1207" i="5"/>
  <c r="L1207" i="5"/>
  <c r="M1207" i="5"/>
  <c r="G1227" i="5"/>
  <c r="H1227" i="5"/>
  <c r="H1241" i="5" s="1"/>
  <c r="I1227" i="5"/>
  <c r="I1241" i="5" s="1"/>
  <c r="K1227" i="5"/>
  <c r="L1227" i="5"/>
  <c r="M1227" i="5"/>
  <c r="M1241" i="5" s="1"/>
  <c r="G1239" i="5"/>
  <c r="G1240" i="5"/>
  <c r="G1267" i="5"/>
  <c r="H1267" i="5"/>
  <c r="I1267" i="5"/>
  <c r="J1267" i="5"/>
  <c r="K1267" i="5"/>
  <c r="L1267" i="5"/>
  <c r="M1267" i="5"/>
  <c r="G1268" i="5"/>
  <c r="G1273" i="5" s="1"/>
  <c r="G1271" i="5" s="1"/>
  <c r="H1268" i="5"/>
  <c r="H1273" i="5" s="1"/>
  <c r="I1268" i="5"/>
  <c r="I1273" i="5" s="1"/>
  <c r="I1271" i="5" s="1"/>
  <c r="J1268" i="5"/>
  <c r="J1273" i="5" s="1"/>
  <c r="J1271" i="5" s="1"/>
  <c r="K1268" i="5"/>
  <c r="K1273" i="5" s="1"/>
  <c r="K1271" i="5" s="1"/>
  <c r="L1268" i="5"/>
  <c r="L1273" i="5" s="1"/>
  <c r="L1271" i="5" s="1"/>
  <c r="M1268" i="5"/>
  <c r="M1273" i="5" s="1"/>
  <c r="M1271" i="5" s="1"/>
  <c r="G1277" i="5"/>
  <c r="H1277" i="5"/>
  <c r="I1277" i="5"/>
  <c r="J1277" i="5"/>
  <c r="K1277" i="5"/>
  <c r="L1277" i="5"/>
  <c r="M1277" i="5"/>
  <c r="G1278" i="5"/>
  <c r="G1306" i="5" s="1"/>
  <c r="G1346" i="5" s="1"/>
  <c r="H1278" i="5"/>
  <c r="H1306" i="5" s="1"/>
  <c r="I1278" i="5"/>
  <c r="I1306" i="5" s="1"/>
  <c r="J1278" i="5"/>
  <c r="J1306" i="5" s="1"/>
  <c r="J1346" i="5" s="1"/>
  <c r="K1278" i="5"/>
  <c r="K1306" i="5" s="1"/>
  <c r="K1346" i="5" s="1"/>
  <c r="G1279" i="5"/>
  <c r="G1307" i="5" s="1"/>
  <c r="H1279" i="5"/>
  <c r="H1307" i="5" s="1"/>
  <c r="I1279" i="5"/>
  <c r="I1307" i="5" s="1"/>
  <c r="J1279" i="5"/>
  <c r="J1307" i="5" s="1"/>
  <c r="K1279" i="5"/>
  <c r="K1307" i="5" s="1"/>
  <c r="L1279" i="5"/>
  <c r="L1307" i="5" s="1"/>
  <c r="M1279" i="5"/>
  <c r="M1307" i="5" s="1"/>
  <c r="G1280" i="5"/>
  <c r="G1308" i="5" s="1"/>
  <c r="G1347" i="5" s="1"/>
  <c r="H1280" i="5"/>
  <c r="H1308" i="5" s="1"/>
  <c r="H1347" i="5" s="1"/>
  <c r="I1280" i="5"/>
  <c r="I1308" i="5" s="1"/>
  <c r="I1347" i="5" s="1"/>
  <c r="J1280" i="5"/>
  <c r="J1308" i="5" s="1"/>
  <c r="K1280" i="5"/>
  <c r="K1308" i="5" s="1"/>
  <c r="K1347" i="5" s="1"/>
  <c r="L1280" i="5"/>
  <c r="L1308" i="5" s="1"/>
  <c r="L1347" i="5" s="1"/>
  <c r="M1280" i="5"/>
  <c r="M1308" i="5" s="1"/>
  <c r="M1347" i="5" s="1"/>
  <c r="G1281" i="5"/>
  <c r="H1281" i="5"/>
  <c r="I1281" i="5"/>
  <c r="J1281" i="5"/>
  <c r="K1281" i="5"/>
  <c r="L1287" i="5"/>
  <c r="M1287" i="5"/>
  <c r="L1293" i="5"/>
  <c r="L1296" i="5"/>
  <c r="M1296" i="5"/>
  <c r="L1325" i="5"/>
  <c r="L1331" i="5" s="1"/>
  <c r="M1325" i="5"/>
  <c r="M1331" i="5" s="1"/>
  <c r="M1329" i="5" s="1"/>
  <c r="G1331" i="5"/>
  <c r="G1329" i="5" s="1"/>
  <c r="H1331" i="5"/>
  <c r="H1329" i="5" s="1"/>
  <c r="I1331" i="5"/>
  <c r="J1331" i="5"/>
  <c r="J1329" i="5" s="1"/>
  <c r="K1331" i="5"/>
  <c r="K1329" i="5" s="1"/>
  <c r="G1343" i="5"/>
  <c r="G1341" i="5" s="1"/>
  <c r="H1343" i="5"/>
  <c r="H1341" i="5" s="1"/>
  <c r="I1343" i="5"/>
  <c r="I1341" i="5" s="1"/>
  <c r="J1343" i="5"/>
  <c r="J1341" i="5" s="1"/>
  <c r="K1343" i="5"/>
  <c r="K1341" i="5" s="1"/>
  <c r="L1343" i="5"/>
  <c r="L1341" i="5" s="1"/>
  <c r="M1343" i="5"/>
  <c r="M1341" i="5" s="1"/>
  <c r="G1349" i="5"/>
  <c r="H1349" i="5"/>
  <c r="I1349" i="5"/>
  <c r="J1349" i="5"/>
  <c r="K1349" i="5"/>
  <c r="L1349" i="5"/>
  <c r="M1349" i="5"/>
  <c r="I1152" i="5" l="1"/>
  <c r="J1178" i="5"/>
  <c r="J1354" i="5" s="1"/>
  <c r="H1178" i="5"/>
  <c r="H1354" i="5" s="1"/>
  <c r="K1180" i="5"/>
  <c r="L1180" i="5"/>
  <c r="G1223" i="5"/>
  <c r="G1241" i="5"/>
  <c r="G1249" i="5" s="1"/>
  <c r="M1202" i="5"/>
  <c r="M1242" i="5"/>
  <c r="M1237" i="5" s="1"/>
  <c r="L1202" i="5"/>
  <c r="L1242" i="5"/>
  <c r="L1223" i="5"/>
  <c r="L1241" i="5"/>
  <c r="K1202" i="5"/>
  <c r="K1242" i="5"/>
  <c r="J1241" i="5"/>
  <c r="I1202" i="5"/>
  <c r="I1242" i="5"/>
  <c r="K1223" i="5"/>
  <c r="K1241" i="5"/>
  <c r="H1202" i="5"/>
  <c r="H1242" i="5"/>
  <c r="H1237" i="5" s="1"/>
  <c r="J1202" i="5"/>
  <c r="J1242" i="5"/>
  <c r="G1202" i="5"/>
  <c r="G1242" i="5"/>
  <c r="L1178" i="5"/>
  <c r="L1354" i="5" s="1"/>
  <c r="M1178" i="5"/>
  <c r="M1354" i="5" s="1"/>
  <c r="J1180" i="5"/>
  <c r="M1180" i="5"/>
  <c r="M1249" i="5" s="1"/>
  <c r="K1178" i="5"/>
  <c r="K1354" i="5" s="1"/>
  <c r="J1246" i="5"/>
  <c r="I1246" i="5"/>
  <c r="I1237" i="5"/>
  <c r="G1246" i="5"/>
  <c r="I1178" i="5"/>
  <c r="I1354" i="5" s="1"/>
  <c r="H1246" i="5"/>
  <c r="M1246" i="5"/>
  <c r="L1246" i="5"/>
  <c r="K1246" i="5"/>
  <c r="I1251" i="5"/>
  <c r="J1251" i="5"/>
  <c r="K1251" i="5"/>
  <c r="L1251" i="5"/>
  <c r="M1251" i="5"/>
  <c r="G1247" i="5"/>
  <c r="I1180" i="5"/>
  <c r="I1249" i="5" s="1"/>
  <c r="H1180" i="5"/>
  <c r="H1249" i="5" s="1"/>
  <c r="G1251" i="5"/>
  <c r="H1251" i="5"/>
  <c r="M1029" i="5"/>
  <c r="M1024" i="5" s="1"/>
  <c r="K1176" i="5"/>
  <c r="K1245" i="5" s="1"/>
  <c r="G1176" i="5"/>
  <c r="H1353" i="5"/>
  <c r="H1152" i="5"/>
  <c r="H1175" i="5" s="1"/>
  <c r="J1176" i="5"/>
  <c r="J1305" i="5"/>
  <c r="G1348" i="5"/>
  <c r="G1345" i="5" s="1"/>
  <c r="I1175" i="5"/>
  <c r="I786" i="5"/>
  <c r="G1029" i="5"/>
  <c r="K135" i="5"/>
  <c r="K140" i="5" s="1"/>
  <c r="K136" i="5" s="1"/>
  <c r="J1347" i="5"/>
  <c r="J1357" i="5" s="1"/>
  <c r="H1357" i="5"/>
  <c r="L1353" i="5"/>
  <c r="K1152" i="5"/>
  <c r="K1175" i="5" s="1"/>
  <c r="G1152" i="5"/>
  <c r="G1175" i="5" s="1"/>
  <c r="M1152" i="5"/>
  <c r="M1175" i="5" s="1"/>
  <c r="H789" i="5"/>
  <c r="I58" i="5"/>
  <c r="I55" i="5" s="1"/>
  <c r="I1156" i="5"/>
  <c r="L1357" i="5"/>
  <c r="J1152" i="5"/>
  <c r="L1152" i="5"/>
  <c r="L1175" i="5" s="1"/>
  <c r="J1156" i="5"/>
  <c r="J1353" i="5"/>
  <c r="J243" i="5"/>
  <c r="L21" i="5"/>
  <c r="H21" i="5"/>
  <c r="K1357" i="5"/>
  <c r="K1156" i="5"/>
  <c r="G1156" i="5"/>
  <c r="M1176" i="5"/>
  <c r="I1176" i="5"/>
  <c r="M1353" i="5"/>
  <c r="I1353" i="5"/>
  <c r="I1029" i="5"/>
  <c r="I1024" i="5" s="1"/>
  <c r="L1029" i="5"/>
  <c r="L1024" i="5" s="1"/>
  <c r="J1029" i="5"/>
  <c r="J1024" i="5" s="1"/>
  <c r="G135" i="5"/>
  <c r="G140" i="5" s="1"/>
  <c r="G136" i="5" s="1"/>
  <c r="G1031" i="5"/>
  <c r="G1181" i="5" s="1"/>
  <c r="I598" i="5"/>
  <c r="K1353" i="5"/>
  <c r="G1353" i="5"/>
  <c r="M1156" i="5"/>
  <c r="J401" i="5"/>
  <c r="L199" i="5"/>
  <c r="H199" i="5"/>
  <c r="K58" i="5"/>
  <c r="K55" i="5" s="1"/>
  <c r="J58" i="5"/>
  <c r="M58" i="5"/>
  <c r="M55" i="5" s="1"/>
  <c r="I1305" i="5"/>
  <c r="I1346" i="5"/>
  <c r="K1348" i="5"/>
  <c r="K1345" i="5" s="1"/>
  <c r="L1176" i="5"/>
  <c r="H1176" i="5"/>
  <c r="H790" i="5"/>
  <c r="H640" i="5"/>
  <c r="I401" i="5"/>
  <c r="M243" i="5"/>
  <c r="I243" i="5"/>
  <c r="J199" i="5"/>
  <c r="M199" i="5"/>
  <c r="I199" i="5"/>
  <c r="L135" i="5"/>
  <c r="L140" i="5" s="1"/>
  <c r="H135" i="5"/>
  <c r="H140" i="5" s="1"/>
  <c r="H136" i="5" s="1"/>
  <c r="G58" i="5"/>
  <c r="G55" i="5" s="1"/>
  <c r="J51" i="5"/>
  <c r="M21" i="5"/>
  <c r="I21" i="5"/>
  <c r="H1223" i="5"/>
  <c r="L1281" i="5"/>
  <c r="L1156" i="5"/>
  <c r="H1156" i="5"/>
  <c r="K1029" i="5"/>
  <c r="M135" i="5"/>
  <c r="M132" i="5" s="1"/>
  <c r="I135" i="5"/>
  <c r="I132" i="5" s="1"/>
  <c r="L56" i="5"/>
  <c r="L58" i="5"/>
  <c r="H58" i="5"/>
  <c r="J21" i="5"/>
  <c r="H1305" i="5"/>
  <c r="I1348" i="5"/>
  <c r="K1305" i="5"/>
  <c r="G1305" i="5"/>
  <c r="M1281" i="5"/>
  <c r="G639" i="5"/>
  <c r="L243" i="5"/>
  <c r="H243" i="5"/>
  <c r="K243" i="5"/>
  <c r="G243" i="5"/>
  <c r="K199" i="5"/>
  <c r="G199" i="5"/>
  <c r="J135" i="5"/>
  <c r="J132" i="5" s="1"/>
  <c r="H56" i="5"/>
  <c r="K21" i="5"/>
  <c r="G21" i="5"/>
  <c r="M1357" i="5"/>
  <c r="H1348" i="5"/>
  <c r="H1271" i="5"/>
  <c r="L1348" i="5"/>
  <c r="L1329" i="5"/>
  <c r="I1357" i="5"/>
  <c r="M1348" i="5"/>
  <c r="M1278" i="5"/>
  <c r="M1306" i="5" s="1"/>
  <c r="J1348" i="5"/>
  <c r="H1346" i="5"/>
  <c r="M1223" i="5"/>
  <c r="I1223" i="5"/>
  <c r="J56" i="5"/>
  <c r="I1329" i="5"/>
  <c r="L1278" i="5"/>
  <c r="L1306" i="5" s="1"/>
  <c r="J1151" i="5" l="1"/>
  <c r="H1247" i="5"/>
  <c r="K1249" i="5"/>
  <c r="L1249" i="5"/>
  <c r="J1247" i="5"/>
  <c r="J1249" i="5"/>
  <c r="K1352" i="5"/>
  <c r="K1179" i="5"/>
  <c r="K1248" i="5" s="1"/>
  <c r="L1247" i="5"/>
  <c r="M1247" i="5"/>
  <c r="K132" i="5"/>
  <c r="G1024" i="5"/>
  <c r="K1247" i="5"/>
  <c r="K1024" i="5"/>
  <c r="M1179" i="5"/>
  <c r="M1174" i="5" s="1"/>
  <c r="J1237" i="5"/>
  <c r="I1247" i="5"/>
  <c r="M140" i="5"/>
  <c r="M136" i="5" s="1"/>
  <c r="M1244" i="5" s="1"/>
  <c r="G1244" i="5"/>
  <c r="L1352" i="5"/>
  <c r="L1245" i="5"/>
  <c r="I1352" i="5"/>
  <c r="I1245" i="5"/>
  <c r="G1352" i="5"/>
  <c r="G1245" i="5"/>
  <c r="K1244" i="5"/>
  <c r="H1352" i="5"/>
  <c r="H1245" i="5"/>
  <c r="M1352" i="5"/>
  <c r="M1245" i="5"/>
  <c r="K1151" i="5"/>
  <c r="J1352" i="5"/>
  <c r="J1245" i="5"/>
  <c r="G1357" i="5"/>
  <c r="G1250" i="5"/>
  <c r="J140" i="5"/>
  <c r="J136" i="5" s="1"/>
  <c r="G132" i="5"/>
  <c r="H1151" i="5"/>
  <c r="I140" i="5"/>
  <c r="I1356" i="5" s="1"/>
  <c r="J55" i="5"/>
  <c r="G1179" i="5"/>
  <c r="I1151" i="5"/>
  <c r="L1237" i="5"/>
  <c r="J1175" i="5"/>
  <c r="L1179" i="5"/>
  <c r="L1174" i="5" s="1"/>
  <c r="J1179" i="5"/>
  <c r="M1151" i="5"/>
  <c r="I1179" i="5"/>
  <c r="I1174" i="5" s="1"/>
  <c r="H1029" i="5"/>
  <c r="H55" i="5"/>
  <c r="H1244" i="5" s="1"/>
  <c r="L132" i="5"/>
  <c r="H132" i="5"/>
  <c r="G1151" i="5"/>
  <c r="K1237" i="5"/>
  <c r="I1345" i="5"/>
  <c r="L1151" i="5"/>
  <c r="L136" i="5"/>
  <c r="L1356" i="5"/>
  <c r="J1345" i="5"/>
  <c r="H1356" i="5"/>
  <c r="G1356" i="5"/>
  <c r="L55" i="5"/>
  <c r="G1351" i="5"/>
  <c r="L1346" i="5"/>
  <c r="L1305" i="5"/>
  <c r="G1237" i="5"/>
  <c r="H1345" i="5"/>
  <c r="H1351" i="5"/>
  <c r="M1346" i="5"/>
  <c r="M1305" i="5"/>
  <c r="K1174" i="5" l="1"/>
  <c r="K1243" i="5"/>
  <c r="M1356" i="5"/>
  <c r="M1248" i="5"/>
  <c r="M1243" i="5" s="1"/>
  <c r="H1179" i="5"/>
  <c r="H1174" i="5" s="1"/>
  <c r="H1024" i="5"/>
  <c r="L1244" i="5"/>
  <c r="J1244" i="5"/>
  <c r="G1350" i="5"/>
  <c r="G1248" i="5"/>
  <c r="G1243" i="5" s="1"/>
  <c r="I1248" i="5"/>
  <c r="J1248" i="5"/>
  <c r="L1248" i="5"/>
  <c r="I136" i="5"/>
  <c r="I1244" i="5" s="1"/>
  <c r="J1174" i="5"/>
  <c r="G1174" i="5"/>
  <c r="M1345" i="5"/>
  <c r="L1345" i="5"/>
  <c r="J1243" i="5" l="1"/>
  <c r="H1248" i="5"/>
  <c r="H1243" i="5" s="1"/>
  <c r="L1243" i="5"/>
  <c r="I124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Смайлова Ардак</author>
  </authors>
  <commentList>
    <comment ref="B1036" authorId="0" shapeId="0" xr:uid="{00000000-0006-0000-0100-000001000000}">
      <text>
        <r>
          <rPr>
            <b/>
            <sz val="9"/>
            <color indexed="81"/>
            <rFont val="Tahoma"/>
            <family val="2"/>
            <charset val="204"/>
          </rPr>
          <t>Смайлова Ардак:</t>
        </r>
        <r>
          <rPr>
            <sz val="9"/>
            <color indexed="81"/>
            <rFont val="Tahoma"/>
            <family val="2"/>
            <charset val="204"/>
          </rPr>
          <t xml:space="preserve">
</t>
        </r>
      </text>
    </comment>
  </commentList>
</comments>
</file>

<file path=xl/sharedStrings.xml><?xml version="1.0" encoding="utf-8"?>
<sst xmlns="http://schemas.openxmlformats.org/spreadsheetml/2006/main" count="3377" uniqueCount="857">
  <si>
    <t>км</t>
  </si>
  <si>
    <t>Спорт</t>
  </si>
  <si>
    <t>г.Семей</t>
  </si>
  <si>
    <t>%</t>
  </si>
  <si>
    <t>РБ</t>
  </si>
  <si>
    <t>кол-во</t>
  </si>
  <si>
    <t>-</t>
  </si>
  <si>
    <t>млн. тенге</t>
  </si>
  <si>
    <t>г. Семей</t>
  </si>
  <si>
    <t>млн.тенге</t>
  </si>
  <si>
    <t>Ведомственные данные</t>
  </si>
  <si>
    <t xml:space="preserve">город Семей </t>
  </si>
  <si>
    <t> </t>
  </si>
  <si>
    <t xml:space="preserve">  </t>
  </si>
  <si>
    <t> РБ</t>
  </si>
  <si>
    <t>га</t>
  </si>
  <si>
    <t>тыс га</t>
  </si>
  <si>
    <t xml:space="preserve">2024-2025 </t>
  </si>
  <si>
    <t>500 га</t>
  </si>
  <si>
    <t>255.029.015</t>
  </si>
  <si>
    <t>268002015</t>
  </si>
  <si>
    <t>268114015</t>
  </si>
  <si>
    <t>268002032</t>
  </si>
  <si>
    <t>485022015</t>
  </si>
  <si>
    <t>ОБ</t>
  </si>
  <si>
    <t>Комплексный капитальный ремонт здания КГУ "Средняя общеобразовательная школа №35"</t>
  </si>
  <si>
    <t xml:space="preserve">Комплексный капитальный ремонт здания КГУ "Гимназия №37 имени Ыбырая Алтынсарина" </t>
  </si>
  <si>
    <t>оның ішінде нысаналы индикаторлармен және нәтижелер көрсеткіштерімен қамтылмаған қаржы ресурстары</t>
  </si>
  <si>
    <t>ҚБ-дан</t>
  </si>
  <si>
    <t>МБҚ-дан</t>
  </si>
  <si>
    <t>ҚҚК-дан</t>
  </si>
  <si>
    <t>ЖБ-дан</t>
  </si>
  <si>
    <t>МЖС-дан</t>
  </si>
  <si>
    <t>АМҚ-дан</t>
  </si>
  <si>
    <t>ҰҚ-дан</t>
  </si>
  <si>
    <t>РБ-дан</t>
  </si>
  <si>
    <t>Өзге мақсаттар бойынша қаржылық ресурстардың жиыны, оның ішінде</t>
  </si>
  <si>
    <t>Барлығы қаржылық ресурстар</t>
  </si>
  <si>
    <t>ЖБ</t>
  </si>
  <si>
    <t>млн. теңге</t>
  </si>
  <si>
    <t>АШБ,қалалар мен аудандардың әкімдері</t>
  </si>
  <si>
    <t>Аса қауіпті табын зиянкестеріне қарсы химиялық өңдеулер жүргізу</t>
  </si>
  <si>
    <t>Мемлекеттік инвестициялар есебінен жобалар</t>
  </si>
  <si>
    <t>Іс-шаралар / жобалар</t>
  </si>
  <si>
    <t>мың бас</t>
  </si>
  <si>
    <t>Стат.деректер</t>
  </si>
  <si>
    <t>Ауыл шаруашылығы бөлімі, қала әкімдігі, қала әкімінің орынбасары 
Тлеужанов Е. Х</t>
  </si>
  <si>
    <t>Нәтиже көрсеткіші 3.  
Шаруашылықтардың барлық санаттарындағы ұсақ мал басының саны</t>
  </si>
  <si>
    <t xml:space="preserve">Нәтиже көрсеткіші 2.  
Шаруашылықтардың барлық санаттарындағы ІҚМ асыл тұқымды мал басының саны
</t>
  </si>
  <si>
    <t>6-міндет. Мал шаруашылығында тауарлардың, жұмыстар мен қызметтердің экономикалық қолжетімділігін арттыру</t>
  </si>
  <si>
    <t>10-мақсат. АӨК субъектілерінің бәсекеге қабілеттілігін арттыру үшін жағдайлар жасау</t>
  </si>
  <si>
    <t>Қаржы ресурстары</t>
  </si>
  <si>
    <t>Ведомстволық деректер</t>
  </si>
  <si>
    <t>ТЖД, қала әкімдігі.
 Қала әкімінің орынбасары - Топаев Б. Ш</t>
  </si>
  <si>
    <t>Нәтиже көрсеткіші 10.  Сандық телерадио хабарларын тарату жүйесімен қамтамасыз етілуі</t>
  </si>
  <si>
    <t xml:space="preserve">Нәтиже көрсеткіші 1.4
ТЖ қаупі төнген кезде халықты құлақтандыру деңгейі
</t>
  </si>
  <si>
    <t>Бобровка саяжай алабы ауданында және "Орлиное гнездо" кафесі ауданында Ертіс өзенінің сол жағалауын нығайтуды іске асыру Семей қаласы шегінде Ертіс өзенінің жағалау учаскесінің шайылып кетуіне жол бермейді және көктемгі су тасқыны кезеңінде тұрғын үйлерді су басу қаупін азайтады. Жағалауды нығайту жұмыстарын жүргізу нәтижесінде 539 тұрғыны бар 167 тұрғын үй су тасқыны қаупінен қорғалатын болады</t>
  </si>
  <si>
    <t>орындалған жұмыстар актісі</t>
  </si>
  <si>
    <t>ЭТКШБ,Семей қаласының әкімдігі</t>
  </si>
  <si>
    <t>"Бобровка" саяжай алабы ауданындағы Ертіс өзенінің сол жағалау сызығын және "Орлиное гнездо" кафесін жағалауды нығайту 1000 м.</t>
  </si>
  <si>
    <t>Мемлекеттік инвестициялық жобалар</t>
  </si>
  <si>
    <t>Іс-шара</t>
  </si>
  <si>
    <t>ТЖД, қала әкімдігі. Қала әкімінің орынбасары</t>
  </si>
  <si>
    <t>1-міндет. Халықты және аумақтарды ТЖ мен оның жағымсыз салдарларынан қорғау</t>
  </si>
  <si>
    <t>8- мақсат. ТЖ қауіпсіздігін қамтамасыз ету бойынша инфрақұрылымды дамыту</t>
  </si>
  <si>
    <t>Мәдениет және тілдерді дамыту бөлімі, қала әкімдігі, қала әкімінің орынбасары</t>
  </si>
  <si>
    <t>7-мақсат. Мемлекеттік тіл үшін қолдану аясын кеңейту және этносаралық қарым-қатынас ретіндегі рөлін күшейту</t>
  </si>
  <si>
    <t>100 мың адамға</t>
  </si>
  <si>
    <t>ПБ, қала әкімдігі, қала әкімінің орынбасары Қ. А. Әбілдаев</t>
  </si>
  <si>
    <t xml:space="preserve">Нысаналы индикатор 8
Заңсыз айналымнан алып қоюды ұлғайту арқылы синтетикалық препараттардың қолжетімділігін қысқарту </t>
  </si>
  <si>
    <t>6-мақсат. Қылмысқа қарсы күрестің тиімділігін арттыру, қылмыстарды уақтылы анықтау және ашу</t>
  </si>
  <si>
    <t>Нәтиже көрсеткіші 1.  Отбасылық-тұрмыстық қатынастар саласында әкімшілік жауапкершілікке тартылатын құқық бұзушылар санын ұлғайту</t>
  </si>
  <si>
    <t>5-мақсат.  Балалар мен әйелдерге қатысты тұрмыстық зорлық-зомбылықтың алдын алу</t>
  </si>
  <si>
    <t>ш.м.</t>
  </si>
  <si>
    <t>Құрылыс бөлімі, қала әкімдігі, әкімнің орынбасары Б. Ш. Топаев</t>
  </si>
  <si>
    <t>Нысаналы индикатор 6.                                                            Бір тұрғынға тұрғын үймен қамтамасыз ету</t>
  </si>
  <si>
    <t>4-мақсат. Халықты тұрғын үймен қамтамасыз ету</t>
  </si>
  <si>
    <t>Жалпы қаржылық ресурстар</t>
  </si>
  <si>
    <t>МБҚ</t>
  </si>
  <si>
    <t xml:space="preserve">Пайдалануға беру актісі
  </t>
  </si>
  <si>
    <t>саны</t>
  </si>
  <si>
    <t>ЭТКШБ, Семей қаласының әкімдігі</t>
  </si>
  <si>
    <t>Семей қаласының кәріз-тазарту құрылыстарын салу</t>
  </si>
  <si>
    <t>Семей қаласының сол жағалауында кәріз желілерін салу</t>
  </si>
  <si>
    <t>Семей қаласының оң жағалауында кәріз желілерін салу</t>
  </si>
  <si>
    <t>Семей қаласының әкімшілік-іскерлік орталығында орамішілік кәріз желілерін салу</t>
  </si>
  <si>
    <t>Семей қаласының әкімшілік-іскерлік орталығында магистральдық кәріз желілерін салу</t>
  </si>
  <si>
    <t>Диаметрі 21 коллектордан КНС-10-ға дейін ұлғайта отырып, кәріз желілерін реконструкциялау</t>
  </si>
  <si>
    <t>Семей қаласының әкімшілік-іскерлік орталығында кәріз желілерін салу</t>
  </si>
  <si>
    <t>Семей қ. "Коммунальник" ҰКЖ қайта құру</t>
  </si>
  <si>
    <t>Семей қ.</t>
  </si>
  <si>
    <t>Семей қаласында КОС, кәріз желілерін салу және КСС реконструкциялау</t>
  </si>
  <si>
    <t>ТКШ бөлімі, қала әкімдігі, әкімнің орынбасары Б. Ш. Топаев</t>
  </si>
  <si>
    <t>Нысаналы индикатор 5.                  Халықты ағынды суларды тазартумен қамту</t>
  </si>
  <si>
    <t>3-мақсат. Ағынды суларды тазарту технологиясын жетілдіру</t>
  </si>
  <si>
    <t>млн.теңге</t>
  </si>
  <si>
    <t>Саны</t>
  </si>
  <si>
    <t>ЖҚЖКБ, Семей қаласының әкімдігі</t>
  </si>
  <si>
    <t>Семей ЦОССУ -ий ағымдағы жөндеу (мекеменің іргелес аумағын абаттандыру, көтергіштерді және жатқан корпустағы суық сумен жабдықтауды ауыстыру, 2 және 3 қабатты балкондарды, гараж шатырын әйнектеу, есіктерді ауыстыру, желдету)</t>
  </si>
  <si>
    <t>Жұмыспен қамту және әлеуметтік бөлім. қала әкімдігі, әкімнің орынбасары Қ. А.Әбілдаев</t>
  </si>
  <si>
    <t>Әлеуметтік қорғау объектілерін жөндеу</t>
  </si>
  <si>
    <t>Ведомстволық есеп</t>
  </si>
  <si>
    <t>ЖҚЖК, қалалар мен аудандардың әкімдіктері</t>
  </si>
  <si>
    <t>Халықтың әлеуметтік осал топтарына арналған жаңа бизнес идеяларға арналған гранттар</t>
  </si>
  <si>
    <t>адам</t>
  </si>
  <si>
    <t>2-мақсат. Халықты жұмыспен қамтуға жәрдемдесу және әлеуметтік қолдаудың атаулылығын күшейту</t>
  </si>
  <si>
    <t xml:space="preserve">ББ,аудандар мен қалалардың әкімдіктері
</t>
  </si>
  <si>
    <t>Ерекше білім беру қажеттіліктері бар балаларға жағдай жасау</t>
  </si>
  <si>
    <t>Әкімшілік деректер</t>
  </si>
  <si>
    <t xml:space="preserve">Білім бөлімі, қала әкімдігі, қала әкімінің орынбасары
</t>
  </si>
  <si>
    <t>Нысаналы индикатор  Инклюзивті білім беру үшін жағдай жасаған білім беру ұйымдарының үлесі</t>
  </si>
  <si>
    <t>1-мақсат. Инклюзивті білім беру үшін жағдайларды арттыру</t>
  </si>
  <si>
    <t>Бағыт.  Өмір сапасын арттыру</t>
  </si>
  <si>
    <t>Жоспарлаудың өзге де құжаттарын, мемлекеттік функцияларды, өкілеттіктерді іске асыру және (немесе) Мемлекеттік қызметтер көрсету</t>
  </si>
  <si>
    <t>қала бойынша</t>
  </si>
  <si>
    <t>Облыс әкімінің орынбасары – 
Оспанов Д. Р.,
ТРТПРБ, аудандар мен қалалардың әкімдіктері</t>
  </si>
  <si>
    <t>Нысаналы индикатор
Облыс бойынша коммуналдық қалдықтарды қайта өңдеу және кәдеге жарату үлесі</t>
  </si>
  <si>
    <t>Барлығы 3 бағыт бойынша қаржы ресурстары, оның ішінде:</t>
  </si>
  <si>
    <t>Барлық қаржы ресурстары, оның ішінде:</t>
  </si>
  <si>
    <t>70 жұмыс орны</t>
  </si>
  <si>
    <t>ҚҚК</t>
  </si>
  <si>
    <t>Пайдалануға беру актісі</t>
  </si>
  <si>
    <t>мың теңге</t>
  </si>
  <si>
    <t>нәтижесі</t>
  </si>
  <si>
    <t>Кәсіпкерлік бөлімі, Семей қаласының әкімдігі,
 қала әкімінің орынбасары</t>
  </si>
  <si>
    <t>"Xin Yi Ltd" жеке компаниясы - "қойма және сауда үй-жайлары бар көпфункционалды нарық құрылысы", ауданы 5 000,0 м2.</t>
  </si>
  <si>
    <t>Статистикалық деректер</t>
  </si>
  <si>
    <t xml:space="preserve">КИИДБ,аудан және қала әкімдіктері, әкімнің орынбасары
</t>
  </si>
  <si>
    <t>Кәсіпкерлік бөлімі, қала әкімдігі. Қала әкімінің орынбасары</t>
  </si>
  <si>
    <t>млн теңге</t>
  </si>
  <si>
    <t>экономикалық сараптаманың қорытындысы</t>
  </si>
  <si>
    <t>бірлік</t>
  </si>
  <si>
    <t xml:space="preserve">КИИДБ
</t>
  </si>
  <si>
    <t>Шағын және орта кәсіпкерлік субъектілерін қолдау жөніндегі іс-шараларды өткізу үшін Абай облысының Семей қаласындағы "Семей" Әлеуметтік - кәсіпкерлік корпорациясы " АҚ-на кредит беру</t>
  </si>
  <si>
    <t>млрд. теңге</t>
  </si>
  <si>
    <t>Негізгі ұлттық индикатор-30.                            Негізгі капиталға инвестициялар ( ИОК) (облыс бойынша)</t>
  </si>
  <si>
    <r>
      <rPr>
        <b/>
        <sz val="14"/>
        <rFont val="Times New Roman"/>
        <family val="1"/>
        <charset val="204"/>
      </rPr>
      <t xml:space="preserve">Негізгі ұлттық индикатор -28.  </t>
    </r>
    <r>
      <rPr>
        <sz val="14"/>
        <rFont val="Times New Roman"/>
        <family val="1"/>
        <charset val="204"/>
      </rPr>
      <t xml:space="preserve">           ЖІӨ-дегі ШОК ЖҚҚ үлесі (облыс бойынша)
</t>
    </r>
  </si>
  <si>
    <t>Бағыт 4. Экономика мен қоғамның түпкілікті өзгерістері</t>
  </si>
  <si>
    <t>Семей қаласының әкімдігі, ТКШ. Әкім орынбасары</t>
  </si>
  <si>
    <t xml:space="preserve">Нысаналы индикатор Халықты қалдықтарды жинау және шығару жөніндегі қызметтермен қамтамасыз ету (қала бойынша)
</t>
  </si>
  <si>
    <t>Орындалған жұмыстар актісі</t>
  </si>
  <si>
    <t>мың дана</t>
  </si>
  <si>
    <t>Семей қаласының әкімдігі, ТКШ</t>
  </si>
  <si>
    <t>Елді мекен аумағында екпелерді отырғызу</t>
  </si>
  <si>
    <t>қажет емес</t>
  </si>
  <si>
    <t>іс-шаралар саны</t>
  </si>
  <si>
    <t>Қоршаған ортаны қорғау саласында қабылданып жатқан шаралар туралы халықты хабардар ету</t>
  </si>
  <si>
    <t>акциялар саны</t>
  </si>
  <si>
    <t>Экологиялық акциялар өткізу</t>
  </si>
  <si>
    <t>Ведомстволық
деректер</t>
  </si>
  <si>
    <t>Семей қаласының әкімдігі</t>
  </si>
  <si>
    <t>пайдалануға беру актісі</t>
  </si>
  <si>
    <t>№1 қала сыртындағы коллекторды "Лесопильная" КСС - тен қалалық тазарту құрылыстарына дейін реконструкциялау</t>
  </si>
  <si>
    <t xml:space="preserve">Абай облысы Семей қаласының "Ет комбинаты" кәріз коллекторын қайта жаңарту (санация әдісі) </t>
  </si>
  <si>
    <t>Мұхамедханов көшесі бойынша №28 ЖОББМ-ден Абай облысы Семей қаласы Шмидт көшесіне дейін диаметрі 400 мм кәріз коллекторын реконструкциялау</t>
  </si>
  <si>
    <t>Семей қаласының кәріз желілерін қайта құру. 3-кезек.</t>
  </si>
  <si>
    <t>Семей қаласының кәріз желілерін қайта құру. 2-кезек.</t>
  </si>
  <si>
    <t>Семей қаласының кәріз желілерін қайта құру. 1-кезек</t>
  </si>
  <si>
    <t>Су бұру желілерін қайта құру</t>
  </si>
  <si>
    <t>Семей қаласының "Большой" су қабылдағышын қайта жаңарту</t>
  </si>
  <si>
    <t>Семей қаласының су құбыры желілерін қайта жаңарту. 5-кезек.</t>
  </si>
  <si>
    <t>Семей қаласының су құбыры желілерін қайта жаңарту. 4-кезек.</t>
  </si>
  <si>
    <t>Семей қаласының су құбыры желілерін қайта жаңарту. 3-кезек.</t>
  </si>
  <si>
    <t>Семей қаласының су құбыры желілерін қайта жаңарту. 2-кезек.</t>
  </si>
  <si>
    <t>Семей қаласының су құбыры желілерін қайта жаңарту. 1-кезек.</t>
  </si>
  <si>
    <t>Семей қаласының "Смычка" су жинау құрылысын қайта жаңарту. 2 кезек.</t>
  </si>
  <si>
    <t>Семей қаласының "садақ" су жинау құрылысын қайта жаңарту. 1 кезек.</t>
  </si>
  <si>
    <t xml:space="preserve">пайдалануға беру актісі
  </t>
  </si>
  <si>
    <t>ЭТКШБ,аудандар мен қалалардың әкімдіктері</t>
  </si>
  <si>
    <t>Сумен жабдықтау желілерін қайта құру</t>
  </si>
  <si>
    <t>ҰҚ</t>
  </si>
  <si>
    <t>15/1 г Семей ЦТП орамішілік жылу желісін қайта құру</t>
  </si>
  <si>
    <t>Қазандық орталығынан к. Мұхамедханов к-сі 48 ЦТП-8 дейін Магистральдық желілерді реконструкциялау</t>
  </si>
  <si>
    <t>Семей қаласының 1 шағын ауданы ЦТП кварталішілік жылу желісін реконструкциялау</t>
  </si>
  <si>
    <t>103,103 а қазандығынан Нива дүкеніне дейінгі магистральдық желіні қайта құру (530-дан 720-ға дейін)</t>
  </si>
  <si>
    <t>103-103А қазандығын қайта жаңарту</t>
  </si>
  <si>
    <t>ҚР қайта құру-3 "Теплокоммунэнерго" МКК 3 кезек</t>
  </si>
  <si>
    <t>"35 квартал"қазандығынан орамішілік жылу желісін реконструкциялау</t>
  </si>
  <si>
    <t>ТК балалардан орамішілік жылу желісін қайта құру. "Қуаныш" бағы Мәңгілік ел көшесіне дейін (Ленин), 10, "103-103А"қазандығынан үйішілік ИТП ауыстырыла отырып</t>
  </si>
  <si>
    <t>"УПП-КОС" кто ғимараттарын және орамішілік жылу желісін қайта жаңарту</t>
  </si>
  <si>
    <t>ЦТП-6, магистральдық және орамішілік жылу желісі ғимараттарын қайта жаңарту</t>
  </si>
  <si>
    <t>ЦТП-8, магистральдық және орамішілік жылу желісі ғимараттарын қайта жаңарту</t>
  </si>
  <si>
    <t>Абай облысының Семей қаласындағы "ВИРП" қазандығының жабылуымен" 103-103А "қазандығынан магистральдық жылу желісін" қайта жаңарту</t>
  </si>
  <si>
    <t>"Ғаббасов" қазандығынан орамішілік жылу желісін құбырлардың ұлғаюымен Ø 325 мм. Ø 530 мм. орамішілік жылу желісін және үйішілік ИТП ауыстырумен реконструкциялау</t>
  </si>
  <si>
    <t>"36 мектеп"ЦТП-дан кварталішілік жылу желісін реконструкциялау</t>
  </si>
  <si>
    <t>ЦТП - "Парус" ғимараттарын, магистральдық және орамішілік жылу желісін реконструкциялау</t>
  </si>
  <si>
    <t xml:space="preserve">"343 квартал" ЦТП ғимараттарын қайта құру, Силикатты ПНС ауыстырумен
</t>
  </si>
  <si>
    <t>Ø 159 мм-де Ø 108 мм құбырларды ұлғайта отырып, магистральдық жылу желісін және орамішілік жылу желісін -18 мектеп ЦТП ғимаратын реконструкциялау</t>
  </si>
  <si>
    <t>Семей қаласының коллекторлары мен сорғы тобын ауыстыра отырып, қазандық орталығы аумағында жылу желілерін реконструкциялау</t>
  </si>
  <si>
    <t>Жылумен жабдықтау желілерін қайта құру</t>
  </si>
  <si>
    <t xml:space="preserve">ЦТБ, аудандар мен қалалардың әкімдіктері
 Қала әкімінің орынбасары 
</t>
  </si>
  <si>
    <t>Нәтиже көрсеткіші 8.1 интернет желісіне қол жеткізуді қамтамасыз ету</t>
  </si>
  <si>
    <t>Семей қаласының әкімдігі, ТЖД (келісім бойынша)</t>
  </si>
  <si>
    <t>Семей қ. 2-ӨСБ жылумен жабдықтаудың магистральдық желісін төсеу</t>
  </si>
  <si>
    <t>Семей қ. 7-ӨСБ күрделі жөндеу</t>
  </si>
  <si>
    <t>Семей қаласындағы ОСО ғимаратын күрделі жөндеу</t>
  </si>
  <si>
    <t>Семей қ. 5-ӨСБ күрделі жөндеу</t>
  </si>
  <si>
    <t>Семей қ. 1-МӨС күрделі жөндеу</t>
  </si>
  <si>
    <t>объектілер саны</t>
  </si>
  <si>
    <t>Сирень-сөйлеу құрылғыларын сатып алу</t>
  </si>
  <si>
    <t>ҚБ, ТЖД (келісім бойынша), Семей қаласының әкімдігі</t>
  </si>
  <si>
    <t>Семей қаласында әуе кемелері мен техникалық қызмет көрсету үшін ангар салу</t>
  </si>
  <si>
    <t>құрылыс</t>
  </si>
  <si>
    <t>ЖСҚ әзірлеу</t>
  </si>
  <si>
    <t>Жасақ құру халықтың 600 мыңнан астам адамның қауіпсіздігін көздейді</t>
  </si>
  <si>
    <t>Семей қаласында жедел-құтқару жасағын салу</t>
  </si>
  <si>
    <t>4 автокөлікке арналған өрт сөндіру депосын салу кезінде 90 тұрақты жұмыс орнын құру күтілуде</t>
  </si>
  <si>
    <t>Семей қаласының Красный кордон ауданында 4 автокөлікке арналған өрт сөндіру депосын салу</t>
  </si>
  <si>
    <t>Семей қаласының Восход кентінде 4 автокөлікке арналған өрт сөндіру депосын салу</t>
  </si>
  <si>
    <t>Өрт сөндіру депосын салу
Қарағайлы тұрғын алабының Семей қаласында 4 автокөлік</t>
  </si>
  <si>
    <t>ТЖД, қала әкімдігі.</t>
  </si>
  <si>
    <t>Қосымша қаржыландыру көздерінен</t>
  </si>
  <si>
    <t xml:space="preserve">ТКШ бөлімі, қала әкімдігі.
Қала әкімінің орынбасары.
</t>
  </si>
  <si>
    <t>Семей қ. ҚТҚ полигонын салу</t>
  </si>
  <si>
    <t>ІІМ, ҚБ, Семей қаласының әкімдігі</t>
  </si>
  <si>
    <t>Семей қаласында 100 орындық ең төменгі қауіпсіздік мекемесінің (колония-елді мекен) ғимараттарын салу</t>
  </si>
  <si>
    <t xml:space="preserve">Тергеу изоляторы ғимараттарының кешенін салу
Семей қаласында 400 орын
</t>
  </si>
  <si>
    <t>Семей қаласында Абай облысы бойынша қылмыстық - атқару жүйесі департаментінің ғимараттар кешенін салу</t>
  </si>
  <si>
    <t>Семей қаласында Қазақстан Республикасының Ұлттық ұланы үшін 300 орындық казарма салу</t>
  </si>
  <si>
    <t>Көліктегі полиция департаментінің Семей станциясында Желілік полиция бөлімінің ғимаратын салу</t>
  </si>
  <si>
    <t>мекемелер саны</t>
  </si>
  <si>
    <t>ПД (келісім бойынша)</t>
  </si>
  <si>
    <t>Полиция департаментінің материалдық-техникалық базасын нығайту</t>
  </si>
  <si>
    <t>Полицияның жаңа учаскелік пункттерін салу (тиістілік нормаларын ескере отырып)</t>
  </si>
  <si>
    <t xml:space="preserve">ПД, қала әкімдігі. 
Қала әкімінің орынбасары 
</t>
  </si>
  <si>
    <t>Нәтиже көрсеткіші 7.1 Учаскелік полиция пункттері санының қолданыстағы тиістілік нормаларына дейін жеткізу</t>
  </si>
  <si>
    <t>Қоршаған ортаның қауіпсіздігі мен қорғалуын қамтамасыз ету</t>
  </si>
  <si>
    <t>Бай облысы, Семей қаласы, "Қарағайлы"тұрғын ауданы мекенжайы бойынша Блокты-модульді көмір су жылыту қазандығы мен ПНС салу</t>
  </si>
  <si>
    <t>Семей қаласындағы 1 "ЦГБ" КБО ғимаратын, жабдығын және орамішілік жылу желісін қайта жаңарту</t>
  </si>
  <si>
    <t>Семей қаласындағы "Облыстық аурухана" ЦТП ғимаратын, жабдықтарын және орамішілік жылу желісін қайта жаңарту</t>
  </si>
  <si>
    <t>Семей қаласындағы "Краснофлотский" ЦТП-ның ғимаратын, жабдықтарын және орамішілік жылу желісін қайта жаңарту</t>
  </si>
  <si>
    <t>Семей қаласындағы ЦТП-"Технологический" кварталішілік жылу желісінің ғимаратын, жабдығын қайта жаңарту</t>
  </si>
  <si>
    <t xml:space="preserve">Семей қаласындағы" ТВК-6 " ЦТП және магистральдық жылу желісі ғимараттарын реконструкциялау
 </t>
  </si>
  <si>
    <t>Семей қаласындағы Речной вокзалы, магистральдық және орамішілік жылу желісі ЦТП ғимараттарын реконструкциялау</t>
  </si>
  <si>
    <t>Ø 720 мм құбырларды ұлғайта отырып, Әуезов даңғылына дейін П-2-ден магистральдық жылу желісін қайта құру және Семей қаласында модульдік ЦТП орнату</t>
  </si>
  <si>
    <t>Семей қаласындағы Қарағайлы тұрғын ауданына дейін ҚР-3 магистральдық жылу желісін қайта жаңарту</t>
  </si>
  <si>
    <t>Семей қаласындағы "905 квартал" ЦТП және магистральдық жылу желісінің ғимараттарын қайта жаңарту</t>
  </si>
  <si>
    <t>Семей қаласындағы сорғы тобын ұлғайта отырып, "Солнечная" қазандығы мен орамішілік жылу желісінің ғимараттарын реконструкциялау"</t>
  </si>
  <si>
    <t>Семей қаласындағы Би Боранбай к-сіне дейінгі магистральдық жылу желісін Ø 423, Ø 530 мм құбырларын Ø 820 мм ұлғайта отырып қайта жаңарту.</t>
  </si>
  <si>
    <t>Семей қ. Глинка к-сі бойынша ЦТП-506 дейінгі магистральдық жылу желісін құбырлардың Ø 325 мм-ден Ø 530 мм-ге ұлғаюымен реконструкциялау.</t>
  </si>
  <si>
    <t>Семей қаласындағы ЦТП-502, магистральдық және орамішілік жылу желісі ғимараттарын реконструкциялау</t>
  </si>
  <si>
    <t>Семей қаласындағы "Халықтық" ЦТП, магистральдық және орамішілік жылу желісі ғимараттарын реконструкциялау</t>
  </si>
  <si>
    <t>Семей қаласындағы ЦТП-16, магистральдық және орамішілік жылу желісі ғимараттарын реконструкциялау</t>
  </si>
  <si>
    <t>Семей қаласындағы ЦТП-15/4, магистральдық және орамішілік жылу желісі ғимараттарын реконструкциялау</t>
  </si>
  <si>
    <t>"Семей қаласындағы" Ғаббасов " қазандығынан Ø 530 мм-ден Ø 620 мм-ге дейінгі құбырларды ұлғайта отырып, Беспаев көшесіне дейін магистральдық жылу желісін реконструкциялау</t>
  </si>
  <si>
    <t>"Семей қаласындағы ТЖ арқылы Жамақаев көшесі бойындағы" орталық"қазандығынан Крупская көшесіне дейінгі магистральдық жылу желісін Ø 530 мм ұлғайта отырып қайта жаңарту."</t>
  </si>
  <si>
    <t>Семей қаласындағы "Депо" қазандығының, магистральдық және орамішілік жылу желісінің жабылуымен "3 интернат" ЦТП ғимараттарын реконструкциялау</t>
  </si>
  <si>
    <t>"Семей қаласындағы" Сауда техникумы" ЦТП, магистральдық және орамішілік жылу желісі ғимараттарын реконструкциялау"</t>
  </si>
  <si>
    <t>Семей қаласындағы жылу-механикалық жабдығы бар "5-Ленин" ЦТП ғимараттарын қайта жаңарту</t>
  </si>
  <si>
    <t>Семей қаласындағы ВИРП қазандығынан орамішілік жылу желісін қайта құру</t>
  </si>
  <si>
    <t>Семей қаласындағы ЦТП-517, орамішілік жылу желісі ғимараттарын қайта жаңарту</t>
  </si>
  <si>
    <t>Семей қаласындағы ЦТП-514, магистральдық және орамішілік жылу желісі ғимараттарын реконструкциялау</t>
  </si>
  <si>
    <t>Семей қаласында ҚР-2 қазандығын қайта жаңарту</t>
  </si>
  <si>
    <t>Семей қаласында ҚР-1 қазандығын қайта жаңарту</t>
  </si>
  <si>
    <t>Семей қаласындағы "Зооветинститут" қазандығын қайта жаңарту</t>
  </si>
  <si>
    <t>Семей қаласындағы "35 квартал" қазандығын қайта жаңарту</t>
  </si>
  <si>
    <t>Семей қаласындағы "5 интернат" қазандығын қайта жаңарту</t>
  </si>
  <si>
    <t>Семей қаласындағы "Орталық" қазандығын қайта жаңарту</t>
  </si>
  <si>
    <t>Семей қаласында "Тепломонолит" блок-модульді қазандығының құрылысы</t>
  </si>
  <si>
    <t>Семей қаласында ҚР-3 қазандығын сағатына 100 Гкал-ға кеңейту</t>
  </si>
  <si>
    <t>Семей қаласында ЖЭО-1 Қайта құру</t>
  </si>
  <si>
    <t>Семей қаласында ЖЭО-3 салу</t>
  </si>
  <si>
    <t>Семей қаласында магистральдық және орамішілік жылу желілерін салу 3 кезек</t>
  </si>
  <si>
    <t>Семей қаласында магистральдық және орамішілік жылу желілерін салу 2 кезек</t>
  </si>
  <si>
    <t>Семей қаласында "АДО" шағынауданының магистральдық және орамішілік жылу желілерін салу</t>
  </si>
  <si>
    <t>Семей қаласында "АДО" блок-модульдік қазандығының құрылысы</t>
  </si>
  <si>
    <t>Семей қаласы Ибраев-Беспаев көшесіндегі "Ғаббасов" және "103-103А" қазандықтары арасында жылу желілерін (көпірлер) салу</t>
  </si>
  <si>
    <t>Жылу желілерін жаңғырту және қазандықтарды реконструкциялау</t>
  </si>
  <si>
    <t xml:space="preserve">ТКШ бөлімі, қала әкімдігі.
Қала әкімінің орынбасары.
</t>
  </si>
  <si>
    <t>Нәтиже көрсеткіші 6.4 Жылумен қамтамасыз ету инфрақұрылымын дамыту (жылумен қамтамасыз етуге қол жеткізуді қамтамасыз ету)</t>
  </si>
  <si>
    <t>Сәулет және қала құрылысы бөлімі, қала әкімдігі</t>
  </si>
  <si>
    <t>Даму және құрылыс схемаларын (Бас жоспардың оңайлатылған нұсқасы), егжей-тегжейлі жоспарлау жоспарларын, қала құрылысы жобаларын әзірлеу</t>
  </si>
  <si>
    <t>ҚБ</t>
  </si>
  <si>
    <t xml:space="preserve">Құрылыс бөлімі, Семей қаласының әкімдігі
</t>
  </si>
  <si>
    <t>Сыртқы инженерлік желілерді салуға және тұрғын үйлерді абаттандыруға ЖСҚ әзірлеу (поз.101-129) Қарағайлы-2 тұрғын ауданында</t>
  </si>
  <si>
    <t>Үшактар кентінде кәріз коллекторын техникалық қайта жарақтандыру (КНС-1, КНС-2 Электрмен жабдықтау және технологиялық жабдық)</t>
  </si>
  <si>
    <t>Восточный  кентінде 300 орындық мектепке инженерлік желілер салу (оң жақ)</t>
  </si>
  <si>
    <t>М. Әуезов даңғылы 1А бойынша Семей қаласында көпфункционалды орталыққа инженерлік желілер салу</t>
  </si>
  <si>
    <t>Семей қ. Қарағайлы тұрғын ауданының 9 қабатты тұрғын үй тобына инженерлік желілер салу (шығыс жағы). Инженерлік желілер және абаттандыру (21-51 поз)</t>
  </si>
  <si>
    <t>"Семей қаласының Қарағайлы тұрғын ауданында 9 қабатты тұрғын үйге инженерлік желілер салу (поз. 67-74)"</t>
  </si>
  <si>
    <t>"Семей қаласының Қарағайлы тұрғын ауданында 9 қабатты тұрғын үйге инженерлік желілер салу (поз. 62-66)"</t>
  </si>
  <si>
    <t>ҚБ, аудандар мен қалалардың әкімдіктері</t>
  </si>
  <si>
    <t>ИКИ құрылысы</t>
  </si>
  <si>
    <t>мың ш.м.</t>
  </si>
  <si>
    <t>ҚБ, Семей қаласының әкімдігі</t>
  </si>
  <si>
    <t>"Абай облысы, Семей қаласы, Қарағайлы-2 тұрғын ауданында 29 көппәтерлі тұрғын үй салу (поз. 101-129).Позиция 125". (Сыртқы инженерлік желілер жоқ)</t>
  </si>
  <si>
    <t>"Абай облысы, Семей қаласы, Қарағайлы-2 тұрғын ауданында 29 көппәтерлі тұрғын үй салу (поз. 101-129).Позиция 124". (Сыртқы инженерлік желілер жоқ)</t>
  </si>
  <si>
    <t>"Абай облысы, Семей қаласы, Қарағайлы-2 тұрғын ауданында 29 көппәтерлі тұрғын үй салу (поз. 101-129).Позиция 123". (Сыртқы инженерлік желілер жоқ)</t>
  </si>
  <si>
    <t>"Абай облысы, Семей қаласы, Қарағайлы-2 тұрғын ауданында 29 көппәтерлі тұрғын үй салу (поз. 101-129).Позиция 122". (Сыртқы инженерлік желілер жоқ)</t>
  </si>
  <si>
    <t>"Абай облысы, Семей қаласы, Қарағайлы-2 тұрғын ауданында 29 көппәтерлі тұрғын үй салу (поз. 101-129).Позиция 121". (Сыртқы инженерлік желілер жоқ)</t>
  </si>
  <si>
    <t>ҚБ, құрылыс бөлімі, Семей қаласының әкімдігі</t>
  </si>
  <si>
    <t>"Абай облысы, Семей қаласы, Қарағайлы-2 тұрғын ауданында 29 көппәтерлі тұрғын үй салу (поз. 101-129).Позиция 120". (Сыртқы инженерлік желілер жоқ)</t>
  </si>
  <si>
    <t>"Абай облысы, Семей қаласы, Қарағайлы-2 тұрғын ауданында 29 көппәтерлі тұрғын үй салу (поз. 101-129).119-Позиция". (Сыртқы инженерлік желілер жоқ)</t>
  </si>
  <si>
    <t>"Абай облысы, Семей қаласы, Қарағайлы-2 тұрғын ауданында 29 көппәтерлі тұрғын үй салу (поз. 101-129).113-Позиция". (Сыртқы инженерлік желілер жоқ)</t>
  </si>
  <si>
    <t>"Абай облысы, Семей қаласы, Қарағайлы-2 тұрғын ауданында 29 көппәтерлі тұрғын үй салу (поз. 101-129).Позиция 111". (Сыртқы инженерлік желілер жоқ)</t>
  </si>
  <si>
    <t>"Абай облысы, Семей қаласы, Қарағайлы-2 тұрғын ауданында 29 көппәтерлі тұрғын үй салу (поз. 101-129).Позиция 110". (Сыртқы инженерлік желілер жоқ)</t>
  </si>
  <si>
    <t>"Абай облысы, Семей қаласы, Қарағайлы-2 тұрғын ауданында 29 көппәтерлі тұрғын үй салу (поз. 101-129).Позиция 109". (Сыртқы инженерлік желілер жоқ)</t>
  </si>
  <si>
    <t>"Абай облысы, Семей қаласы, Қарағайлы-2 тұрғын ауданында 29 көппәтерлі тұрғын үй салу (поз. 101-129).Позиция 108". (Сыртқы инженерлік желілер жоқ)</t>
  </si>
  <si>
    <t>"Абай облысы, Семей қаласы, Қарағайлы-2 тұрғын ауданында 29 көппәтерлі тұрғын үй салу (поз. 101-129).Позиция 107". (Сыртқы инженерлік желілер жоқ)</t>
  </si>
  <si>
    <t>"Абай облысы, Семей қаласы, Қарағайлы-2 тұрғын ауданында 29 көппәтерлі тұрғын үй салу (поз. 101-129).Позиция 106". (Сыртқы инженерлік желілер жоқ)</t>
  </si>
  <si>
    <t>"Абай облысы, Семей қаласы, Қарағайлы-2 тұрғын ауданында 29 көппәтерлі тұрғын үй салу (поз. 101-129).Позиция 103". (Сыртқы инженерлік желілер жоқ)</t>
  </si>
  <si>
    <t>"Абай облысы, Семей қаласы, Қарағайлы-2 тұрғын ауданында 29 көппәтерлі тұрғын үй салу (поз. 101-129).Позиция 129". (Сыртқы инженерлік желілер жоқ)</t>
  </si>
  <si>
    <t>"Абай облысы, Семей қаласы, Қарағайлы-2 тұрғын ауданында 29 көппәтерлі тұрғын үй салу (поз. 101-129).Позиция 128". (Сыртқы инженерлік желілер жоқ)</t>
  </si>
  <si>
    <t>"Абай облысы, Семей қаласы, Қарағайлы-2 тұрғын ауданында 29 көппәтерлі тұрғын үй салу (поз. 101-129).Позиция 127". (Сыртқы инженерлік желілер жоқ)</t>
  </si>
  <si>
    <t>"Абай облысы, Семей қаласы, Қарағайлы-2 тұрғын ауданында 29 көппәтерлі тұрғын үй салу (поз. 101-129).126-Позиция". (Сыртқы инженерлік желілер жоқ)</t>
  </si>
  <si>
    <t>"Абай облысы, Семей қаласы, Қарағайлы-2 тұрғын ауданында 29 көппәтерлі тұрғын үй салу (поз. 101-129).Позиция 118". (Сыртқы инженерлік желілер жоқ)</t>
  </si>
  <si>
    <t>"Абай облысы, Семей қаласы, Қарағайлы-2 тұрғын ауданында 29 көппәтерлі тұрғын үй салу (поз. 101-129).117-Позиция". (Сыртқы инженерлік желілер жоқ)</t>
  </si>
  <si>
    <t>"Абай облысы, Семей қаласы, Қарағайлы-2 тұрғын ауданында 29 көппәтерлі тұрғын үй салу (поз. 101-129).116-Позиция". (Сыртқы инженерлік желілер жоқ)</t>
  </si>
  <si>
    <t>"Абай облысы, Семей қаласы, Қарағайлы-2 тұрғын ауданында 29 көппәтерлі тұрғын үй салу (поз. 101-129).Позиция 115". (Сыртқы инженерлік желілер жоқ)</t>
  </si>
  <si>
    <t>"Абай облысы, Семей қаласы, Қарағайлы-2 тұрғын ауданында 29 көппәтерлі тұрғын үй салу (поз. 101-129).Позиция 114". (Сыртқы инженерлік желілер жоқ)</t>
  </si>
  <si>
    <t>"Абай облысы, Семей қаласы, Қарағайлы-2 тұрғын ауданында 29 көппәтерлі тұрғын үй салу (поз. 101-129).Позиция 112". (Сыртқы инженерлік желілер жоқ)</t>
  </si>
  <si>
    <t>"Абай облысы, Семей қаласы, Қарағайлы-2 тұрғын ауданында 29 көппәтерлі тұрғын үй салу (поз. 101-129).Позиция 105". (Сыртқы инженерлік желілер жоқ)</t>
  </si>
  <si>
    <t>"Абай облысы, Семей қаласы, Қарағайлы-2 тұрғын ауданында 29 көппәтерлі тұрғын үй салу (поз. 101-129).Позиция 104". (Сыртқы инженерлік желілер жоқ)</t>
  </si>
  <si>
    <t>"Абай облысы, Семей қаласы, Қарағайлы-2 тұрғын ауданында 29 көппәтерлі тұрғын үй салу (поз. 101-129).Позиция 102". (Сыртқы инженерлік желілер жоқ)</t>
  </si>
  <si>
    <t>"Абай облысы, Семей қаласы, Қарағайлы-2 тұрғын ауданында 29 көппәтерлі тұрғын үй салу (поз. 101-129).Позиция 101". (Сыртқы инженерлік желілер жоқ)</t>
  </si>
  <si>
    <t>Қарағайлы ауданында 14 қабатты көппәтерлі тұрғын үйлер салу (74 позиция)</t>
  </si>
  <si>
    <t>Қарағайлы ауданында 14 қабатты көппәтерлі тұрғын үйлер салу (73 позиция)</t>
  </si>
  <si>
    <t>Қарағайлы ауданында 14 қабатты көппәтерлі тұрғын үйлер салу (72 позиция)</t>
  </si>
  <si>
    <t>Қарағайлы ауданында 14 қабатты көппәтерлі тұрғын үйлер салу (71 позиция)</t>
  </si>
  <si>
    <t>Қарағайлы ауданында 14 қабатты көппәтерлі тұрғын үйлер салу (70 позиция)</t>
  </si>
  <si>
    <t>Қарағайлы ауданында 14 қабатты көппәтерлі тұрғын үйлер салу (69 позиция)</t>
  </si>
  <si>
    <t>Қарағайлы ауданында 14 қабатты көппәтерлі тұрғын үйлер салу (68 позиция)</t>
  </si>
  <si>
    <t>Қарағайлы ауданында 14 қабатты көппәтерлі тұрғын үйлер салу (67 позиция)</t>
  </si>
  <si>
    <t>Қарағайлы ауданында 14 қабатты көппәтерлі тұрғын үйлер салу (66 позиция)</t>
  </si>
  <si>
    <t>Қарағайлы ауданында 14 қабатты көппәтерлі тұрғын үйлер салу (65 позиция)</t>
  </si>
  <si>
    <t>Қарағайлы ауданында 14 қабатты көппәтерлі тұрғын үйлер салу (64 позиция)</t>
  </si>
  <si>
    <t>Қарағайлы ауданында 14 қабатты көппәтерлі тұрғын үйлер салу (63 позиция)</t>
  </si>
  <si>
    <t>Қарағайлы ауданында 14 қабатты көппәтерлі тұрғын үйлер салу (62 позиция)</t>
  </si>
  <si>
    <t>мың шаршы метр</t>
  </si>
  <si>
    <t>Кредиттік тұрғын үйлер салу</t>
  </si>
  <si>
    <t xml:space="preserve">Құрылыс бөлімі, қала әкімдігі.
Қала әкімінің орынбасары.
</t>
  </si>
  <si>
    <r>
      <rPr>
        <sz val="14"/>
        <rFont val="Times New Roman"/>
        <family val="1"/>
        <charset val="204"/>
      </rPr>
      <t xml:space="preserve">Нәтиже көрсеткіші 6.3
Пайдалануға берілген тұрғын үйлердің жалпы ауданы
</t>
    </r>
    <r>
      <rPr>
        <sz val="14"/>
        <rFont val="Calibri"/>
        <family val="2"/>
        <charset val="204"/>
        <scheme val="minor"/>
      </rPr>
      <t xml:space="preserve">
</t>
    </r>
  </si>
  <si>
    <t>1-ЖЭО отын беру трактісінің кабельдік желілерін (Күштік және бақылау кабельдері) қызмет көрсететін эстакада құрылғысымен реконструкциялау</t>
  </si>
  <si>
    <t>Семей қаласында Л-105/106 релелік қорғау құрылғыларын қайта құру</t>
  </si>
  <si>
    <t>Семей қаласының әкімшілік-іскерлік орталығында орамішілік электр желілерін салу</t>
  </si>
  <si>
    <t>Семей қаласының әкімшілік-іскерлік орталығында жаңа қосалқы станциялар салу</t>
  </si>
  <si>
    <t>Семей қаласының әкімшілік-іскерлік орталығында 110 жолдың қиылысын ұлғайту</t>
  </si>
  <si>
    <t>Қолданыстағы"ПТФ" КС қайта құру</t>
  </si>
  <si>
    <t>Электр желілерін салу және реконструкциялау</t>
  </si>
  <si>
    <t>ТКШ бөлімі, қала әкімдігі.
Қала әкімінің орынбасары.</t>
  </si>
  <si>
    <t>Нәтиже көрсеткіші 6.2 
Электр желілерінің тозуын азайту</t>
  </si>
  <si>
    <t>ЭТКШБ, ТКШ, Семей қаласының әкімдігі</t>
  </si>
  <si>
    <t>Абай облысы Семей қ. Северный кенті ауданы сумен жабдықтау желісінің құрылысы</t>
  </si>
  <si>
    <t>Абай облысы Семей қаласының Мұрат кентінен Бобровка саяжай алабына дейін сумен жабдықтау желісін салу</t>
  </si>
  <si>
    <t>Абай облысы Семей қ. Северный кентінің байланыс желісімен Восточный саяжай алабы арқылы сумен жабдықтау желісін салу</t>
  </si>
  <si>
    <t>Семей қаласының Восход кентінде су тарту құрылысын салу</t>
  </si>
  <si>
    <t>сараптама алу</t>
  </si>
  <si>
    <t>Семей қаласының АДО-да орамішілік су құбыры желілерін салу</t>
  </si>
  <si>
    <t>Семей қаласының АДО-да магистральдық су құбыры желілерін салу</t>
  </si>
  <si>
    <t xml:space="preserve">Пайдалануға беру актісі
  </t>
  </si>
  <si>
    <t>ЭТКШБ, аудандар мен қалалардың әкімдіктері</t>
  </si>
  <si>
    <t>Су құбыры желілерін салу</t>
  </si>
  <si>
    <t xml:space="preserve">ТКШ бөлімі, қала әкімдігі.
Қала әкімінің орынбасары.
Заместитель акима города.
</t>
  </si>
  <si>
    <t>Нәтиже көрсеткіші 6.1 
Халықтың сумен жабдықтау қызметтеріне қолжетімділігін қамтамасыз ету</t>
  </si>
  <si>
    <t>Инженерлік инфрақұрылым</t>
  </si>
  <si>
    <t>Мемлекеттік жеке серіктестік</t>
  </si>
  <si>
    <t>Желілік парк салу ("Абайға құрмет"акциясы аясында)</t>
  </si>
  <si>
    <t>"Анаға тағзым" ғимаратының құрылысы ("Абай құрмет"акциясы аясында)</t>
  </si>
  <si>
    <t>Мемлекеттік рәміздер алаңын салу ("Абайға құрмет"акциясы аясында)</t>
  </si>
  <si>
    <t>Ертіс өзенінің сол жағалауын абаттандыру ("Абайға құрмет"акциясы аясында)</t>
  </si>
  <si>
    <t>Ботаникалық бақ салу ("Абай құрмет"акциясы аясында)</t>
  </si>
  <si>
    <t>Басқа қаржыландыру көздері есебінен жобалар</t>
  </si>
  <si>
    <t>ЖКАЖБ,Семей қаласының әкімдігі</t>
  </si>
  <si>
    <t>Молдағалиев пен Жамбыл көшелерін Тәңірбергенов көшесінен Сорокин көшесіне дейін реконструкциялауға ЖСҚ әзірлеу</t>
  </si>
  <si>
    <t>Тәңірбергенов көшесі жағынан оқушылар сарайына жаяу жүргіншілер көпірін салуға ЖСҚ әзірлеу</t>
  </si>
  <si>
    <t>Бозтаев көшесі жағынан оқушылар сарайына жаяу жүргіншілер көпірін салуға ЖСҚ әзірлеу</t>
  </si>
  <si>
    <t>Семей қаласының Қарағайлы тұрғын ауданында көше-жол желісін салу</t>
  </si>
  <si>
    <t>Семей қаласының әкімшілік-іскерлік орталығында көше-жол желісін салу</t>
  </si>
  <si>
    <t>Семей қаласының әкімшілік-іскерлік орталығында көше-жол желісін салуға ЖСҚ әзірлеу</t>
  </si>
  <si>
    <t>Семей қаласының аспалы көпірін қайта жаңарту</t>
  </si>
  <si>
    <t>Семей қаласының автогуж көпірін қайта жаңарту</t>
  </si>
  <si>
    <t>ЖКАЖБ, аудандар мен қалалардың әкімдіктері</t>
  </si>
  <si>
    <t>Қайта құру, құрылыс (көпірлер, жолдар)</t>
  </si>
  <si>
    <t>Көлік және автокөлік жолдары бөлімі, қала әкімдігі. Қала әкімінің орынбасары</t>
  </si>
  <si>
    <t>Нәтиже көрсеткіші 5.1 
Ішкі жолдардың жақсы және қанағаттанарлық жағдайдағы үлесін ұлғайту</t>
  </si>
  <si>
    <t>Жол инфрақұрылымы</t>
  </si>
  <si>
    <t>20-30 жұмыс орны құрылады</t>
  </si>
  <si>
    <t>ДШСБ</t>
  </si>
  <si>
    <t>Семей қаласында Мұз сарайының құрылысы (бұрынғы Пищик стадионының орнында)</t>
  </si>
  <si>
    <t>Семей қаласында Жекпе-жек сарайын (Жекпе-жек сарайы) салу ("Абайға құрмет"акциясы аясында)</t>
  </si>
  <si>
    <t>Семей қаласында (АДО) 25 мың көрерменге арналған стадион салу ("Абай құрмет"акциясы аясында)</t>
  </si>
  <si>
    <t>ДШСБ, аудандар мен қалалардың әкімдіктері</t>
  </si>
  <si>
    <t>Басқа көздер есебінен спорт объектілерін салу және реконструкциялау</t>
  </si>
  <si>
    <t>Семей қаласындағы Үшақтар ауданында дене шынықтыру-сауықтыру кешенін салу</t>
  </si>
  <si>
    <t>Семей қаласының Водный кентінде спорт кешенді сатып алу</t>
  </si>
  <si>
    <t>Семей қаласының Бобровка кентінде спорт кешенді сатып алу</t>
  </si>
  <si>
    <t>ҚБ, ДШСБ, Семей қаласының әкімдігі</t>
  </si>
  <si>
    <t>Семей қаласында мүмкіндігі шектеулі жандарға арналған спорт кешенін салу</t>
  </si>
  <si>
    <t>Семей қаласында ипподром салу (Степной кенті)</t>
  </si>
  <si>
    <t>Семей қаласында жеңілатлетикалық манеж салу</t>
  </si>
  <si>
    <t>Семей қаласындағы Ж. Үшкемпіров атындағы облыстық мамандандырылған балалар-жасөспірімдер олимпиадалық резерв мектебінің базасында "Абай облысының спорттағы дарынды балаларға арналған мамандандырылған мектеп-интернат-колледжі" оқу корпусын салу</t>
  </si>
  <si>
    <t>Семей қаласындағы Ж. Үшкемпіров атындағы облыстық мамандандырылған балалар-жасөспірімдер олимпиадалық резерв мектебінің "Достық" спорттық-сауықтыру лагерін қайта жаңарту</t>
  </si>
  <si>
    <t>Семей қаласындағы шаңғы базасының аумағында шаңғы-роллер трассасын салу</t>
  </si>
  <si>
    <t>Семей қаласындағы Правда, 66 көшесіндегі "Локомотив" стадионының аумағында көпфункционалды спорт кешенін салу</t>
  </si>
  <si>
    <t>РБ, ЖБ</t>
  </si>
  <si>
    <t>Спорт объектісін салу және реконструкциялау</t>
  </si>
  <si>
    <t>Дене шынықтыру және спортты дамыту бөлімі, Семей қаласының әкімдігі.  Қала әкімінің орынбасары</t>
  </si>
  <si>
    <t>Нәтиже көрсеткіші 4.1 
Дене шынықтырумен және спортпен шұғылданатын азаматтар санын жалпы халықтың 52% - на дейін жеткізу</t>
  </si>
  <si>
    <t>МТДАІБ, Семей қаласының әкімдігі</t>
  </si>
  <si>
    <t>Семей қаласында "Анаға тағзым" ғимаратын салу ("Абай құрмет"акциясы аясында)</t>
  </si>
  <si>
    <t>Семей қаласында Медиа орталық салу ("Абай құрмет"акциясы аясында)</t>
  </si>
  <si>
    <t>Семей қаласында Рухани орталығының құрылысы ("Абай құрмет"акциясы аясында)</t>
  </si>
  <si>
    <t>Семей қаласында Достық үйін салу ("Абай құрмет"акциясы аясында)</t>
  </si>
  <si>
    <t>Семей қаласында шығармашылық орталығының құрылысы ("Абай құрмет"акциясы аясында)</t>
  </si>
  <si>
    <t>Семей қаласында "Абай әлемі" кітапханасын салу ("Абай құрмет"акциясы аясында)</t>
  </si>
  <si>
    <t>Семей қаласында Көрме орталығын салу ("Абай құрмет"акциясы аясында)</t>
  </si>
  <si>
    <t>МТДАІБ, аудандар мен қалалардың әкімдіктері</t>
  </si>
  <si>
    <t>Мәдениет объектілерінің құрылысы</t>
  </si>
  <si>
    <t>Мәдениет және тілдерді дамыту бөлімі, Семей қаласының әкімдігі</t>
  </si>
  <si>
    <t>ҚМС-ны күрделі жөндеуге ЖСҚ әзірлеу</t>
  </si>
  <si>
    <t>Невзоровтар отбасы мұражайы ғимаратының ғылыми-қалпына келтіру жұмыстары (көпес Степановтың бұрынғы үйі)</t>
  </si>
  <si>
    <t>Мұражай ғимаратының шатырындағы ғылыми-қалпына келтіру жұмыстары. Достоевский</t>
  </si>
  <si>
    <t>Мәдениет объектілерін ағымдағы жөндеу</t>
  </si>
  <si>
    <t>Абай облысы Семей қаласындағы қалалық мәдениет үйі ғимаратын күрделі жөндеу</t>
  </si>
  <si>
    <t>Абай облысы Семей қаласындағы Достоевский атындағы мұражай ғимаратын күрделі жөндеу</t>
  </si>
  <si>
    <t>Абай облысы Семей қаласындағы өлкетану мұражайы ғимаратын күрделі жөндеу</t>
  </si>
  <si>
    <t>Абай облысы Семей қаласындағы Абай атындағы театр ғимаратын күрделі жөндеу</t>
  </si>
  <si>
    <t>Абай облысы Семей қаласындағы Абай атындағы кітапхана ғимаратын күрделі жөндеу</t>
  </si>
  <si>
    <t>А. Қашаубаев атындағы мемлекеттік филармония ғимаратын күрделі жөндеу</t>
  </si>
  <si>
    <t>Мәдениет объектілерін күрделі жөндеу</t>
  </si>
  <si>
    <t>ҚБ, МТДАІБ,  Семей қаласының әкімдігі</t>
  </si>
  <si>
    <t>Семей қаласында Мұражай салу</t>
  </si>
  <si>
    <t>Семей қаласында Филармония салу</t>
  </si>
  <si>
    <t>Семей қаласында облыстық драма театрының құрылысы</t>
  </si>
  <si>
    <t>Семей қаласында Конгресс залдың құрылысы</t>
  </si>
  <si>
    <t>Мәдениет объектілерін салу</t>
  </si>
  <si>
    <t>жөндеу</t>
  </si>
  <si>
    <t>МТДАІБ, аудандар мен қалалардың әкімдіктері, облыс әкімінің орынбасары</t>
  </si>
  <si>
    <t>Нәтиже көрсеткіші 3.1
Мәдениет объектілерімен және қызметтерімен қамтамасыз етудің өсуі</t>
  </si>
  <si>
    <t>Мәдениет</t>
  </si>
  <si>
    <t>келулер саны</t>
  </si>
  <si>
    <t>ҚБ, ДСБ, Семей қаласының әкімдігі</t>
  </si>
  <si>
    <t>Семей қаласының сол жағалауында 300 келушіге арналған емхана салу</t>
  </si>
  <si>
    <t>Семей қаласының оң жағалауында 300 келушіге арналған емхана салу</t>
  </si>
  <si>
    <t xml:space="preserve">млн теңге </t>
  </si>
  <si>
    <t>ҚБ, ЖҚӘБҮБ, Семей қаласының әкімдігі</t>
  </si>
  <si>
    <t>Балалар психоневрологиялық медициналық-әлеуметтік мекемесінің құрылысы
Семей қаласында 150 төсек-орын</t>
  </si>
  <si>
    <t>ЖҚӘБҮБ, қалалар мен аудандардың әкімдіктері</t>
  </si>
  <si>
    <t>Әлеуметтік қорғау объектілерін салу</t>
  </si>
  <si>
    <t>орындар</t>
  </si>
  <si>
    <t xml:space="preserve"> ҚБ, ДСБ, Семей қаласының әкімдігі</t>
  </si>
  <si>
    <t>Семей қаласында ядролық медицина және онкология Орталығының хирургиялық корпусын салу</t>
  </si>
  <si>
    <t>Бригадалар саны</t>
  </si>
  <si>
    <t>Семей қаласының Ертіс өзенінің сол жағалауында жедел медициналық жәрдем қосалқы станциясының ғимаратын салу</t>
  </si>
  <si>
    <t>жылына донация</t>
  </si>
  <si>
    <t>Семей қаласында Облыстық қан орталығының құрылысы</t>
  </si>
  <si>
    <t>Семей қаласында облыстық көпбейінді балалар ауруханасын салу</t>
  </si>
  <si>
    <t>Семей қаласында 300 төсектік облыстық көпбейінді аурухана салу</t>
  </si>
  <si>
    <t>ДСБ, қала әкімдігі, қала әкімінің орынбасары</t>
  </si>
  <si>
    <t>Нәтиже көрсеткіші 2.1 
Елді мекендерді алғашқы медициналық - санитарлық және консультациялық-диагностикалық көмекпен қамту (облыс бойынша)</t>
  </si>
  <si>
    <t>Денсаулық сақтау</t>
  </si>
  <si>
    <t>ББ, Семей қаласының әкімдігі</t>
  </si>
  <si>
    <t>Семей қаласының колледждерін МЖС сенімгерлік басқаруға беру</t>
  </si>
  <si>
    <t>600 жұмыс орны құрылады</t>
  </si>
  <si>
    <t>ҚБ,ББ,Семей қаласының әкімдігі</t>
  </si>
  <si>
    <t>300 орындық жатақханасы бар 600 орындық көп бейінді колледж (АДО) салу</t>
  </si>
  <si>
    <t>ББ,  қалалар мен аудандардың әкімдіктері</t>
  </si>
  <si>
    <t>"М. Төлебаев атындағы музыкалық училище" КМҚК ғимаратын кешенді күрделі жөндеу</t>
  </si>
  <si>
    <t>"Электротехникалық колледж" КМҚК ғимаратын кешенді күрделі жөндеу</t>
  </si>
  <si>
    <t>"Политехникалық колледж" КМҚК ғимаратын кешенді күрделі жөндеу</t>
  </si>
  <si>
    <t>"Көлік колледжі" КМҚК ғимаратын кешенді күрделі жөндеу</t>
  </si>
  <si>
    <t>"Геодезия, картография және құрылыс жоғары колледжі" КМҚК ғимаратын кешенді күрделі жөндеу</t>
  </si>
  <si>
    <t>Абай облысы ББ-сы "Геологиялық барлау колледжі" КМҚК ғимаратын кешенді күрделі жөндеу</t>
  </si>
  <si>
    <t>Р. Байсейітов атындағы Семей қаржы-экономикалық колледжінің ғимаратын кешенді күрделі жөндеу</t>
  </si>
  <si>
    <t>Колледждерді кешенді күрделі жөндеу</t>
  </si>
  <si>
    <t>Нәтиже көрсеткіші 1.3 
Үлгілік ғимараттарда орналасқан техникалық және кәсіптік, орта білімнен кейінгі білім беру (ТжКБ) объектілерінің үлесі</t>
  </si>
  <si>
    <t>Радуга балалар лагерінің ғимаратын қайта құру</t>
  </si>
  <si>
    <t>ҚБ, ББ,  қалалар мен аудандардың әкімдіктері</t>
  </si>
  <si>
    <t>Лагерьлерді салу және қайта құру</t>
  </si>
  <si>
    <t>"Балалар өнер мектебі" КМҚК ғимаратын кешенді күрделі жөндеу</t>
  </si>
  <si>
    <t>"№1 Балалар музыка мектебі " КМҚК ғимаратын кешенді күрделі жөндеу</t>
  </si>
  <si>
    <t xml:space="preserve"> ББ, Семей қаласының әкімдігі </t>
  </si>
  <si>
    <t>"Облыстық балалар биологиялық орталығы" КМҚК ғимаратын кешенді күрделі жөндеу</t>
  </si>
  <si>
    <t>"Балалар мен жастардың шығармашылық сарайы" КМҚК ғимаратын кешенді күрделі жөндеу</t>
  </si>
  <si>
    <t>Семей қаласының 4 қосымша білім беру объектілерін кешенді күрделі жөндеу</t>
  </si>
  <si>
    <t>АМҚ</t>
  </si>
  <si>
    <t>ҚБ,Семей қаласының әкімдігі</t>
  </si>
  <si>
    <t>Семей қаласында көпфункционалды орталық (оқушылар сарайы) салу</t>
  </si>
  <si>
    <t xml:space="preserve">Облыс әкімінің орынбасары-Раханов М. А., ББ, аудандар мен қалалардың әкімдіктері
</t>
  </si>
  <si>
    <t>Мемлекеттік-жекешелік әріптестік шарты</t>
  </si>
  <si>
    <t>ҚБ, ББ, Семей қаласының әкімдігі</t>
  </si>
  <si>
    <t>Орта мектептерді мемлекеттік-жекешелік әріптестікті сенімгерлік басқаруға беру</t>
  </si>
  <si>
    <t>140 жұмыс орны құрылады (тұрақты -80, уақытша - 60)</t>
  </si>
  <si>
    <t>Арнайы мемлекеттік қор</t>
  </si>
  <si>
    <t>Семей қаласының Қарағайлы тұрғын ауданында дарынды 400 балаға арналған "Білім инновация" мектебін салу</t>
  </si>
  <si>
    <t>Семей қаласының орталығы ауданында 1200 орындық мектеп салу</t>
  </si>
  <si>
    <t>Семей қаласының Ақсай кентінде 600 орындық мектеп салу</t>
  </si>
  <si>
    <t>Семей қаласының Цемпоселок ауданында 300 орындық мектеп салу</t>
  </si>
  <si>
    <t>450 жұмыс орны құрылады (тұрақты -300, уақытша - 150)</t>
  </si>
  <si>
    <t>Қарағайлы шағын ауданында 1500 орындық мектеп салу</t>
  </si>
  <si>
    <t>375 жұмыс орны құрылады (тұрақты -245, уақытша - 130)</t>
  </si>
  <si>
    <t>Семей қаласында 1500 орындық "Келешек" мектебінің құрылысы ("Абай құрмет"акциясы аясында)</t>
  </si>
  <si>
    <t>"№ 43 жалпы орта білім беретін мектеп " КММ ғимаратын кешенді күрделі жөндеу</t>
  </si>
  <si>
    <t>"Әлихан Бөкейхан атындағы № 39 жалпы орта білім беретін мектеп" КММ ғимаратын кешенді күрделі жөндеу</t>
  </si>
  <si>
    <t>"№15 жалпы орта білім беретін мектеп " КММ ғимаратын кешенді күрделі жөндеу</t>
  </si>
  <si>
    <t>"Қайрат Рысқұлбеков атындағы № 33 жалпы орта білім беретін мектеп" КММ ғимаратын кешенді күрделі жөндеу</t>
  </si>
  <si>
    <t>"№31 жалпы орта білім беретін мектеп " КММ ғимаратын кешенді күрделі жөндеу</t>
  </si>
  <si>
    <t>"Пальмира"№29 жалпы орта білім беретін мектебі " КММ ғимаратын кешенді күрделі жөндеу</t>
  </si>
  <si>
    <t>"№27 жалпы орта білім беретін мектеп " КММ ғимаратын кешенді күрделі жөндеу</t>
  </si>
  <si>
    <t>"№25 жалпы орта білім беретін мектеп " КММ ғимаратын кешенді күрделі жөндеу</t>
  </si>
  <si>
    <t>"№23 жалпы орта білім беретін мектеп " КММ ғимаратын кешенді күрделі жөндеу</t>
  </si>
  <si>
    <t>"№20 жалпы орта білім беретін мектеп " КММ ғимаратын кешенді күрделі жөндеу</t>
  </si>
  <si>
    <t>"№18 жалпы орта білім беретін мектеп " КММ ғимаратын кешенді күрделі жөндеу</t>
  </si>
  <si>
    <t>"№17 жалпы орта білім беретін мектеп " КММ ғимаратын кешенді күрделі жөндеу</t>
  </si>
  <si>
    <t>"Төлеубай Аманов атындағы № 16 жалпы орта білім беретін мектеп" КММ ғимаратын кешенді күрделі жөндеу</t>
  </si>
  <si>
    <t>"№12 жалпы орта білім беретін мектеп " КММ ғимаратын кешенді күрделі жөндеу</t>
  </si>
  <si>
    <t>"№21 жалпы орта білім беретін мектеп " КММ ғимаратын кешенді күрделі жөндеу</t>
  </si>
  <si>
    <t>"№8 жалпы орта білім беретін мектеп-көркемдік-эстетикалық білім беру және тәрбие кешені " КММ ғимаратын кешенді күрделі жөндеу</t>
  </si>
  <si>
    <t>"№ 7 жалпы орта білім беретін мектеп-лицей " КММ ғимаратын кешенді күрделі жөндеу</t>
  </si>
  <si>
    <t>"№ 4 жалпы орта білім беретін мектеп " КММ ғимаратын кешенді күрделі жөндеу</t>
  </si>
  <si>
    <t>"Мектеп жанындағы интернаты бар №42 жалпы орта білім беретін мектеп" КММ ғимаратын кешенді күрделі жөндеу</t>
  </si>
  <si>
    <t>"№41 жалпы орта білім беретін мектеп " КММ ғимаратын кешенді күрделі жөндеу</t>
  </si>
  <si>
    <t>"Ыбырай Алтынсарин атындағы №37 Гимназия" КММ ғимаратын кешенді күрделі жөндеу</t>
  </si>
  <si>
    <t>"№35 жалпы орта білім беретін мектеп " КММ ғимаратын кешенді күрделі жөндеу</t>
  </si>
  <si>
    <t>"Бауыржан Момышұлы атындағы №34 жалпы орта білім беретін мектеп" КММ ғимаратын кешенді күрделі жөндеу</t>
  </si>
  <si>
    <t>"№30 Жалпы орта білім беретін мектеп " КММ ғимаратын кешенді күрделі жөндеу</t>
  </si>
  <si>
    <t>"№28 жалпы орта білім беретін мектеп " КММ ғимаратын кешенді күрделі жөндеу</t>
  </si>
  <si>
    <t>"№19 жалпы орта білім беретін мектеп " КММ ғимаратын кешенді күрделі жөндеу</t>
  </si>
  <si>
    <t>"№13 жалпы орта білім беретін мектеп " КММ ғимаратын кешенді күрделі жөндеу</t>
  </si>
  <si>
    <t>"№ 9 жалпы орта білім беретін мектеп " КММ ғимаратын кешенді күрделі жөндеу</t>
  </si>
  <si>
    <t>"Семей қаласының № 6 гимназиясы" КММ ғимаратын кешенді күрделі жөндеу</t>
  </si>
  <si>
    <t>"Қаныш Сәтбаев атындағы № 2 жалпы орта білім беретін мектеп" КММ ғимаратын кешенді күрделі жөндеу</t>
  </si>
  <si>
    <t>"Н.Г. Чернышевский атындағы № 1 Жалпы орта білім беретін мектеп" КММ ғимаратын кешенді күрделі жөндеу</t>
  </si>
  <si>
    <t>ББ, аудандар мен қалалардың әкімдіктері</t>
  </si>
  <si>
    <t>Мектептерді кешенді күрделі жөндеу</t>
  </si>
  <si>
    <t>20 уақытша жұмыс орны құрылады</t>
  </si>
  <si>
    <t>Облыстың білім басқармасының №3 арнайы мектеп интернаты КММ аумағында спорт залын салу</t>
  </si>
  <si>
    <t>Семей қаласының "Семей қаласы, Лермонтов көшесі, 34 а" мекенжайы бойынша №8 балалар үйі " КММ аумағында спорт залын салу</t>
  </si>
  <si>
    <t>245 жұмыс орны құрылады (оның ішінде: тұрақты -145, уақытша - 100)</t>
  </si>
  <si>
    <t>Семей қаласының білім бөлімінің №11 ЖОББМ КММ үшін екінші корпус салу, оның ішінде:</t>
  </si>
  <si>
    <t>Семей қ. №30 ЖОББМ ғимаратына 500 орындық қосымша құрылыс салу</t>
  </si>
  <si>
    <t>Семей қаласының №4 ЖОББМ ғимаратына 500 орындық қосымша құрылыс салу</t>
  </si>
  <si>
    <t>Білім</t>
  </si>
  <si>
    <t xml:space="preserve">Білім бөлімі, қала әкімдігі,
қала әкімінің орынбасары
</t>
  </si>
  <si>
    <r>
      <rPr>
        <sz val="14"/>
        <rFont val="Times New Roman"/>
        <family val="1"/>
        <charset val="204"/>
      </rPr>
      <t>Нәтиже көрсеткіші 1.2 
Балаларды қосымша біліммен қамту</t>
    </r>
    <r>
      <rPr>
        <sz val="14"/>
        <rFont val="Calibri"/>
        <family val="2"/>
        <charset val="204"/>
        <scheme val="minor"/>
      </rPr>
      <t xml:space="preserve">
</t>
    </r>
  </si>
  <si>
    <t>Нәтиже көрсеткіші 1.1
Типтік ғимараттарда орналасқан мектептердің үлесі</t>
  </si>
  <si>
    <t>Білім бөлімі, қала әкімдігі,
қала әкімінің орынбасары</t>
  </si>
  <si>
    <t>дана</t>
  </si>
  <si>
    <t>Кем дегенде 100 заманауи физика, химия, биология, робототехника, STEM кабинеттерін ашу</t>
  </si>
  <si>
    <t>облыс әкімінің орынбасары - Раханов М. А., ББ, аудандар мен қалалардың әкімдіктері</t>
  </si>
  <si>
    <r>
      <rPr>
        <i/>
        <sz val="14"/>
        <rFont val="Times New Roman"/>
        <family val="1"/>
        <charset val="204"/>
      </rPr>
      <t xml:space="preserve">Нәтиже көрсеткіші 1.3
</t>
    </r>
    <r>
      <rPr>
        <sz val="14"/>
        <rFont val="Times New Roman"/>
        <family val="1"/>
        <charset val="204"/>
      </rPr>
      <t>Жоғары жылдамдықты интернетпен қамтылған мектептердің үлесі</t>
    </r>
    <r>
      <rPr>
        <sz val="14"/>
        <rFont val="Calibri"/>
        <family val="2"/>
        <charset val="204"/>
        <scheme val="minor"/>
      </rPr>
      <t xml:space="preserve">
</t>
    </r>
  </si>
  <si>
    <r>
      <t xml:space="preserve">Нәтиже көрсеткіші 1.2
</t>
    </r>
    <r>
      <rPr>
        <sz val="14"/>
        <rFont val="Times New Roman"/>
        <family val="1"/>
        <charset val="204"/>
      </rPr>
      <t>Физика, химия, биология, робототехника, STEM пәндік кабинеттерімен қамтамасыз етілген негізгі және орта мектептердің үлесі (қала бойынша)</t>
    </r>
  </si>
  <si>
    <t>Мемлекеттік жеке серіктестіктен</t>
  </si>
  <si>
    <t>Ресми деректер</t>
  </si>
  <si>
    <t xml:space="preserve">Білім бөлімі, қала әкімдігі,
қала әкімінің орынбасары
</t>
  </si>
  <si>
    <t>Нәтиже көрсеткіші 1.2
Біліктілікті арттыру курстарынан өткен Мектепке дейінгі ұйымдар педагогтерінің үлесі</t>
  </si>
  <si>
    <t>Нәтиже көрсеткіші 1.1
Мектепке дейінгі ұйымдар басшыларының, әдіскерлерінің, тәрбиешілерінің жалпы санынан бейінді білімі бар педагогтердің үлесі</t>
  </si>
  <si>
    <t xml:space="preserve">Нысаналы индикатор
Меншік нысанына қарамастан тәрбие мен оқыту сапасын бағалау өлшемшарттарына сәйкес келетін мектепке дейінгі ұйымдардың үлесі
</t>
  </si>
  <si>
    <t>Нәтиже көрсеткіші 1.1 Балаларды мектепалды даярлау деңгейі</t>
  </si>
  <si>
    <t>Қосымша қаржыландыру көздері</t>
  </si>
  <si>
    <t>нәтиже</t>
  </si>
  <si>
    <t>Құрылыс басқармасы, қала әкімдігі</t>
  </si>
  <si>
    <t>"Алтын Ұя" ЖШС - "320 орындық балабақша құрылысы",</t>
  </si>
  <si>
    <t>126 жұмыс орны құрылады (тұрақты - 81 /уақытша - 45)</t>
  </si>
  <si>
    <t>Білім бөлімі, Семей қаласының әкімдігі</t>
  </si>
  <si>
    <t>Семей қаласының Восточный (сол) кентінде 320 орындық балабақша салу</t>
  </si>
  <si>
    <t>Қарағайлы Семей қаласының тұрғын ауданында 320 орындық балабақша салу</t>
  </si>
  <si>
    <t>Семей қ. Бобровка кентінде 320 орындық балабақша салу</t>
  </si>
  <si>
    <t>Білім бөлімі</t>
  </si>
  <si>
    <t>"№15 балабақша " КММ ғимаратын кешенді күрделі жөндеу</t>
  </si>
  <si>
    <t>"№3 бөбекжай-бақшасы " КММ ғимаратын кешенді күрделі жөндеу</t>
  </si>
  <si>
    <t>ББ</t>
  </si>
  <si>
    <t>Семей қаласының балабақшаларын кешенді күрделі жөндеу</t>
  </si>
  <si>
    <t>Нысаналы индикатор 2 жастан 6 жасқа дейінгі балаларды мектепке дейінгі тәрбиемен және оқытумен қамту</t>
  </si>
  <si>
    <t>ұпайлар</t>
  </si>
  <si>
    <t>ЭЫДҰ есебі</t>
  </si>
  <si>
    <t>ЖБ -дан</t>
  </si>
  <si>
    <t>Ведомстволық есептілік</t>
  </si>
  <si>
    <t>Ақпараттық-түсіндіру жұмыстарын жүргізу</t>
  </si>
  <si>
    <t>Бос орындар жәрмеңкесін өткізу</t>
  </si>
  <si>
    <t>мың адам</t>
  </si>
  <si>
    <t>оның ішінде жастар</t>
  </si>
  <si>
    <t>Нәтиже көрсеткіші 1.1
Жұмысқа орналастырылған азаматтардың саны</t>
  </si>
  <si>
    <t>Нысаналы индикатор Жұмыссыздық деңгейі</t>
  </si>
  <si>
    <t>ЖҚӘБҮБ , ЭБЖБ, аудандар мен қалалардың әкімдіктері, облыс әкімінің орынбасары</t>
  </si>
  <si>
    <r>
      <t xml:space="preserve">Негізгі ұлттық индикатор 11
</t>
    </r>
    <r>
      <rPr>
        <sz val="14"/>
        <rFont val="Times New Roman"/>
        <family val="1"/>
        <charset val="204"/>
      </rPr>
      <t>Табысы ең төменгі күнкөріс деңгейінен төмен/ кедейлік шегінен төмен халықтың үлесі (облыс бойынша)</t>
    </r>
  </si>
  <si>
    <t>ДСБ, Семей қаласының әкімдігі</t>
  </si>
  <si>
    <t>Медициналық объектілерді күрделі жөндеу</t>
  </si>
  <si>
    <t>300 жұмыс орны құралады</t>
  </si>
  <si>
    <t>ДСБ, құрылыс басқармасы, қала әкімдігі</t>
  </si>
  <si>
    <t>"Viamedis" ЖШС-Қарағайлы шағын ауданындағы" медициналық орталықты салу және пайдалану".</t>
  </si>
  <si>
    <t>43 жұмыс орны құралады</t>
  </si>
  <si>
    <t>"B. B. NURA" ЖШС-Қарағайлы шағын ауданындағы" нефрологиялық орталықты салу және пайдалану".</t>
  </si>
  <si>
    <t>ҰСБ-ның ресми статистикасы</t>
  </si>
  <si>
    <t xml:space="preserve">ДСБ, қала әкімдігі,
әкімнің орынбасары
</t>
  </si>
  <si>
    <t>Нәтиже көрсеткіші 2.5
Медициналық ұйымдар ғимараттарының тозу деңгейін төмендету</t>
  </si>
  <si>
    <t>Нәтиже көрсеткіші 1.2 Денсаулық сақтау саласындағы негізгі капиталға инвестициялар</t>
  </si>
  <si>
    <t>Нәтиже көрсеткіші 1.1
МӘМС жүйесінде халықты қамту деңгейі</t>
  </si>
  <si>
    <t>10 000 ауыл халқына</t>
  </si>
  <si>
    <t>ДСМ әкімшілік деректері</t>
  </si>
  <si>
    <t>Нәтиже көрсеткіші 4.2
Білім мен дағдыларды тәуелсіз бағалаудан сәтті өткен Техникалық және кәсіптік, орта білімнен кейінгі білім беру бағдарламалары түлектерінің үлесі</t>
  </si>
  <si>
    <t xml:space="preserve">Нәтиже көрсеткіші 4.1
Деңгейді көтеру 
өңірлердің медицина қызметкерлерімен қамтамасыз етудің ең төменгі нормативтеріне сәйкес ауыл халқының медицина қызметкерлерімен қамтамасыз етілуі </t>
  </si>
  <si>
    <t>Нәтиже көрсеткіші 3.4
Дәрежесі 
медициналық ұйымдардың дайындығы 
табиғи-техногендік төтенше жағдайларға 
сипаты бойынша (облыс бойынша)</t>
  </si>
  <si>
    <t xml:space="preserve">Нәтиже көрсеткіші 3.1
Ұлттық бағдарламаларға енгізілген барлық вакциналармен иммундаумен қамтылған халықтың нысаналы тобының үлесі кемінде 95% </t>
  </si>
  <si>
    <t>Нәтиже көрсеткіші 2.9
15-49 жас аралығындағы жүкті әйелдер арасында анемия жиілігінің төмендеуі</t>
  </si>
  <si>
    <t>1000 сәйкес келетіндер. 15-17 жас аралығындағы жасөспірім қыздардың халқы</t>
  </si>
  <si>
    <t>Нәтиже көрсеткіші 2.8
Жасөспірімдер арасында туудың төмендеуі, 15-17 жас аралығындағы 1000 қызға</t>
  </si>
  <si>
    <t>Нәтиже көрсеткіші 2.7
Фертильді жастағы әйелдерді (15-49 жас) заманауи контрацепциямен қамту</t>
  </si>
  <si>
    <t>Нәтиже көрсеткіші 2.6
Әйелдерді прегравидарлық даярлықпен қамтуды ұлғайту</t>
  </si>
  <si>
    <t>100 мың тірі туылғандарға</t>
  </si>
  <si>
    <t>Нәтиже көрсеткіші 2.5
Ана өлімінің төмендеуі</t>
  </si>
  <si>
    <t>Нәтиже көрсеткіші 2.4
Бес жасқа дейінгі балалардың өлім-жітім коэффициенті</t>
  </si>
  <si>
    <t>Нәтиже көрсеткіші 2.3
Балаларды 1 жасқа дейін проактивті бақылаумен және скринингтермен қамтуды ұлғайту (облыс бойынша)</t>
  </si>
  <si>
    <t>1000 тірі туылғандарға</t>
  </si>
  <si>
    <t>Нәтиже көрсеткіші 2.2
Неонаталдық өлім-жітімнің төмендеуі</t>
  </si>
  <si>
    <t xml:space="preserve">
Нәтиже көрсеткіші 2.1
Нәресте өлімінің төмендеуі</t>
  </si>
  <si>
    <t>100 мың тұрғынға</t>
  </si>
  <si>
    <t xml:space="preserve">Нәтиже көрсеткіші 1.6
Туберкулезбен сырқаттанушылықтың төмендеуі
</t>
  </si>
  <si>
    <t xml:space="preserve">ПД, қала әкімдігі,
Қала әкімінің орынбасары Қ. А. Әбілдаев
заместитель акима города Абилдаев К.А
</t>
  </si>
  <si>
    <t>Нәтиже көрсеткіші 1.5 100 мың тұрғынға шаққанда жол-көлік оқиғалары салдарынан болатын өлім-жітім (ТДМ)</t>
  </si>
  <si>
    <t>ДСМ</t>
  </si>
  <si>
    <t>Нәтиже көрсеткіші 1.4 
0-1 сатыда анықталған бастапқы қатерлі ісіктердің үлес салмағының өсуі (ерте диагностика деңгейі)</t>
  </si>
  <si>
    <r>
      <rPr>
        <i/>
        <sz val="14"/>
        <rFont val="Times New Roman"/>
        <family val="1"/>
        <charset val="204"/>
      </rPr>
      <t xml:space="preserve">Нәтиже көрсеткіші 1.2
</t>
    </r>
    <r>
      <rPr>
        <sz val="14"/>
        <rFont val="Times New Roman"/>
        <family val="1"/>
        <charset val="204"/>
      </rPr>
      <t>Қатерлі аурулардан болатын өлімнің стандартталған коэффициентінің төмендеуі</t>
    </r>
  </si>
  <si>
    <r>
      <rPr>
        <i/>
        <sz val="14"/>
        <rFont val="Times New Roman"/>
        <family val="1"/>
        <charset val="204"/>
      </rPr>
      <t>Нәтиже көрсеткіші 1.1</t>
    </r>
    <r>
      <rPr>
        <sz val="14"/>
        <rFont val="Times New Roman"/>
        <family val="1"/>
        <charset val="204"/>
      </rPr>
      <t xml:space="preserve">
Қан айналымы жүйесінен болатын өлімнің стандартталған коэффициентінің төмендеуі
</t>
    </r>
  </si>
  <si>
    <t>1000 адамға</t>
  </si>
  <si>
    <t>Нысаналы индикатор Өлімнің стандартталған коэффициентін төмендету</t>
  </si>
  <si>
    <r>
      <rPr>
        <i/>
        <sz val="14"/>
        <rFont val="Times New Roman"/>
        <family val="1"/>
        <charset val="204"/>
      </rPr>
      <t>Нәтиже көрсеткіші 2.1 инфекцияланбаған 1000 тұрғынға шаққанда АИТВ жұқтырған жаңа адамдардың анықталуы</t>
    </r>
    <r>
      <rPr>
        <sz val="14"/>
        <rFont val="Times New Roman"/>
        <family val="1"/>
        <charset val="204"/>
      </rPr>
      <t xml:space="preserve">
</t>
    </r>
  </si>
  <si>
    <t xml:space="preserve">Нәтиже көрсеткіші 1.3
Психоактивті заттарды қолдану салдарынан психикалық және мінез-құлық бұзылыстарының жиілігін төмендету
</t>
  </si>
  <si>
    <t>Нәтиже көрсеткіші 1.2
Балалар арасында семіздік деңгейінің төмендеуі (0-14 жас)</t>
  </si>
  <si>
    <t>Нысаналы индикатор Салауатты өмір салтын жүргізетін азаматтар үлесін ұлғайту</t>
  </si>
  <si>
    <t>жылдар саны</t>
  </si>
  <si>
    <t xml:space="preserve">Облыс әкімінің бірінші орынбасары – 
Садыр Е.Ә., ДСБ, аудандар мен қалалардың әкімдіктері
</t>
  </si>
  <si>
    <t>3-бағыт: Өмірдің жоғары сапасы</t>
  </si>
  <si>
    <t>Арнайы мемлекеттік қордан</t>
  </si>
  <si>
    <t>Барлығы 2 бағыт бойынша қаржылық ресурстар</t>
  </si>
  <si>
    <t>400 жұмыс орны құрылады</t>
  </si>
  <si>
    <t>"Агролидер KZ" ЖШС-дәнді-бұршақты және басқа да дақылдарды өңдеу және пиллинг жөніндегі зауыт</t>
  </si>
  <si>
    <t>30 жұмыс орны құрылады</t>
  </si>
  <si>
    <t>"Лехнер" ЖШС - "Астық дақылдарын сақтауға және өткізуге арналған қойма үй-жайлары бар элеваторды салу және пайдалану" (элеватор құрылысы)</t>
  </si>
  <si>
    <t>110 жұмыс орны құрылады</t>
  </si>
  <si>
    <t>"TALPYN ASTYQ" ЖШС - "Тазартылмаған майлар өндіретін және күнбағыс тұқымының ядросын өндіретін зауыт салу".</t>
  </si>
  <si>
    <t>120 жұмыс орны құрылады</t>
  </si>
  <si>
    <t>"TURAN MAY" ЖШС-қуаты тәулігіне 500 тонна "Өсімдік майын өндіру зауыты"</t>
  </si>
  <si>
    <t>111 жұмыс орны құрылады</t>
  </si>
  <si>
    <t>"Qazaq Astyq Group" ЖШС - "Өнімділігі тәулігіне 200 тонна оралған тазартылған өсімдік майын өндіретін зауыт ретінде өндірістік үй-жайларды жаңғырту және реконструкциялау".</t>
  </si>
  <si>
    <t>Инвестициялық жобаларды іске асыру</t>
  </si>
  <si>
    <t>Облыс әкімінің орынбасары- Д.Р. Оспанов, АШБ, аудандар мен қалалардың әкімдіктері</t>
  </si>
  <si>
    <t>50 жұмыс орны құрылады</t>
  </si>
  <si>
    <t>Қалалық сүт зауытының құрылысы</t>
  </si>
  <si>
    <t>тонна</t>
  </si>
  <si>
    <t>АШБ, ауыл шаруашылығы бөлімі</t>
  </si>
  <si>
    <t>Сүт өндірісін ұлғайту</t>
  </si>
  <si>
    <t>Шошқа  өндіру бойынша тігінен интеграцияланған кешен құру</t>
  </si>
  <si>
    <t>200 жұмыс орны құрылады</t>
  </si>
  <si>
    <t>"ААА" құс фабрикасының құрылысы</t>
  </si>
  <si>
    <t>Ет өндірісін ұлғайту (сою салмағында)</t>
  </si>
  <si>
    <t>АШМ есептік деректері</t>
  </si>
  <si>
    <t>млн адам</t>
  </si>
  <si>
    <t>Ресми статистикалық ақпарат</t>
  </si>
  <si>
    <t>ДШСБ, Семей қаласының әкімдігі,
 қала әкімінің орынбасары- Е.Х.Тлеужанов</t>
  </si>
  <si>
    <t xml:space="preserve">Облыс әкімінің бірінші орынбасары – 
Садыр Е.Ә.,
ТБ, аудандар мен қалалардың әкімдіктері
</t>
  </si>
  <si>
    <t>жұмыс орындарының саны</t>
  </si>
  <si>
    <t xml:space="preserve">
Кәсіпкерлік бөлімі, Семей қаласының әкімдігі,
 қала әкімінің орынбасары- Е.Х.Тлеужанов</t>
  </si>
  <si>
    <t xml:space="preserve"> «Semey property» ЖШС - "Қонақ үй кешенін қайта құру және салу" (бұрынғы зоовет аумағында. институт)</t>
  </si>
  <si>
    <t>105 жұмыс орны құрылады</t>
  </si>
  <si>
    <t>4 - міндет. Бәсекеге қабілетті туристік индустрияны қалыптастыру</t>
  </si>
  <si>
    <t>5 -мақсат .Ішкі туризмді дамыту үшін қолайлы туристік ортаны қалыптастыру</t>
  </si>
  <si>
    <t>ҰСБ СЖРА</t>
  </si>
  <si>
    <t>500 жұмыс орны құрылады</t>
  </si>
  <si>
    <t>"Jana Jybek Joly Abai oblysy"ЖШС мейрамханасы, дүкені, қонақ үйі, конференц залы және кеңсе үй-жайы бар халыққа қызмет көрсету кешені</t>
  </si>
  <si>
    <t xml:space="preserve"> «QAZKEN MINERALS» ЖШС - Титан өнімдерін шығаратын зауыт салу</t>
  </si>
  <si>
    <t xml:space="preserve"> «SUTO KAZAKHSTAN» ЖШС - Оптоэлектрондық аспаптар өндірісі бойынша құрылыс.</t>
  </si>
  <si>
    <t>15 жұмыс орны құрылады</t>
  </si>
  <si>
    <t>"Қазэлектромаш" ЖШС - "Ірі габаритті кабель өндіретін цех құрылысы"</t>
  </si>
  <si>
    <t>100 жұмыс орны құрылады</t>
  </si>
  <si>
    <t>"Шығыс ШПЗ" ЖШС – "Семей қаласындағы OSB-плиталар, фанера өндіру зауыты", ауданы 5 000,0 ш. м.</t>
  </si>
  <si>
    <t>3-міндет. Экономикада инновацияларды белсенді енгізу</t>
  </si>
  <si>
    <t>4 - мақсат. Инновациялық жүйені дамыту және экономикада инновацияларды белсенді енгізу</t>
  </si>
  <si>
    <t xml:space="preserve">Облыс әкімінің бірінші орынбасары – 
Садыр Е.Ә.,
КИИДБ, аудандар мен қалалардың әкімдіктері
</t>
  </si>
  <si>
    <t>2-бағыт. Жаңа өсу нүктелері</t>
  </si>
  <si>
    <t>Барлығы 1 бағыт бойынша қаржы ресурстары, оның ішінде:</t>
  </si>
  <si>
    <t>530 жұмыс орны құрылады</t>
  </si>
  <si>
    <t xml:space="preserve">"Универсал СМ" ЖШС - "Ағаш өңдеу зауытының құрылысы". </t>
  </si>
  <si>
    <t>26 жұмыс орны құрылады</t>
  </si>
  <si>
    <t>«Gas&amp;Мұнай» - Семей қаласында автомобиль жанармай құю станцияларын салу және реконструкциялау.</t>
  </si>
  <si>
    <t>"Техноавиа-Қазақстан" ЖШС - "Абай облысында арнайы қорғаныш аяқ киім өндірісі бойынша өндірістік-қойма кешенін құру".</t>
  </si>
  <si>
    <t>378 жұмыс орны құрылады</t>
  </si>
  <si>
    <t>16 жұмыс орны құрылады</t>
  </si>
  <si>
    <t xml:space="preserve"> Абай облысы, Семей қаласында сұйық өнімдерге арналған картон қаптамасын (Рuke - Pak) шығару бойынша жаңа өндірістік желіні іске қосу жобасы</t>
  </si>
  <si>
    <t>2-міндет. Өңдеу өнеркәсібі өнімдерінің экспорт көлемін ұлғайту</t>
  </si>
  <si>
    <t>3 - мақсат. Шикізаттық емес тауарлар экспортын дамыту және ілгерілету, сауда-экономикалық ынтымақтастықты кеңейту, сондай-ақ тауарлар мен көрсетілетін қызметтердің сапасын арттыруға бағдарланған Техникалық реттеу және метрология жүйесін жетілдіру</t>
  </si>
  <si>
    <t>млрд.АҚШ долл.</t>
  </si>
  <si>
    <t>Қажет емес</t>
  </si>
  <si>
    <t>Облыс бойынша жәрмеңке алаңдарын ұлғайту</t>
  </si>
  <si>
    <t>әлеуметтік павильондар саны</t>
  </si>
  <si>
    <t>Әлеуметтік маңызы бар өнімді өткізу желісін кеңейту</t>
  </si>
  <si>
    <t>1-міндет. Әлеуметтік маңызы бар азық-түлік тауарларының бағасын тежеу</t>
  </si>
  <si>
    <t>2 - мақсат. Сауда саласындағы көлеңкелі экономиканың төмендеуі</t>
  </si>
  <si>
    <t>50 жұмыс орны</t>
  </si>
  <si>
    <t>"Semey Motors" ЖШС - "TOYOTA автоорталығының құрылысы"</t>
  </si>
  <si>
    <t>100 жұмыс орны</t>
  </si>
  <si>
    <t>"Aqniet Group" ЖШС - "Semey Mall СОО құрылысы"</t>
  </si>
  <si>
    <t>16 жұмыс орны</t>
  </si>
  <si>
    <t>ауданы</t>
  </si>
  <si>
    <t>"Қазполиграф" ЖШС - "сұйық өнімдерге арналған картон қаптамасын шығару бойынша жаңа өндірістік желіні іске қосу (Pure-Pak)".</t>
  </si>
  <si>
    <t xml:space="preserve"> КИИДБ,ЭТКШБ, Семей қаласының әкімдігі</t>
  </si>
  <si>
    <t>Семей қаласында арнайы экономикалық аймақ үшін инженерлік және көлік инфрақұрылымын салу</t>
  </si>
  <si>
    <t>Басқа қаржыландыру көздер есебінен жобалар</t>
  </si>
  <si>
    <t>1 - мақсат. Әртараптандырылған және инновациялық экономиканы құру</t>
  </si>
  <si>
    <t xml:space="preserve">Облыс әкімінің бірінші орынбасары – 
Садыр Е.Ә.,
ЭБЖБ, аудандар мен қалалардың әкімдіктері
</t>
  </si>
  <si>
    <t>1 - бағыт. Экономиканың берік іргетасы</t>
  </si>
  <si>
    <t>Облыстық даму жоспарын іске асыру</t>
  </si>
  <si>
    <t xml:space="preserve">2030 жыл
</t>
  </si>
  <si>
    <t xml:space="preserve">2029 жыл
</t>
  </si>
  <si>
    <t xml:space="preserve">2028 жыл
</t>
  </si>
  <si>
    <t xml:space="preserve">2027 жыл
</t>
  </si>
  <si>
    <t xml:space="preserve">2026 жыл
</t>
  </si>
  <si>
    <t>Жобаны іске асырудан күтілетін нәтиже, оның ішінде құрылған жұмыс орындарына (тұрақты/уақытша)</t>
  </si>
  <si>
    <t>Бюджеттік бағдарламаның коды</t>
  </si>
  <si>
    <t>Қаржыландыру көзі</t>
  </si>
  <si>
    <t>Жоспарланған кезең</t>
  </si>
  <si>
    <t xml:space="preserve">Ағымдағы жылдың жоспары 
 (2025 жыл)
 </t>
  </si>
  <si>
    <t>Есепті жыл (2024 жыл)</t>
  </si>
  <si>
    <t>Аяқтау нысаны</t>
  </si>
  <si>
    <t>Өлшем бірлігі</t>
  </si>
  <si>
    <t>Ақпарат көзі</t>
  </si>
  <si>
    <t>Жауапты орындаушы</t>
  </si>
  <si>
    <t>Атауы</t>
  </si>
  <si>
    <t>Абай облысы Семей қаласының 2026 - 2030 жылдарға арналған инвестициялық жоспары</t>
  </si>
  <si>
    <t>Семей қаласында қонақ үй кешенінің құрылысы</t>
  </si>
  <si>
    <t>6-мақсат. Қазақстанның елдік туристік брендін қалыптастыру және оның оң имиджін қалыптастыру</t>
  </si>
  <si>
    <t>5-міндет. Шетелдік туристерді тарту</t>
  </si>
  <si>
    <t>Нәтиже көрсеткіші 1.2
Сүтті өңдеу үле</t>
  </si>
  <si>
    <t>Облыс әкімінің орынбасары-Д. Р. Оспанов, АШБ, аудандар мен қалалардың әкімдіктері</t>
  </si>
  <si>
    <t>8- мақсат. Денсаулықты сақтау саласындағы тиімді профилактиканы қамтамасыз ету және халықтың салауатты өмір салтын ұстануын қалыптастыру</t>
  </si>
  <si>
    <t>7-міндет. Жұқпалы емес созылмалы аурулардың алдын алу үшін мінез-құлық қауіп факторларын азайту арқылы халықтың денсаулығын нығайту</t>
  </si>
  <si>
    <t>8 - міндет. Жұқпалы аурулардың алдын алу үшін мінез-құлық қауіп факторларының төмендеуі</t>
  </si>
  <si>
    <t>9- мақсат. Көрсетілетін медициналық қызметтердің қолжетімділігі мен сапасын жақсарту</t>
  </si>
  <si>
    <t>9- міндет. Өлім-жітімнің негізгі түрлерінің себептерін азайту</t>
  </si>
  <si>
    <t>10- міндет. Ана мен баланың денсаулығын қорғауды қамтамасыз ету</t>
  </si>
  <si>
    <t xml:space="preserve">           11- міндет. Халықтың санитариялық-эпидемиологиялық саламаттылығын қамтамасыз ету</t>
  </si>
  <si>
    <t xml:space="preserve">           12-міндет.  Медицина кадрларын даярлау сапасын арттыру және медицина ғылымын дамыту</t>
  </si>
  <si>
    <t>10-мақсат. Халықты медициналық көмекпен жалпыға бірдей қамтуды қамтамасыз ету</t>
  </si>
  <si>
    <t>13-міндет. Медициналық қызметтер көлемін жоспарлауды және тарифтік саясатты жетілдіру</t>
  </si>
  <si>
    <t>14- міндет. Денсаулық сақтау жүйесін цифрландыру, Дәрілік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</si>
  <si>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t>11- мақсат. Халықты жұмыспен қамтуға жәрдемдесу және әлеуметтік қолдаудың атаулылығын күшейту</t>
  </si>
  <si>
    <t>15-міндет. Азаматтарды, оның ішінде жастарды жұмысқа орналастыру</t>
  </si>
  <si>
    <t>12 - мақсат. Мектеп жасына дейінгі балалардың дағдылары мен дағдыларын дамыту деңгейін арттыру</t>
  </si>
  <si>
    <t>16-міндет. Тәрбиеленушілердің дағдылары мен дағдыларын дамыту деңгейін арттыру</t>
  </si>
  <si>
    <t>17-міндет. Мектепке дейінгі білім беру жүйесінің кадрлық әлеуетін оларды даярлау, біліктілігін арттыру жүйесін жетілдіру жолымен күшейту</t>
  </si>
  <si>
    <t>13-мақсат. Заманауи материалдық-техникалық базасы бар эргономикалық және қауіпсіз орта құру</t>
  </si>
  <si>
    <t>18-міндет. Мектептерді жайлы, қауіпсіз және заманауи білім беру ортасымен қамтамасыз ету</t>
  </si>
  <si>
    <t xml:space="preserve">Жалпы қаржылық ресурстар </t>
  </si>
  <si>
    <t>МБ-дан</t>
  </si>
  <si>
    <t>14-мақсат. Елді мекендердің типі мен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</si>
  <si>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19 - міндет. Қалалар мен ауылдардың тұрғындары үшін қолайлы орта құру</t>
  </si>
  <si>
    <t>Семей қаласын абаттандыру</t>
  </si>
  <si>
    <t xml:space="preserve">Нәтиже көрсеткіші 7.2
ТЖ инфрақұрылымымен қамтамасыз ету
</t>
  </si>
  <si>
    <t>15- мақсат. Коммуналдық секторды дамыту арқылы тұрғын үй-коммуналдық қызметтердің сапасын арттыру</t>
  </si>
  <si>
    <t>20 - міндет.Тұтынушыларға жылумен жабдықтау қызметтерін көрсету сенімділігін арттыру</t>
  </si>
  <si>
    <t>21-міндет. Тұтынушыларға сумен жабдықтау қызметтерін көрсету сенімділігін арттыру</t>
  </si>
  <si>
    <t>22-міндет. Тұтынушыларға су бұру қызметтерін көрсету сенімділігін арттыру</t>
  </si>
  <si>
    <t>Негізгі ұлттық индикатор 15
Халықтың экологиялық өмір сапасына қанағаттану деңгейі (облыс бойынша)</t>
  </si>
  <si>
    <t>16-мақсат. Орман ресурстарын, жануарлар дүниесі ресурстарын, табиғи - қорық қоры объектілерін сақтау, ұтымды пайдалану және молықтыру.</t>
  </si>
  <si>
    <t>23-міндет. Халықты экологиялық акциялар мен бастамаларға тарту</t>
  </si>
  <si>
    <t>24-міндет. Ормандылықтың артуы</t>
  </si>
  <si>
    <t xml:space="preserve">                     17-мақсат. Кәсіпкерлердің өсуін жеделдету</t>
  </si>
  <si>
    <t>25-міндет. Кәсіпкерлік қызмет саласындағы реттеу саясатын жетілдіру</t>
  </si>
  <si>
    <r>
      <rPr>
        <b/>
        <sz val="14"/>
        <rFont val="Times New Roman"/>
        <family val="1"/>
        <charset val="204"/>
      </rPr>
      <t xml:space="preserve">Негізгі ұлттық индикатор -29.         </t>
    </r>
    <r>
      <rPr>
        <sz val="14"/>
        <rFont val="Times New Roman"/>
        <family val="1"/>
        <charset val="204"/>
      </rPr>
      <t xml:space="preserve"> Облыс бойынша ЖІӨ-дегі орта кәсіпкерліктің ЖҚҚ үлесі"
</t>
    </r>
  </si>
  <si>
    <t>ШОБ субъектілерімен дөңгелек үстелдер өткізу</t>
  </si>
  <si>
    <t>Семей қаласының әкімдігі, кәсіпкерлік бөлімі</t>
  </si>
  <si>
    <t>18-мақсат. Бизнестің тұрақты қабатын өсіру</t>
  </si>
  <si>
    <t>26-міндет. Бәсекеге қабілетті орта кәсіпкерлік субъектілері үшін қаржыландырудың қолжетімділігін арттыру</t>
  </si>
  <si>
    <t>Негізгі ұлттық индикатор  31                ИОК жалпы көлеміндегі сыртқы инвестициялардың үлесі (облыс бойынша)</t>
  </si>
  <si>
    <t>19- мақсат. Бинес - климатты жақсарту және өңір экономикасына инвестициялар ағынын ынталандыру</t>
  </si>
  <si>
    <t>27-міндет. Инвестициялар тарту экожүйесін одан әрі дамыту</t>
  </si>
  <si>
    <t>20-мақсат. Қазақстан Республикасының төмен көміртекті дамуға көшуі</t>
  </si>
  <si>
    <t>Нысаналы индикатор 4.                                                                                10 000 тұрғынға шаққанда 100 жұмыс орны</t>
  </si>
  <si>
    <t>Нысаналы индикатор 10.                                                                               Мемлекеттік тілді меңгерген халықтың үлесі</t>
  </si>
  <si>
    <t>Нәтиже көрсеткіші 1.    Өрт сөндіру депосымен қамтамасыз ету</t>
  </si>
  <si>
    <t xml:space="preserve">Нәтиже көрсеткіші 2.
Құтқару станцияларымен қамтамасыз ету
</t>
  </si>
  <si>
    <t xml:space="preserve">Нәтиже көрсеткіші 3.
Өрт сөндіру деполары мен құтқару станцияларын қажетті күрделі жөндеу саны
</t>
  </si>
  <si>
    <t xml:space="preserve">
Нәтиже көрсеткіші 4. Құлақтандыру құралдарымен қамтамасыз етілуі</t>
  </si>
  <si>
    <t>Қаржылық ресурстардың ЖИЫНЫ, оның ішінде</t>
  </si>
  <si>
    <t xml:space="preserve">Кәсіпкерлік бөлімі, Семей қаласының әкімдігі
 </t>
  </si>
  <si>
    <t xml:space="preserve">
Кәсіпкерлік бөлімі, Семей қаласының әкімдігі </t>
  </si>
  <si>
    <t xml:space="preserve">
Кәсіпкерлік бөлімі, Семей қаласының әкімдігі</t>
  </si>
  <si>
    <t xml:space="preserve">
Кәсіпкерлік бөлімі, Семей қаласының әкімдігі,
  "Семей ӘКК" АҚ
 </t>
  </si>
  <si>
    <t>Кәсіпкерлік бөлімі, Семей қаласының әкімдігі</t>
  </si>
  <si>
    <t xml:space="preserve"> "СемАЗ" ЖШС-Әкімшілік-өндірістік корпус базасында өндірісті оқшаулау үлесін ұлғайта отырып, көлік құралдарын құрастыру бойынша өндірістік алаң құру</t>
  </si>
  <si>
    <t>ТОО «Семей Құрылыс Материалдары» - «Газоблок өндіру зауытын салу».</t>
  </si>
  <si>
    <t>7 - мақсат. АӨК субъектілерінің бәсекеге қабілеттілігін арттыру үшін жағдайлар жасау</t>
  </si>
  <si>
    <t>6 - міндет.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</si>
  <si>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Ауыл шаруашылығы бөлімі, Семей қаласының әкімдігі</t>
  </si>
  <si>
    <t>Жұмыспен қамту және әлеуметтік бағдарламалар бөлімі, Семей қаласының әкімдігі, қала әкімінің орынбасары  - Әбілдаев Қ. А.</t>
  </si>
  <si>
    <t>Жұмыспен қамту және әлеуметтік бағдарламалар бөлімі, Семей қаласының әкімдігі, қала әкімінің орынбасары - Әбілдаев Қ. А.</t>
  </si>
  <si>
    <t>Жұмыспен қамту және әлеуметтік бағдарламалар бөлімі, Семей қаласының әкімдігі</t>
  </si>
  <si>
    <t>ҚБ-нан</t>
  </si>
  <si>
    <t>РБ-тен</t>
  </si>
  <si>
    <t>ҰҚ-нан</t>
  </si>
  <si>
    <t>Барлығы 4 бағыт бойынша қаржы ресурстары, оның ішінде:</t>
  </si>
  <si>
    <t>Барлық қаржы ресурстары:</t>
  </si>
  <si>
    <t>Барлығы 4-бағыттар бойынша қаржы ресурстары, оның ішінде:</t>
  </si>
  <si>
    <t xml:space="preserve">
Облыс әкімінің бірінші орынбасары – 
Садыр Е.Ә.,
ИИДМБ, аудандар мен қалалардың әкімдіктері</t>
  </si>
  <si>
    <t>Қаланың қоғамдық кеңістігін абаттандыру</t>
  </si>
  <si>
    <t>ЖБ (Семей қаласының бюджеті)</t>
  </si>
  <si>
    <t>Семей қаласының дизайн-кодын әзірлеу</t>
  </si>
  <si>
    <t>Семей қаласының дизайн-коды</t>
  </si>
  <si>
    <t>Брендбуктар мен қалаларды көгалдандыру сапасының стандарттарын әзірлеу</t>
  </si>
  <si>
    <t>Сәулет және қала құрылысы бөлімі, қала әкімінің орынбасары</t>
  </si>
  <si>
    <t>ЖБ (ОБ)</t>
  </si>
  <si>
    <t>ДИ</t>
  </si>
  <si>
    <t>Семей қаласында ЖЭО-3 сыртқы инфрақұрылымын салу</t>
  </si>
  <si>
    <t>жобалар саны</t>
  </si>
  <si>
    <t>Негізгі ұлттық индикатор. 0-ден 1-ге дейінгі шкала бойынша World Justice Project-тен құқық үстемдігі индексінің мәні (республика бойынша)</t>
  </si>
  <si>
    <t>АА, БП, ҰҚК, ҚМА, ЖАО</t>
  </si>
  <si>
    <t>World Justice Project</t>
  </si>
  <si>
    <t>20 мақсат. Қоғамдық өмірдің барлық салаларында тең жағдайлар мен мүмкіндіктер және азаматтық қоғамды дамыту</t>
  </si>
  <si>
    <t>28 - міндет. Гендерлік теңдік институтын нығайту</t>
  </si>
  <si>
    <t>Әйелдердің елдің қоғамдық-саяси өміріндегі рөлін арттыру, өзін-өзі жүзеге асыру үшін тең мүмкіндіктер жасау жөніндегі жобаларды іске асыру</t>
  </si>
  <si>
    <t>ІІБ, қалалар мен аудандардың әкімдіктері</t>
  </si>
  <si>
    <t>Семей қаласы (облыстық маңызы бар қала)</t>
  </si>
  <si>
    <t>ІІБ, ІСБ, қала әкімдігі</t>
  </si>
  <si>
    <t>ЖАО</t>
  </si>
  <si>
    <t>Абай облысы Семей қаласында Өнер орталығының құрылысы</t>
  </si>
  <si>
    <t>Семей қаласында мұз аренасы бар көпфункционалды спорт кешенін салу</t>
  </si>
  <si>
    <t>Абай облысы Семей қаласының әкімшілік-іскерлік орталығына 50 Мвт 220/110/35/10 және ЭБЖ 220 кВт КС салу</t>
  </si>
  <si>
    <t>Абай облысы Семей қаласының әкімшілік-іскерлік орталығында 10кВ және тарату КС-10/0,4кв орамішілік электр желілерін салу (1,2 кезек)</t>
  </si>
  <si>
    <t>Абай облысы Семей қаласында "18" қосалқы станциясынан "2" және "ПТФ"қосалқы станцияларына дейін 110 кВ әуе электр желісін салу</t>
  </si>
  <si>
    <t>Абай облысы Семей қаласындағы Қарағайлы шағын ауданында қуаттылығы 40 МВт дейін ұлғайтылатын " 312 " КС жаңғырту құрылысы</t>
  </si>
  <si>
    <t>Абай облысы Семей қаласындағы әкімшілік-іскерлік орталықта тұрғын үйлерге инженерлік-коммуникациялық инфрақұрылым салу               (1,2 кезек)</t>
  </si>
  <si>
    <t>Абай облысы Семей қаласындағы әкімшілік-іскерлік орталықта тұрғын үйлерге инженерлік-коммуникациялық инфрақұрылым салу                      (3 кезек)</t>
  </si>
  <si>
    <t>Абай облысы Семей қаласындағы әкімшілік-іскерлік орталықта тұрғын үйлерге инженерлік-коммуникациялық инфрақұрылым салу                      (4 кезек)</t>
  </si>
  <si>
    <t>Семей қаласының Қарағайлы шағын ауданында саябақ құрылысы</t>
  </si>
  <si>
    <t>Абай облысы Семей қаласындағы "Тәуелсіздік" орталық алаңын абаттандыру және реконструкциялау</t>
  </si>
  <si>
    <t>Құнанбай (Бозтаев көшесінен), Кеңгірбай би көшелерін және  Әуежайға дейін автожолдарды абаттандыру және көгалдандыру</t>
  </si>
  <si>
    <t>Қалалық кварталдарды жаңарту және "Жарқын келешек" жобасының саябақ аймақтарын реконструкциялау (1 кезең)</t>
  </si>
  <si>
    <t>Қалалық кварталдарды жаңарту және "Жарқын келешек" жобасының саябақ аймақтарын реконструкциялау (2 кезең)</t>
  </si>
  <si>
    <t>Абай облысы полиция департаменті ғимаратының құрылысы Семей қаласы, Ескі әуежай көшесі 1/2 (сыртқы инженерлік желілерсіз)</t>
  </si>
  <si>
    <t>Абай облысы Семей қаласының әкімшілік-іскерлік орталығында нөсер кәрізінің магистральдық желілерін салу (1 кезең)</t>
  </si>
  <si>
    <t>Абай облысы Семей қаласының әкімшілік-іскерлік орталығында тазарту мен нөсер кәріздерінің құрылысы</t>
  </si>
  <si>
    <t>Абай облысы Семей қаласындағы Шұғаев пен Сәтпаев көшелерінің қиылысында әртүрлі деңгейдегі көлік айрығын қайта жаңарту (МҚҚ есебінен жоспарлануда)</t>
  </si>
  <si>
    <t>Семей қаласында Омбы-Майқапшағай республикалық маңызы бар автомобиль жолына шыға отырып, Әуезов даңғылының жалғасын салу</t>
  </si>
  <si>
    <t>"Омбы-Майқапшағай" трассасында Семей қаласына кіреберіс қақпа құрылысы ("Абайға құрмет" аясында Жетісу облысы)</t>
  </si>
  <si>
    <t>Абай облысы Семей қаласының әкімшілік-іскерлік орталығында облыстық әкімдік ғимаратының құрылысы</t>
  </si>
  <si>
    <t>Абай облысы Семей қаласының әкімшілік-іскерлік орталығында облыстық басқармалар ғимаратының құрылысы</t>
  </si>
  <si>
    <t>Абай облысы Семей қаласының әкімшілік-іскерлік орталығында облыстық департаменттер ғимаратының құрылысы</t>
  </si>
  <si>
    <t>Абай облысы Семей қаласының әкімшілік-іскерлік орталығында "Семей жоспары" ғимаратының құрылысы</t>
  </si>
  <si>
    <t xml:space="preserve">Семей қаласында үстел теннисі Орталығының құрылысы. </t>
  </si>
  <si>
    <r>
      <rPr>
        <b/>
        <sz val="14"/>
        <rFont val="Times New Roman"/>
        <family val="1"/>
        <charset val="204"/>
      </rPr>
      <t xml:space="preserve">Негізгі ұлттық индикатор -2. 
</t>
    </r>
    <r>
      <rPr>
        <sz val="14"/>
        <rFont val="Times New Roman"/>
        <family val="1"/>
        <charset val="204"/>
      </rPr>
      <t xml:space="preserve">Экономиканың нақты өсу қарқыны                   (облыс бойынша)
</t>
    </r>
  </si>
  <si>
    <r>
      <rPr>
        <b/>
        <sz val="14"/>
        <rFont val="Times New Roman"/>
        <family val="1"/>
        <charset val="204"/>
      </rPr>
      <t xml:space="preserve">Негізгі ұлттық индикатор -3. </t>
    </r>
    <r>
      <rPr>
        <sz val="14"/>
        <rFont val="Times New Roman"/>
        <family val="1"/>
        <charset val="204"/>
      </rPr>
      <t xml:space="preserve">                Еңбек өнімділігінің жинақталған өсу индексі, 2022=100 (облыс бойынша)</t>
    </r>
  </si>
  <si>
    <r>
      <rPr>
        <b/>
        <sz val="14"/>
        <rFont val="Times New Roman"/>
        <family val="1"/>
        <charset val="204"/>
      </rPr>
      <t>Негізгі ұлттық индикатор-20.</t>
    </r>
    <r>
      <rPr>
        <sz val="14"/>
        <rFont val="Times New Roman"/>
        <family val="1"/>
        <charset val="204"/>
      </rPr>
      <t xml:space="preserve">             Өңдеу өнеркәсібі өнімінің экспорты (облыс бойынша)</t>
    </r>
  </si>
  <si>
    <r>
      <t xml:space="preserve">Негізгі ұлттық индикатор-25.
</t>
    </r>
    <r>
      <rPr>
        <sz val="14"/>
        <rFont val="Times New Roman"/>
        <family val="1"/>
        <charset val="204"/>
      </rPr>
      <t>Инновациялар саласындағы белсенділік деңгейі (облыс бойынша)</t>
    </r>
    <r>
      <rPr>
        <b/>
        <sz val="14"/>
        <rFont val="Times New Roman"/>
        <family val="1"/>
        <charset val="204"/>
      </rPr>
      <t xml:space="preserve">
</t>
    </r>
  </si>
  <si>
    <r>
      <t xml:space="preserve">Нысаналы индикатор 
</t>
    </r>
    <r>
      <rPr>
        <sz val="14"/>
        <rFont val="Times New Roman"/>
        <family val="1"/>
        <charset val="204"/>
      </rPr>
      <t xml:space="preserve">Жалпы өңірлік өнімнен ҒЗТКЖ-ға ішкі шығындардың үлесі
</t>
    </r>
  </si>
  <si>
    <r>
      <rPr>
        <b/>
        <sz val="14"/>
        <rFont val="Times New Roman"/>
        <family val="1"/>
        <charset val="204"/>
      </rPr>
      <t xml:space="preserve">Негізгі ұлттық индикатор 26.                                 
</t>
    </r>
    <r>
      <rPr>
        <sz val="14"/>
        <rFont val="Times New Roman"/>
        <family val="1"/>
        <charset val="204"/>
      </rPr>
      <t xml:space="preserve">Орналастыру орындарында қызмет көрсетілген ішкі туристер саны 
</t>
    </r>
  </si>
  <si>
    <r>
      <t xml:space="preserve">Негізгі ұлттық индикатор 27.
</t>
    </r>
    <r>
      <rPr>
        <sz val="14"/>
        <rFont val="Times New Roman"/>
        <family val="1"/>
        <charset val="204"/>
      </rPr>
      <t>Орналастыру орындарымен қызмет көрсетілетін келуші туристер саны</t>
    </r>
  </si>
  <si>
    <r>
      <t xml:space="preserve">Нәтиже көрсеткіші 1.1
</t>
    </r>
    <r>
      <rPr>
        <sz val="14"/>
        <rFont val="Times New Roman"/>
        <family val="1"/>
        <charset val="204"/>
      </rPr>
      <t>Етті өңдеу үлесі</t>
    </r>
  </si>
  <si>
    <r>
      <t xml:space="preserve">Нәтиже көрсеткіші 1.3
</t>
    </r>
    <r>
      <rPr>
        <sz val="14"/>
        <rFont val="Times New Roman"/>
        <family val="1"/>
        <charset val="204"/>
      </rPr>
      <t>Майлы дақылдарды өңдеу үлесі (күнбағыс)</t>
    </r>
  </si>
  <si>
    <r>
      <rPr>
        <b/>
        <sz val="14"/>
        <rFont val="Times New Roman"/>
        <family val="1"/>
        <charset val="204"/>
      </rPr>
      <t xml:space="preserve">Негізгі ұлттық индикатор 6.
</t>
    </r>
    <r>
      <rPr>
        <sz val="14"/>
        <rFont val="Times New Roman"/>
        <family val="1"/>
        <charset val="204"/>
      </rPr>
      <t>Туған кездегі өмір сүру ұзақтығы</t>
    </r>
    <r>
      <rPr>
        <b/>
        <sz val="14"/>
        <rFont val="Times New Roman"/>
        <family val="1"/>
        <charset val="204"/>
      </rPr>
      <t xml:space="preserve"> (облыс бойынша)</t>
    </r>
    <r>
      <rPr>
        <sz val="14"/>
        <rFont val="Times New Roman"/>
        <family val="1"/>
        <charset val="204"/>
      </rPr>
      <t xml:space="preserve">
</t>
    </r>
  </si>
  <si>
    <r>
      <t xml:space="preserve">Негізгі ұлттық индикатор-7
</t>
    </r>
    <r>
      <rPr>
        <sz val="14"/>
        <rFont val="Times New Roman"/>
        <family val="1"/>
        <charset val="204"/>
      </rPr>
      <t>PISA тестілеу негізінде орта білім беру нәтижелерінің сапасы, оқу сауаттылығы (облыс бойынша)</t>
    </r>
  </si>
  <si>
    <r>
      <t xml:space="preserve">Негізгі ұлттық индикатор-8
</t>
    </r>
    <r>
      <rPr>
        <sz val="14"/>
        <rFont val="Times New Roman"/>
        <family val="1"/>
        <charset val="204"/>
      </rPr>
      <t>PISA тестілеу негізінде орта білім беру нәтижелерінің сапасы, математикалық сауаттылық (облыс бойынша)</t>
    </r>
  </si>
  <si>
    <r>
      <t xml:space="preserve">Негізгі ұлттық индикатор-9
</t>
    </r>
    <r>
      <rPr>
        <sz val="14"/>
        <rFont val="Times New Roman"/>
        <family val="1"/>
        <charset val="204"/>
      </rPr>
      <t>PISA тестілеу негізінде орта білім беру нәтижелерінің сапасы, жаратылыстану-ғылыми сауаттылығы (ТДМ саласы бойынша)</t>
    </r>
  </si>
  <si>
    <r>
      <t xml:space="preserve">Нәтиже көрсеткіші 37
</t>
    </r>
    <r>
      <rPr>
        <sz val="14"/>
        <rFont val="Times New Roman"/>
        <family val="1"/>
        <charset val="204"/>
      </rPr>
      <t xml:space="preserve">Физика, химия, биология, робототехника, STEM </t>
    </r>
    <r>
      <rPr>
        <b/>
        <sz val="14"/>
        <rFont val="Times New Roman"/>
        <family val="1"/>
        <charset val="204"/>
      </rPr>
      <t xml:space="preserve">(ТДМ) </t>
    </r>
    <r>
      <rPr>
        <sz val="14"/>
        <rFont val="Times New Roman"/>
        <family val="1"/>
        <charset val="204"/>
      </rPr>
      <t>пәндік кабинеттерімен қамтамасыз етілген негізгі және орта мектептердің үлесі</t>
    </r>
  </si>
  <si>
    <t xml:space="preserve">Нысаналы индикатор
Қалалардағы ( облыс бойынша)өңірлік стандарттар жүйесіне сәйкес әлеуметтік игіліктермен және қызметтермен қамтамасыз ету деңгейі
</t>
  </si>
  <si>
    <r>
      <t xml:space="preserve">Нәтиже көрсеткіші 1.2
</t>
    </r>
    <r>
      <rPr>
        <sz val="14"/>
        <rFont val="Times New Roman"/>
        <family val="1"/>
        <charset val="204"/>
      </rPr>
      <t>Балаларды қосымша біліммен қамту</t>
    </r>
  </si>
  <si>
    <r>
      <rPr>
        <b/>
        <i/>
        <sz val="14"/>
        <rFont val="Times New Roman"/>
        <family val="1"/>
        <charset val="204"/>
      </rPr>
      <t> </t>
    </r>
  </si>
  <si>
    <r>
      <rPr>
        <i/>
        <sz val="14"/>
        <rFont val="Times New Roman"/>
        <family val="1"/>
        <charset val="204"/>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</si>
</sst>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3" formatCode="_-* #,##0.00_-;\-* #,##0.00_-;_-* &quot;-&quot;??_-;_-@_-"/>
    <numFmt numFmtId="164" formatCode="0.0"/>
    <numFmt numFmtId="165" formatCode="_-* #,##0.0_-;\-* #,##0.0_-;_-* &quot;-&quot;??_-;_-@_-"/>
    <numFmt numFmtId="166" formatCode="#,##0.0"/>
    <numFmt numFmtId="167" formatCode="#,##0\ _₸"/>
    <numFmt numFmtId="168" formatCode="#,##0.0\ _₸"/>
    <numFmt numFmtId="169" formatCode="#,##0.00\ _₸"/>
    <numFmt numFmtId="170" formatCode="#,##0.000\ _₸"/>
    <numFmt numFmtId="171" formatCode="#,##0.0000\ _₸"/>
    <numFmt numFmtId="172" formatCode="_-* #,##0.0\ _₸_-;\-* #,##0.0\ _₸_-;_-* &quot;-&quot;?\ _₸_-;_-@_-"/>
    <numFmt numFmtId="173" formatCode="_-* #,##0.0\ _₸_-;\-* #,##0.0\ _₸_-;_-* &quot;-&quot;??\ _₸_-;_-@_-"/>
    <numFmt numFmtId="174" formatCode="_-* #,##0\ _₸_-;\-* #,##0\ _₸_-;_-* &quot;-&quot;??\ _₸_-;_-@_-"/>
  </numFmts>
  <fonts count="24"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9"/>
      <color indexed="81"/>
      <name val="Tahoma"/>
      <family val="2"/>
      <charset val="204"/>
    </font>
    <font>
      <sz val="9"/>
      <color indexed="81"/>
      <name val="Tahoma"/>
      <family val="2"/>
      <charset val="204"/>
    </font>
    <font>
      <sz val="11"/>
      <color theme="1"/>
      <name val="Calibri"/>
      <family val="2"/>
      <charset val="204"/>
      <scheme val="minor"/>
    </font>
    <font>
      <sz val="14"/>
      <name val="Times New Roman"/>
      <family val="1"/>
      <charset val="204"/>
    </font>
    <font>
      <b/>
      <sz val="14"/>
      <name val="Times New Roman"/>
      <family val="1"/>
      <charset val="204"/>
    </font>
    <font>
      <i/>
      <sz val="14"/>
      <name val="Times New Roman"/>
      <family val="1"/>
      <charset val="204"/>
    </font>
    <font>
      <b/>
      <i/>
      <sz val="14"/>
      <name val="Times New Roman"/>
      <family val="1"/>
      <charset val="204"/>
    </font>
    <font>
      <sz val="14"/>
      <name val="Calibri"/>
      <family val="1"/>
      <charset val="204"/>
      <scheme val="minor"/>
    </font>
    <font>
      <sz val="14"/>
      <name val="Calibri"/>
      <family val="2"/>
      <charset val="204"/>
      <scheme val="minor"/>
    </font>
    <font>
      <sz val="11"/>
      <color theme="1"/>
      <name val="Calibri"/>
      <scheme val="minor"/>
    </font>
    <font>
      <sz val="14"/>
      <color rgb="FF000000"/>
      <name val="Times New Roman"/>
      <family val="1"/>
      <charset val="204"/>
    </font>
    <font>
      <b/>
      <sz val="18"/>
      <name val="Times New Roman"/>
      <family val="1"/>
      <charset val="204"/>
    </font>
    <font>
      <b/>
      <sz val="20"/>
      <name val="Times New Roman"/>
      <family val="1"/>
      <charset val="204"/>
    </font>
    <font>
      <sz val="14"/>
      <name val="Calibri"/>
      <family val="2"/>
      <charset val="204"/>
    </font>
    <font>
      <i/>
      <sz val="14"/>
      <name val="Calibri"/>
      <family val="2"/>
      <charset val="204"/>
      <scheme val="minor"/>
    </font>
    <font>
      <b/>
      <sz val="16"/>
      <name val="Times New Roman"/>
      <family val="1"/>
      <charset val="204"/>
    </font>
    <font>
      <sz val="16"/>
      <name val="Times New Roman"/>
      <family val="1"/>
      <charset val="204"/>
    </font>
    <font>
      <b/>
      <sz val="12"/>
      <name val="Calibri"/>
      <family val="2"/>
      <charset val="204"/>
      <scheme val="minor"/>
    </font>
    <font>
      <sz val="11"/>
      <name val="Calibri"/>
      <scheme val="minor"/>
    </font>
  </fonts>
  <fills count="4">
    <fill>
      <patternFill patternType="none"/>
    </fill>
    <fill>
      <patternFill patternType="gray125"/>
    </fill>
    <fill>
      <patternFill patternType="none"/>
    </fill>
    <fill>
      <patternFill patternType="solid">
        <fgColor rgb="FFFFFF0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diagonal/>
    </border>
    <border>
      <left/>
      <right style="thin">
        <color auto="1"/>
      </right>
      <top/>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6">
    <xf numFmtId="0" fontId="0" fillId="0" borderId="0"/>
    <xf numFmtId="43" fontId="4" fillId="2" borderId="0" applyFont="0" applyFill="0" applyBorder="0"/>
    <xf numFmtId="0" fontId="7" fillId="2" borderId="0"/>
    <xf numFmtId="0" fontId="3" fillId="2" borderId="0"/>
    <xf numFmtId="43" fontId="3" fillId="2" borderId="0" applyFont="0" applyFill="0" applyBorder="0" applyAlignment="0" applyProtection="0"/>
    <xf numFmtId="43" fontId="3" fillId="2" borderId="0" applyFont="0" applyFill="0" applyBorder="0" applyAlignment="0" applyProtection="0"/>
    <xf numFmtId="0" fontId="3" fillId="2" borderId="0"/>
    <xf numFmtId="43" fontId="3" fillId="2" borderId="0" applyFont="0" applyFill="0" applyBorder="0" applyAlignment="0" applyProtection="0"/>
    <xf numFmtId="0" fontId="7" fillId="2" borderId="0"/>
    <xf numFmtId="0" fontId="2" fillId="2" borderId="0"/>
    <xf numFmtId="43" fontId="2" fillId="2" borderId="0" applyFont="0" applyFill="0" applyBorder="0"/>
    <xf numFmtId="9" fontId="2" fillId="2" borderId="0" applyFont="0" applyFill="0" applyBorder="0" applyAlignment="0" applyProtection="0"/>
    <xf numFmtId="41" fontId="2" fillId="2" borderId="0" applyFont="0" applyFill="0" applyBorder="0"/>
    <xf numFmtId="0" fontId="14" fillId="2" borderId="0"/>
    <xf numFmtId="43" fontId="1" fillId="2" borderId="0" applyFont="0" applyFill="0" applyBorder="0"/>
    <xf numFmtId="9" fontId="1" fillId="2" borderId="0" applyFont="0" applyFill="0" applyBorder="0" applyAlignment="0" applyProtection="0"/>
  </cellStyleXfs>
  <cellXfs count="413">
    <xf numFmtId="0" fontId="0" fillId="0" borderId="0" xfId="0"/>
    <xf numFmtId="0" fontId="15" fillId="3" borderId="1" xfId="0" applyFont="1" applyFill="1" applyBorder="1" applyAlignment="1">
      <alignment horizontal="center" vertical="center" wrapText="1"/>
    </xf>
    <xf numFmtId="0" fontId="8" fillId="0" borderId="1" xfId="13" applyFont="1" applyFill="1" applyBorder="1" applyAlignment="1">
      <alignment horizontal="center" vertical="center" wrapText="1"/>
    </xf>
    <xf numFmtId="0" fontId="8" fillId="0" borderId="1" xfId="13" applyFont="1" applyFill="1" applyBorder="1" applyAlignment="1">
      <alignment vertical="center" wrapText="1"/>
    </xf>
    <xf numFmtId="0" fontId="11" fillId="0" borderId="1" xfId="13" applyFont="1" applyFill="1" applyBorder="1" applyAlignment="1">
      <alignment horizontal="justify" vertical="center" wrapText="1"/>
    </xf>
    <xf numFmtId="0" fontId="11" fillId="0" borderId="1" xfId="13" applyFont="1" applyFill="1" applyBorder="1" applyAlignment="1">
      <alignment horizontal="justify" vertical="center" wrapText="1"/>
    </xf>
    <xf numFmtId="0" fontId="8" fillId="0" borderId="5" xfId="13" applyFont="1" applyFill="1" applyBorder="1" applyAlignment="1">
      <alignment horizontal="justify" vertical="center" wrapText="1"/>
    </xf>
    <xf numFmtId="0" fontId="8" fillId="0" borderId="0" xfId="13" applyFont="1" applyFill="1" applyBorder="1"/>
    <xf numFmtId="0" fontId="8" fillId="0" borderId="7" xfId="13" applyFont="1" applyFill="1" applyBorder="1"/>
    <xf numFmtId="0" fontId="8" fillId="0" borderId="1" xfId="13" applyFont="1" applyFill="1" applyBorder="1"/>
    <xf numFmtId="0" fontId="11" fillId="0" borderId="5" xfId="13" applyFont="1" applyFill="1" applyBorder="1" applyAlignment="1">
      <alignment horizontal="left" vertical="center" wrapText="1"/>
    </xf>
    <xf numFmtId="0" fontId="11" fillId="0" borderId="6" xfId="13" applyFont="1" applyFill="1" applyBorder="1" applyAlignment="1">
      <alignment horizontal="left" vertical="center" wrapText="1"/>
    </xf>
    <xf numFmtId="0" fontId="11" fillId="0" borderId="20" xfId="13" applyFont="1" applyFill="1" applyBorder="1" applyAlignment="1">
      <alignment horizontal="left" vertical="center" wrapText="1"/>
    </xf>
    <xf numFmtId="0" fontId="11" fillId="0" borderId="12" xfId="13" applyFont="1" applyFill="1" applyBorder="1" applyAlignment="1">
      <alignment horizontal="left" vertical="center" wrapText="1"/>
    </xf>
    <xf numFmtId="0" fontId="11" fillId="0" borderId="3" xfId="13" applyFont="1" applyFill="1" applyBorder="1" applyAlignment="1">
      <alignment horizontal="justify" vertical="center" wrapText="1"/>
    </xf>
    <xf numFmtId="0" fontId="8" fillId="0" borderId="7" xfId="13" applyFont="1" applyFill="1" applyBorder="1" applyAlignment="1">
      <alignment horizontal="center" vertical="center"/>
    </xf>
    <xf numFmtId="0" fontId="11" fillId="0" borderId="1" xfId="13" applyFont="1" applyFill="1" applyBorder="1" applyAlignment="1">
      <alignment vertical="center" wrapText="1"/>
    </xf>
    <xf numFmtId="0" fontId="10" fillId="0" borderId="1" xfId="13" applyFont="1" applyFill="1" applyBorder="1" applyAlignment="1">
      <alignment vertical="center" wrapText="1"/>
    </xf>
    <xf numFmtId="0" fontId="8" fillId="0" borderId="1" xfId="13" applyFont="1" applyFill="1" applyBorder="1" applyAlignment="1">
      <alignment horizontal="justify" vertical="center" wrapText="1"/>
    </xf>
    <xf numFmtId="0" fontId="10" fillId="0" borderId="1" xfId="13" applyFont="1" applyFill="1" applyBorder="1" applyAlignment="1">
      <alignment vertical="center" wrapText="1"/>
    </xf>
    <xf numFmtId="0" fontId="10" fillId="0" borderId="1" xfId="13" applyFont="1" applyFill="1" applyBorder="1" applyAlignment="1">
      <alignment horizontal="center" vertical="center" wrapText="1"/>
    </xf>
    <xf numFmtId="0" fontId="9" fillId="0" borderId="8" xfId="13" applyFont="1" applyFill="1" applyBorder="1" applyAlignment="1">
      <alignment horizontal="left" vertical="center" wrapText="1"/>
    </xf>
    <xf numFmtId="0" fontId="9" fillId="0" borderId="0" xfId="13" applyFont="1" applyFill="1" applyAlignment="1">
      <alignment horizontal="left" vertical="center" wrapText="1"/>
    </xf>
    <xf numFmtId="0" fontId="9" fillId="0" borderId="9" xfId="13" applyFont="1" applyFill="1" applyBorder="1" applyAlignment="1">
      <alignment horizontal="left" vertical="center" wrapText="1"/>
    </xf>
    <xf numFmtId="0" fontId="10" fillId="0" borderId="1" xfId="13" applyFont="1" applyFill="1" applyBorder="1" applyAlignment="1">
      <alignment horizontal="left" vertical="center" wrapText="1"/>
    </xf>
    <xf numFmtId="0" fontId="10" fillId="0" borderId="1" xfId="13" applyFont="1" applyFill="1" applyBorder="1" applyAlignment="1">
      <alignment vertical="top" wrapText="1"/>
    </xf>
    <xf numFmtId="0" fontId="8" fillId="0" borderId="7" xfId="13" applyFont="1" applyFill="1" applyBorder="1" applyAlignment="1">
      <alignment horizontal="left" vertical="center"/>
    </xf>
    <xf numFmtId="0" fontId="9" fillId="0" borderId="5" xfId="13" applyFont="1" applyFill="1" applyBorder="1" applyAlignment="1">
      <alignment horizontal="left" vertical="top" wrapText="1"/>
    </xf>
    <xf numFmtId="0" fontId="8" fillId="0" borderId="6" xfId="13" applyFont="1" applyFill="1" applyBorder="1" applyAlignment="1">
      <alignment horizontal="left" vertical="top" wrapText="1"/>
    </xf>
    <xf numFmtId="0" fontId="8" fillId="0" borderId="7" xfId="13" applyFont="1" applyFill="1" applyBorder="1" applyAlignment="1">
      <alignment horizontal="left" vertical="top" wrapText="1"/>
    </xf>
    <xf numFmtId="0" fontId="8" fillId="0" borderId="1" xfId="13" applyFont="1" applyFill="1" applyBorder="1" applyAlignment="1">
      <alignment horizontal="left" vertical="center" wrapText="1"/>
    </xf>
    <xf numFmtId="0" fontId="8" fillId="0" borderId="5" xfId="13" applyFont="1" applyFill="1" applyBorder="1" applyAlignment="1">
      <alignment horizontal="left" vertical="center" wrapText="1"/>
    </xf>
    <xf numFmtId="0" fontId="8" fillId="0" borderId="0" xfId="13" applyFont="1" applyFill="1" applyBorder="1" applyAlignment="1">
      <alignment horizontal="left"/>
    </xf>
    <xf numFmtId="0" fontId="8" fillId="0" borderId="7" xfId="13" applyFont="1" applyFill="1" applyBorder="1" applyAlignment="1">
      <alignment horizontal="left"/>
    </xf>
    <xf numFmtId="0" fontId="8" fillId="0" borderId="1" xfId="13" applyFont="1" applyFill="1" applyBorder="1" applyAlignment="1">
      <alignment horizontal="left"/>
    </xf>
    <xf numFmtId="0" fontId="8" fillId="0" borderId="1" xfId="13" applyFont="1" applyFill="1" applyBorder="1" applyAlignment="1">
      <alignment vertical="top" wrapText="1"/>
    </xf>
    <xf numFmtId="0" fontId="11" fillId="0" borderId="7" xfId="13" applyFont="1" applyFill="1" applyBorder="1" applyAlignment="1">
      <alignment horizontal="left" vertical="center" wrapText="1"/>
    </xf>
    <xf numFmtId="0" fontId="8" fillId="0" borderId="1" xfId="13" applyFont="1" applyFill="1" applyBorder="1" applyAlignment="1">
      <alignment horizontal="left" vertical="top" wrapText="1"/>
    </xf>
    <xf numFmtId="0" fontId="8" fillId="0" borderId="10" xfId="13" applyFont="1" applyFill="1" applyBorder="1" applyAlignment="1">
      <alignment horizontal="center" vertical="center"/>
    </xf>
    <xf numFmtId="0" fontId="8" fillId="0" borderId="2" xfId="13" applyFont="1" applyFill="1" applyBorder="1" applyAlignment="1">
      <alignment horizontal="center" vertical="center" wrapText="1"/>
    </xf>
    <xf numFmtId="0" fontId="10" fillId="0" borderId="2" xfId="13" applyFont="1" applyFill="1" applyBorder="1" applyAlignment="1">
      <alignment vertical="center" wrapText="1"/>
    </xf>
    <xf numFmtId="0" fontId="8" fillId="0" borderId="1" xfId="0" applyFont="1" applyFill="1" applyBorder="1" applyAlignment="1">
      <alignment horizontal="center" vertical="center" wrapText="1"/>
    </xf>
    <xf numFmtId="0" fontId="9" fillId="0" borderId="6" xfId="13" applyFont="1" applyFill="1" applyBorder="1" applyAlignment="1">
      <alignment horizontal="left" vertical="top" wrapText="1"/>
    </xf>
    <xf numFmtId="0" fontId="9" fillId="0" borderId="7" xfId="13" applyFont="1" applyFill="1" applyBorder="1" applyAlignment="1">
      <alignment horizontal="left" vertical="top" wrapText="1"/>
    </xf>
    <xf numFmtId="0" fontId="8" fillId="0" borderId="2" xfId="13" applyFont="1" applyFill="1" applyBorder="1" applyAlignment="1">
      <alignment horizontal="center" vertical="top" wrapText="1"/>
    </xf>
    <xf numFmtId="0" fontId="9" fillId="0" borderId="6" xfId="13" applyFont="1" applyFill="1" applyBorder="1" applyAlignment="1">
      <alignment vertical="center"/>
    </xf>
    <xf numFmtId="0" fontId="9" fillId="0" borderId="0" xfId="13" applyFont="1" applyFill="1" applyBorder="1" applyAlignment="1">
      <alignment vertical="center"/>
    </xf>
    <xf numFmtId="0" fontId="9" fillId="0" borderId="6" xfId="13" applyFont="1" applyFill="1" applyBorder="1" applyAlignment="1">
      <alignment horizontal="left" vertical="center"/>
    </xf>
    <xf numFmtId="0" fontId="9" fillId="0" borderId="7" xfId="13" applyFont="1" applyFill="1" applyBorder="1" applyAlignment="1">
      <alignment horizontal="left" vertical="center"/>
    </xf>
    <xf numFmtId="0" fontId="9" fillId="0" borderId="10" xfId="13" applyFont="1" applyFill="1" applyBorder="1" applyAlignment="1">
      <alignment horizontal="left" vertical="center"/>
    </xf>
    <xf numFmtId="0" fontId="8" fillId="0" borderId="6" xfId="13" applyFont="1" applyFill="1" applyBorder="1" applyAlignment="1">
      <alignment horizontal="center" vertical="center" wrapText="1"/>
    </xf>
    <xf numFmtId="0" fontId="8" fillId="0" borderId="7" xfId="13" applyFont="1" applyFill="1" applyBorder="1" applyAlignment="1">
      <alignment horizontal="justify" vertical="center" wrapText="1"/>
    </xf>
    <xf numFmtId="0" fontId="8" fillId="0" borderId="11" xfId="13" applyFont="1" applyFill="1" applyBorder="1" applyAlignment="1">
      <alignment horizontal="left" vertical="top" wrapText="1"/>
    </xf>
    <xf numFmtId="0" fontId="8" fillId="0" borderId="7" xfId="13" applyFont="1" applyFill="1" applyBorder="1" applyAlignment="1">
      <alignment horizontal="left" vertical="top" wrapText="1"/>
    </xf>
    <xf numFmtId="0" fontId="8" fillId="0" borderId="1" xfId="13" applyFont="1" applyFill="1" applyBorder="1" applyAlignment="1">
      <alignment horizontal="left" vertical="center" wrapText="1"/>
    </xf>
    <xf numFmtId="0" fontId="8" fillId="0" borderId="1" xfId="13" applyFont="1" applyFill="1" applyBorder="1" applyAlignment="1">
      <alignment horizontal="center" vertical="center" wrapText="1"/>
    </xf>
    <xf numFmtId="0" fontId="8" fillId="0" borderId="2" xfId="13" applyFont="1" applyFill="1" applyBorder="1" applyAlignment="1">
      <alignment horizontal="center" vertical="center" wrapText="1"/>
    </xf>
    <xf numFmtId="0" fontId="8" fillId="0" borderId="3" xfId="13" applyFont="1" applyFill="1" applyBorder="1" applyAlignment="1">
      <alignment horizontal="center" vertical="center" wrapText="1"/>
    </xf>
    <xf numFmtId="166" fontId="8" fillId="0" borderId="1" xfId="13" applyNumberFormat="1" applyFont="1" applyFill="1" applyBorder="1" applyAlignment="1">
      <alignment horizontal="left" vertical="center" wrapText="1"/>
    </xf>
    <xf numFmtId="0" fontId="8" fillId="0" borderId="1" xfId="13" applyFont="1" applyFill="1" applyBorder="1" applyAlignment="1">
      <alignment vertical="center" wrapText="1"/>
    </xf>
    <xf numFmtId="0" fontId="9" fillId="0" borderId="7" xfId="13" applyFont="1" applyFill="1" applyBorder="1" applyAlignment="1">
      <alignment horizontal="center" vertical="center"/>
    </xf>
    <xf numFmtId="0" fontId="9" fillId="0" borderId="1" xfId="13" applyFont="1" applyFill="1" applyBorder="1" applyAlignment="1">
      <alignment vertical="center" wrapText="1"/>
    </xf>
    <xf numFmtId="0" fontId="8" fillId="0" borderId="1" xfId="13" applyFont="1" applyFill="1" applyBorder="1" applyAlignment="1">
      <alignment horizontal="center" vertical="center"/>
    </xf>
    <xf numFmtId="166" fontId="8" fillId="0" borderId="1" xfId="13" applyNumberFormat="1" applyFont="1" applyFill="1" applyBorder="1" applyAlignment="1">
      <alignment horizontal="center" vertical="center"/>
    </xf>
    <xf numFmtId="0" fontId="9" fillId="0" borderId="1" xfId="13" applyFont="1" applyFill="1" applyBorder="1"/>
    <xf numFmtId="0" fontId="9" fillId="0" borderId="5" xfId="13" applyFont="1" applyFill="1" applyBorder="1"/>
    <xf numFmtId="0" fontId="9" fillId="0" borderId="0" xfId="13" applyFont="1" applyFill="1" applyBorder="1"/>
    <xf numFmtId="0" fontId="9" fillId="0" borderId="7" xfId="13" applyFont="1" applyFill="1" applyBorder="1"/>
    <xf numFmtId="0" fontId="8" fillId="0" borderId="6" xfId="13" applyFont="1" applyFill="1" applyBorder="1" applyAlignment="1">
      <alignment horizontal="left" vertical="center" wrapText="1"/>
    </xf>
    <xf numFmtId="0" fontId="10" fillId="0" borderId="1" xfId="13" applyFont="1" applyFill="1" applyBorder="1" applyAlignment="1">
      <alignment horizontal="left"/>
    </xf>
    <xf numFmtId="0" fontId="8" fillId="0" borderId="5" xfId="13" applyFont="1" applyFill="1" applyBorder="1"/>
    <xf numFmtId="0" fontId="11" fillId="0" borderId="5" xfId="13" applyFont="1" applyFill="1" applyBorder="1" applyAlignment="1">
      <alignment horizontal="left" vertical="center"/>
    </xf>
    <xf numFmtId="0" fontId="11" fillId="0" borderId="6" xfId="13" applyFont="1" applyFill="1" applyBorder="1" applyAlignment="1">
      <alignment horizontal="left" vertical="center"/>
    </xf>
    <xf numFmtId="0" fontId="11" fillId="0" borderId="7" xfId="13" applyFont="1" applyFill="1" applyBorder="1" applyAlignment="1">
      <alignment horizontal="left" vertical="center"/>
    </xf>
    <xf numFmtId="0" fontId="11" fillId="0" borderId="5" xfId="13" applyFont="1" applyFill="1" applyBorder="1" applyAlignment="1">
      <alignment horizontal="left"/>
    </xf>
    <xf numFmtId="0" fontId="11" fillId="0" borderId="6" xfId="13" applyFont="1" applyFill="1" applyBorder="1" applyAlignment="1">
      <alignment horizontal="left" vertical="center"/>
    </xf>
    <xf numFmtId="0" fontId="11" fillId="0" borderId="6" xfId="13" applyFont="1" applyFill="1" applyBorder="1" applyAlignment="1">
      <alignment horizontal="left"/>
    </xf>
    <xf numFmtId="0" fontId="11" fillId="0" borderId="11" xfId="13" applyFont="1" applyFill="1" applyBorder="1" applyAlignment="1">
      <alignment horizontal="left"/>
    </xf>
    <xf numFmtId="0" fontId="11" fillId="0" borderId="10" xfId="13" applyFont="1" applyFill="1" applyBorder="1" applyAlignment="1">
      <alignment horizontal="left"/>
    </xf>
    <xf numFmtId="0" fontId="8" fillId="0" borderId="2" xfId="13" applyFont="1" applyFill="1" applyBorder="1"/>
    <xf numFmtId="0" fontId="10" fillId="0" borderId="5" xfId="13" applyFont="1" applyFill="1" applyBorder="1" applyAlignment="1">
      <alignment horizontal="left"/>
    </xf>
    <xf numFmtId="0" fontId="10" fillId="0" borderId="1" xfId="13" applyFont="1" applyFill="1" applyBorder="1" applyAlignment="1">
      <alignment horizontal="left" vertical="center"/>
    </xf>
    <xf numFmtId="0" fontId="8" fillId="0" borderId="10" xfId="13" applyFont="1" applyFill="1" applyBorder="1" applyAlignment="1">
      <alignment horizontal="center" vertical="center"/>
    </xf>
    <xf numFmtId="0" fontId="8" fillId="0" borderId="21" xfId="13" applyFont="1" applyFill="1" applyBorder="1" applyAlignment="1">
      <alignment horizontal="center"/>
    </xf>
    <xf numFmtId="0" fontId="8" fillId="0" borderId="12" xfId="13" applyFont="1" applyFill="1" applyBorder="1" applyAlignment="1">
      <alignment horizontal="center" vertical="center"/>
    </xf>
    <xf numFmtId="166" fontId="8" fillId="0" borderId="1" xfId="13" applyNumberFormat="1" applyFont="1" applyFill="1" applyBorder="1" applyAlignment="1">
      <alignment horizontal="center" vertical="center" wrapText="1"/>
    </xf>
    <xf numFmtId="0" fontId="8" fillId="0" borderId="3" xfId="13" applyFont="1" applyFill="1" applyBorder="1" applyAlignment="1">
      <alignment horizontal="center" vertical="center" wrapText="1"/>
    </xf>
    <xf numFmtId="0" fontId="8" fillId="0" borderId="22" xfId="13" applyFont="1" applyFill="1" applyBorder="1" applyAlignment="1">
      <alignment horizontal="center"/>
    </xf>
    <xf numFmtId="0" fontId="8" fillId="0" borderId="1" xfId="13" applyFont="1" applyFill="1" applyBorder="1" applyAlignment="1">
      <alignment horizontal="center" vertical="top" wrapText="1"/>
    </xf>
    <xf numFmtId="0" fontId="11" fillId="0" borderId="1" xfId="13" applyFont="1" applyFill="1" applyBorder="1" applyAlignment="1">
      <alignment horizontal="left" vertical="center"/>
    </xf>
    <xf numFmtId="0" fontId="9" fillId="0" borderId="1" xfId="13" applyFont="1" applyFill="1" applyBorder="1" applyAlignment="1">
      <alignment horizontal="center" vertical="center"/>
    </xf>
    <xf numFmtId="164" fontId="9" fillId="0" borderId="1" xfId="13" applyNumberFormat="1" applyFont="1" applyFill="1" applyBorder="1" applyAlignment="1">
      <alignment horizontal="center" vertical="center"/>
    </xf>
    <xf numFmtId="0" fontId="8" fillId="0" borderId="1" xfId="13" applyFont="1" applyFill="1" applyBorder="1" applyAlignment="1">
      <alignment wrapText="1"/>
    </xf>
    <xf numFmtId="0" fontId="9" fillId="0" borderId="5" xfId="13" applyFont="1" applyFill="1" applyBorder="1" applyAlignment="1">
      <alignment horizontal="left" vertical="center" wrapText="1"/>
    </xf>
    <xf numFmtId="0" fontId="9" fillId="0" borderId="6" xfId="13" applyFont="1" applyFill="1" applyBorder="1" applyAlignment="1">
      <alignment horizontal="left" vertical="center" wrapText="1"/>
    </xf>
    <xf numFmtId="0" fontId="9" fillId="0" borderId="7" xfId="13" applyFont="1" applyFill="1" applyBorder="1" applyAlignment="1">
      <alignment horizontal="left" vertical="center" wrapText="1"/>
    </xf>
    <xf numFmtId="0" fontId="11" fillId="0" borderId="5" xfId="13" applyFont="1" applyFill="1" applyBorder="1" applyAlignment="1">
      <alignment horizontal="left"/>
    </xf>
    <xf numFmtId="0" fontId="11" fillId="0" borderId="6" xfId="13" applyFont="1" applyFill="1" applyBorder="1" applyAlignment="1">
      <alignment horizontal="left"/>
    </xf>
    <xf numFmtId="0" fontId="11" fillId="0" borderId="7" xfId="13" applyFont="1" applyFill="1" applyBorder="1" applyAlignment="1">
      <alignment horizontal="left"/>
    </xf>
    <xf numFmtId="0" fontId="11" fillId="0" borderId="7" xfId="13" applyFont="1" applyFill="1" applyBorder="1" applyAlignment="1">
      <alignment horizontal="left"/>
    </xf>
    <xf numFmtId="0" fontId="12" fillId="0" borderId="1" xfId="13" applyFont="1" applyFill="1" applyBorder="1" applyAlignment="1">
      <alignment vertical="top" wrapText="1"/>
    </xf>
    <xf numFmtId="0" fontId="8" fillId="0" borderId="1" xfId="0" applyFont="1" applyFill="1" applyBorder="1" applyAlignment="1">
      <alignment vertical="top" wrapText="1"/>
    </xf>
    <xf numFmtId="0" fontId="8" fillId="0" borderId="1" xfId="0" applyFont="1" applyFill="1" applyBorder="1"/>
    <xf numFmtId="173" fontId="9" fillId="0" borderId="1" xfId="13" applyNumberFormat="1" applyFont="1" applyFill="1" applyBorder="1" applyAlignment="1">
      <alignment vertical="center"/>
    </xf>
    <xf numFmtId="173" fontId="8" fillId="0" borderId="1" xfId="13" applyNumberFormat="1" applyFont="1" applyFill="1" applyBorder="1" applyAlignment="1">
      <alignment horizontal="center" vertical="center"/>
    </xf>
    <xf numFmtId="173" fontId="8" fillId="0" borderId="1" xfId="0" applyNumberFormat="1" applyFont="1" applyFill="1" applyBorder="1" applyAlignment="1">
      <alignment horizontal="center" vertical="center"/>
    </xf>
    <xf numFmtId="0" fontId="9" fillId="0" borderId="1" xfId="13" applyFont="1" applyFill="1" applyBorder="1" applyAlignment="1">
      <alignment horizontal="center" vertical="center" wrapText="1"/>
    </xf>
    <xf numFmtId="174" fontId="8" fillId="0" borderId="1" xfId="13" applyNumberFormat="1" applyFont="1" applyFill="1" applyBorder="1" applyAlignment="1">
      <alignment horizontal="center" vertical="center"/>
    </xf>
    <xf numFmtId="166" fontId="8" fillId="0" borderId="1" xfId="13" applyNumberFormat="1" applyFont="1" applyFill="1" applyBorder="1"/>
    <xf numFmtId="165" fontId="8" fillId="0" borderId="1" xfId="14" applyNumberFormat="1" applyFont="1" applyFill="1" applyBorder="1" applyAlignment="1">
      <alignment horizontal="left" vertical="center"/>
    </xf>
    <xf numFmtId="165" fontId="8" fillId="0" borderId="1" xfId="14" applyNumberFormat="1" applyFont="1" applyFill="1" applyBorder="1" applyAlignment="1">
      <alignment horizontal="left" vertical="center" wrapText="1"/>
    </xf>
    <xf numFmtId="165" fontId="8" fillId="0" borderId="1" xfId="14" applyNumberFormat="1" applyFont="1" applyFill="1" applyBorder="1" applyAlignment="1">
      <alignment horizontal="center" vertical="center" wrapText="1"/>
    </xf>
    <xf numFmtId="165" fontId="8" fillId="0" borderId="1" xfId="14" applyNumberFormat="1" applyFont="1" applyFill="1" applyBorder="1" applyAlignment="1">
      <alignment horizontal="left"/>
    </xf>
    <xf numFmtId="165" fontId="8" fillId="0" borderId="1" xfId="1" applyNumberFormat="1" applyFont="1" applyFill="1" applyBorder="1" applyAlignment="1">
      <alignment horizontal="center" vertical="center" wrapText="1"/>
    </xf>
    <xf numFmtId="165" fontId="8" fillId="0" borderId="5" xfId="14" applyNumberFormat="1" applyFont="1" applyFill="1" applyBorder="1" applyAlignment="1">
      <alignment horizontal="left"/>
    </xf>
    <xf numFmtId="165" fontId="8" fillId="0" borderId="0" xfId="14" applyNumberFormat="1" applyFont="1" applyFill="1" applyBorder="1" applyAlignment="1">
      <alignment horizontal="left"/>
    </xf>
    <xf numFmtId="165" fontId="8" fillId="0" borderId="7" xfId="14" applyNumberFormat="1" applyFont="1" applyFill="1" applyBorder="1" applyAlignment="1">
      <alignment horizontal="left"/>
    </xf>
    <xf numFmtId="166" fontId="9" fillId="0" borderId="1" xfId="13" applyNumberFormat="1" applyFont="1" applyFill="1" applyBorder="1"/>
    <xf numFmtId="166" fontId="10" fillId="0" borderId="1" xfId="13" applyNumberFormat="1" applyFont="1" applyFill="1" applyBorder="1" applyAlignment="1">
      <alignment horizontal="center" vertical="center" wrapText="1"/>
    </xf>
    <xf numFmtId="49" fontId="10" fillId="0" borderId="1" xfId="13" applyNumberFormat="1" applyFont="1" applyFill="1" applyBorder="1" applyAlignment="1">
      <alignment horizontal="center" vertical="center" wrapText="1"/>
    </xf>
    <xf numFmtId="0" fontId="11" fillId="0" borderId="1" xfId="13" applyFont="1" applyFill="1" applyBorder="1" applyAlignment="1">
      <alignment horizontal="center" vertical="center"/>
    </xf>
    <xf numFmtId="0" fontId="10" fillId="0" borderId="1" xfId="13" applyFont="1" applyFill="1" applyBorder="1" applyAlignment="1">
      <alignment horizontal="center" vertical="top" wrapText="1"/>
    </xf>
    <xf numFmtId="0" fontId="10" fillId="0" borderId="1" xfId="13" applyFont="1" applyFill="1" applyBorder="1" applyAlignment="1">
      <alignment horizontal="center" vertical="center"/>
    </xf>
    <xf numFmtId="0" fontId="12" fillId="0" borderId="1" xfId="13" applyFont="1" applyFill="1" applyBorder="1" applyAlignment="1">
      <alignment horizontal="left" vertical="center" wrapText="1"/>
    </xf>
    <xf numFmtId="164" fontId="8" fillId="0" borderId="1" xfId="13" applyNumberFormat="1" applyFont="1" applyFill="1" applyBorder="1" applyAlignment="1">
      <alignment horizontal="center" vertical="center"/>
    </xf>
    <xf numFmtId="164" fontId="10" fillId="0" borderId="1" xfId="13" applyNumberFormat="1" applyFont="1" applyFill="1" applyBorder="1" applyAlignment="1">
      <alignment horizontal="center" vertical="center"/>
    </xf>
    <xf numFmtId="0" fontId="10" fillId="0" borderId="1" xfId="13" applyFont="1" applyFill="1" applyBorder="1" applyAlignment="1">
      <alignment vertical="center"/>
    </xf>
    <xf numFmtId="0" fontId="11" fillId="0" borderId="1" xfId="13" applyFont="1" applyFill="1" applyBorder="1" applyAlignment="1">
      <alignment horizontal="center" vertical="center" wrapText="1"/>
    </xf>
    <xf numFmtId="0" fontId="10" fillId="0" borderId="1" xfId="13" applyFont="1" applyFill="1" applyBorder="1" applyAlignment="1">
      <alignment horizontal="center" vertical="center" wrapText="1"/>
    </xf>
    <xf numFmtId="164" fontId="8" fillId="0" borderId="1" xfId="13" applyNumberFormat="1" applyFont="1" applyFill="1" applyBorder="1" applyAlignment="1">
      <alignment horizontal="center" wrapText="1"/>
    </xf>
    <xf numFmtId="164" fontId="8" fillId="0" borderId="1" xfId="13" applyNumberFormat="1" applyFont="1" applyFill="1" applyBorder="1" applyAlignment="1">
      <alignment horizontal="center" vertical="center" wrapText="1"/>
    </xf>
    <xf numFmtId="0" fontId="8" fillId="0" borderId="1" xfId="13" applyFont="1" applyFill="1" applyBorder="1" applyAlignment="1">
      <alignment horizontal="center" wrapText="1"/>
    </xf>
    <xf numFmtId="0" fontId="9" fillId="0" borderId="5" xfId="13" applyFont="1" applyFill="1" applyBorder="1" applyAlignment="1">
      <alignment vertical="center" wrapText="1"/>
    </xf>
    <xf numFmtId="0" fontId="9" fillId="0" borderId="6" xfId="13" applyFont="1" applyFill="1" applyBorder="1" applyAlignment="1">
      <alignment vertical="center" wrapText="1"/>
    </xf>
    <xf numFmtId="0" fontId="9" fillId="0" borderId="7" xfId="13" applyFont="1" applyFill="1" applyBorder="1" applyAlignment="1">
      <alignment vertical="center" wrapText="1"/>
    </xf>
    <xf numFmtId="0" fontId="9" fillId="0" borderId="1" xfId="13" applyFont="1" applyFill="1" applyBorder="1" applyAlignment="1">
      <alignment horizontal="left" vertical="center" wrapText="1"/>
    </xf>
    <xf numFmtId="0" fontId="9" fillId="0" borderId="5" xfId="13" applyFont="1" applyFill="1" applyBorder="1" applyAlignment="1">
      <alignment horizontal="left" vertical="center"/>
    </xf>
    <xf numFmtId="0" fontId="11" fillId="0" borderId="1" xfId="13"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7" xfId="0" applyFont="1" applyFill="1" applyBorder="1" applyAlignment="1">
      <alignment horizontal="justify" vertical="center" wrapText="1"/>
    </xf>
    <xf numFmtId="0" fontId="8" fillId="0" borderId="5" xfId="0" applyFont="1" applyFill="1" applyBorder="1"/>
    <xf numFmtId="166" fontId="9" fillId="0" borderId="1" xfId="0" applyNumberFormat="1" applyFont="1" applyFill="1" applyBorder="1" applyAlignment="1">
      <alignment horizontal="center" vertical="center" wrapText="1"/>
    </xf>
    <xf numFmtId="0" fontId="11" fillId="0" borderId="5" xfId="13" applyFont="1" applyFill="1" applyBorder="1" applyAlignment="1">
      <alignment horizontal="justify" vertical="center" wrapText="1"/>
    </xf>
    <xf numFmtId="0" fontId="11" fillId="0" borderId="6" xfId="13" applyFont="1" applyFill="1" applyBorder="1" applyAlignment="1">
      <alignment horizontal="justify" vertical="center" wrapText="1"/>
    </xf>
    <xf numFmtId="0" fontId="11" fillId="0" borderId="7" xfId="13" applyFont="1" applyFill="1" applyBorder="1" applyAlignment="1">
      <alignment horizontal="justify" vertical="center" wrapText="1"/>
    </xf>
    <xf numFmtId="0" fontId="9" fillId="0" borderId="1" xfId="0" applyFont="1" applyFill="1" applyBorder="1" applyAlignment="1">
      <alignment horizontal="center" vertical="center" wrapText="1"/>
    </xf>
    <xf numFmtId="0" fontId="9" fillId="0" borderId="1" xfId="13" applyFont="1" applyFill="1" applyBorder="1" applyAlignment="1">
      <alignment horizontal="justify" vertical="center" wrapText="1"/>
    </xf>
    <xf numFmtId="0" fontId="8" fillId="0" borderId="5" xfId="13" applyFont="1" applyFill="1" applyBorder="1" applyAlignment="1">
      <alignment horizontal="center" vertical="center" wrapText="1"/>
    </xf>
    <xf numFmtId="0" fontId="8" fillId="0" borderId="1" xfId="13" applyFont="1" applyFill="1" applyBorder="1" applyAlignment="1">
      <alignment horizontal="left" vertical="center" wrapText="1" indent="1"/>
    </xf>
    <xf numFmtId="0" fontId="9" fillId="0" borderId="1" xfId="13" applyFont="1" applyFill="1" applyBorder="1" applyAlignment="1">
      <alignment horizontal="left" vertical="center" wrapText="1" indent="1"/>
    </xf>
    <xf numFmtId="174" fontId="8" fillId="0" borderId="1" xfId="13" applyNumberFormat="1" applyFont="1" applyFill="1" applyBorder="1" applyAlignment="1">
      <alignment horizontal="left" vertical="center"/>
    </xf>
    <xf numFmtId="0" fontId="9" fillId="0" borderId="1" xfId="13" applyFont="1" applyFill="1" applyBorder="1" applyAlignment="1">
      <alignment vertical="center"/>
    </xf>
    <xf numFmtId="173" fontId="8" fillId="0" borderId="1" xfId="0" applyNumberFormat="1" applyFont="1" applyFill="1" applyBorder="1" applyAlignment="1">
      <alignment horizontal="left" vertical="center"/>
    </xf>
    <xf numFmtId="174" fontId="8" fillId="0" borderId="1" xfId="13" applyNumberFormat="1" applyFont="1" applyFill="1" applyBorder="1" applyAlignment="1">
      <alignment horizontal="left" vertical="center" wrapText="1"/>
    </xf>
    <xf numFmtId="174" fontId="8" fillId="0" borderId="1" xfId="13" applyNumberFormat="1" applyFont="1" applyFill="1" applyBorder="1" applyAlignment="1">
      <alignment vertical="center" wrapText="1"/>
    </xf>
    <xf numFmtId="0" fontId="9" fillId="0" borderId="5" xfId="13" applyFont="1" applyFill="1" applyBorder="1" applyAlignment="1">
      <alignment horizontal="justify" vertical="center" wrapText="1"/>
    </xf>
    <xf numFmtId="0" fontId="9" fillId="0" borderId="6" xfId="13" applyFont="1" applyFill="1" applyBorder="1" applyAlignment="1">
      <alignment horizontal="justify" vertical="center" wrapText="1"/>
    </xf>
    <xf numFmtId="0" fontId="9" fillId="0" borderId="7" xfId="13" applyFont="1" applyFill="1" applyBorder="1" applyAlignment="1">
      <alignment horizontal="justify" vertical="center" wrapText="1"/>
    </xf>
    <xf numFmtId="172" fontId="9" fillId="0" borderId="1" xfId="13" applyNumberFormat="1" applyFont="1" applyFill="1" applyBorder="1" applyAlignment="1">
      <alignment horizontal="center" vertical="center" wrapText="1"/>
    </xf>
    <xf numFmtId="172" fontId="8" fillId="0" borderId="1" xfId="13" applyNumberFormat="1" applyFont="1" applyFill="1" applyBorder="1" applyAlignment="1">
      <alignment horizontal="center" vertical="center" wrapText="1"/>
    </xf>
    <xf numFmtId="0" fontId="8" fillId="0" borderId="5" xfId="13" applyFont="1" applyFill="1" applyBorder="1" applyAlignment="1">
      <alignment horizontal="left" vertical="center"/>
    </xf>
    <xf numFmtId="0" fontId="9" fillId="0" borderId="0" xfId="13" applyFont="1" applyFill="1" applyAlignment="1">
      <alignment horizontal="center" vertical="center"/>
    </xf>
    <xf numFmtId="0" fontId="9" fillId="0" borderId="0" xfId="13" applyFont="1" applyFill="1" applyAlignment="1">
      <alignment horizontal="left" vertical="center"/>
    </xf>
    <xf numFmtId="0" fontId="8" fillId="0" borderId="0" xfId="13" applyFont="1" applyFill="1"/>
    <xf numFmtId="0" fontId="16" fillId="0" borderId="0" xfId="13" applyFont="1" applyFill="1" applyAlignment="1">
      <alignment horizontal="center" vertical="center"/>
    </xf>
    <xf numFmtId="0" fontId="16" fillId="0" borderId="0" xfId="13" applyFont="1" applyFill="1" applyAlignment="1">
      <alignment horizontal="left" vertical="center"/>
    </xf>
    <xf numFmtId="0" fontId="9" fillId="0" borderId="0" xfId="13" applyFont="1" applyFill="1" applyAlignment="1">
      <alignment horizontal="center" vertical="center"/>
    </xf>
    <xf numFmtId="0" fontId="9" fillId="0" borderId="0" xfId="13" applyFont="1" applyFill="1" applyAlignment="1">
      <alignment horizontal="left" vertical="center"/>
    </xf>
    <xf numFmtId="164" fontId="9" fillId="0" borderId="0" xfId="13" applyNumberFormat="1" applyFont="1" applyFill="1" applyAlignment="1">
      <alignment horizontal="center" vertical="center"/>
    </xf>
    <xf numFmtId="0" fontId="9" fillId="0" borderId="1" xfId="13" applyFont="1" applyFill="1" applyBorder="1" applyAlignment="1">
      <alignment horizontal="center" vertical="center" wrapText="1"/>
    </xf>
    <xf numFmtId="0" fontId="9" fillId="0" borderId="5" xfId="13" applyFont="1" applyFill="1" applyBorder="1" applyAlignment="1">
      <alignment horizontal="center" vertical="center" wrapText="1"/>
    </xf>
    <xf numFmtId="0" fontId="9" fillId="0" borderId="0" xfId="13" applyFont="1" applyFill="1" applyBorder="1" applyAlignment="1">
      <alignment horizontal="center"/>
    </xf>
    <xf numFmtId="0" fontId="9" fillId="0" borderId="0" xfId="13" applyFont="1" applyFill="1" applyAlignment="1">
      <alignment horizontal="center"/>
    </xf>
    <xf numFmtId="0" fontId="8" fillId="0" borderId="0" xfId="13" applyFont="1" applyFill="1" applyBorder="1" applyAlignment="1">
      <alignment horizontal="center"/>
    </xf>
    <xf numFmtId="0" fontId="8" fillId="0" borderId="0" xfId="13" applyFont="1" applyFill="1" applyAlignment="1">
      <alignment horizontal="center"/>
    </xf>
    <xf numFmtId="0" fontId="17" fillId="0" borderId="1" xfId="13" applyFont="1" applyFill="1" applyBorder="1" applyAlignment="1">
      <alignment horizontal="center" vertical="center" wrapText="1"/>
    </xf>
    <xf numFmtId="0" fontId="17" fillId="0" borderId="1" xfId="13" applyFont="1" applyFill="1" applyBorder="1" applyAlignment="1">
      <alignment horizontal="left" vertical="center" wrapText="1"/>
    </xf>
    <xf numFmtId="0" fontId="9" fillId="0" borderId="1" xfId="13" applyFont="1" applyFill="1" applyBorder="1" applyAlignment="1">
      <alignment horizontal="left" vertical="center" wrapText="1"/>
    </xf>
    <xf numFmtId="0" fontId="9" fillId="0" borderId="5" xfId="13" applyFont="1" applyFill="1" applyBorder="1" applyAlignment="1">
      <alignment horizontal="center" vertical="center" wrapText="1"/>
    </xf>
    <xf numFmtId="0" fontId="8" fillId="0" borderId="2" xfId="13" applyFont="1" applyFill="1" applyBorder="1" applyAlignment="1">
      <alignment horizontal="left" vertical="center" wrapText="1"/>
    </xf>
    <xf numFmtId="0" fontId="8" fillId="0" borderId="3" xfId="13" applyFont="1" applyFill="1" applyBorder="1" applyAlignment="1">
      <alignment horizontal="left" vertical="center" wrapText="1"/>
    </xf>
    <xf numFmtId="0" fontId="8" fillId="0" borderId="4" xfId="13" applyFont="1" applyFill="1" applyBorder="1" applyAlignment="1">
      <alignment horizontal="center" vertical="center" wrapText="1"/>
    </xf>
    <xf numFmtId="166" fontId="9" fillId="0" borderId="1" xfId="13" applyNumberFormat="1" applyFont="1" applyFill="1" applyBorder="1" applyAlignment="1">
      <alignment horizontal="center" vertical="center" wrapText="1"/>
    </xf>
    <xf numFmtId="0" fontId="10" fillId="0" borderId="5" xfId="13" applyFont="1" applyFill="1" applyBorder="1" applyAlignment="1">
      <alignment horizontal="left" vertical="center" wrapText="1"/>
    </xf>
    <xf numFmtId="0" fontId="10" fillId="0" borderId="0" xfId="13" applyFont="1" applyFill="1" applyBorder="1"/>
    <xf numFmtId="0" fontId="10" fillId="0" borderId="0" xfId="13" applyFont="1" applyFill="1"/>
    <xf numFmtId="0" fontId="10" fillId="0" borderId="5" xfId="13" applyFont="1" applyFill="1" applyBorder="1" applyAlignment="1">
      <alignment horizontal="center" vertical="center" wrapText="1"/>
    </xf>
    <xf numFmtId="0" fontId="8" fillId="0" borderId="5" xfId="13" applyFont="1" applyFill="1" applyBorder="1" applyAlignment="1">
      <alignment horizontal="left" vertical="center"/>
    </xf>
    <xf numFmtId="0" fontId="8" fillId="0" borderId="21" xfId="13" applyFont="1" applyFill="1" applyBorder="1" applyAlignment="1">
      <alignment horizontal="center" vertical="center" wrapText="1"/>
    </xf>
    <xf numFmtId="165" fontId="8" fillId="0" borderId="1" xfId="13" applyNumberFormat="1" applyFont="1" applyFill="1" applyBorder="1" applyAlignment="1">
      <alignment horizontal="center" vertical="center" wrapText="1"/>
    </xf>
    <xf numFmtId="0" fontId="8" fillId="0" borderId="22" xfId="13" applyFont="1" applyFill="1" applyBorder="1" applyAlignment="1">
      <alignment horizontal="center" vertical="center" wrapText="1"/>
    </xf>
    <xf numFmtId="0" fontId="8" fillId="0" borderId="4" xfId="13" applyFont="1" applyFill="1" applyBorder="1" applyAlignment="1">
      <alignment horizontal="left" vertical="center" wrapText="1"/>
    </xf>
    <xf numFmtId="3" fontId="8" fillId="0" borderId="1" xfId="13" applyNumberFormat="1" applyFont="1" applyFill="1" applyBorder="1" applyAlignment="1">
      <alignment horizontal="center" vertical="center" wrapText="1"/>
    </xf>
    <xf numFmtId="165" fontId="9" fillId="0" borderId="1" xfId="13" applyNumberFormat="1" applyFont="1" applyFill="1" applyBorder="1" applyAlignment="1">
      <alignment horizontal="center" vertical="center" wrapText="1"/>
    </xf>
    <xf numFmtId="165" fontId="10" fillId="0" borderId="1" xfId="13" applyNumberFormat="1" applyFont="1" applyFill="1" applyBorder="1" applyAlignment="1">
      <alignment horizontal="center" vertical="center" wrapText="1"/>
    </xf>
    <xf numFmtId="0" fontId="9" fillId="0" borderId="1" xfId="13" applyFont="1" applyFill="1" applyBorder="1" applyAlignment="1">
      <alignment horizontal="left" wrapText="1"/>
    </xf>
    <xf numFmtId="0" fontId="9" fillId="0" borderId="5" xfId="13" applyFont="1" applyFill="1" applyBorder="1" applyAlignment="1">
      <alignment horizontal="left" vertical="center" wrapText="1"/>
    </xf>
    <xf numFmtId="0" fontId="9" fillId="0" borderId="7" xfId="13" applyFont="1" applyFill="1" applyBorder="1" applyAlignment="1">
      <alignment horizontal="center" vertical="center" wrapText="1"/>
    </xf>
    <xf numFmtId="165" fontId="8" fillId="0" borderId="1" xfId="14" applyNumberFormat="1" applyFont="1" applyFill="1" applyBorder="1" applyAlignment="1">
      <alignment horizontal="center" vertical="center"/>
    </xf>
    <xf numFmtId="167" fontId="8" fillId="0" borderId="1" xfId="13" applyNumberFormat="1" applyFont="1" applyFill="1" applyBorder="1" applyAlignment="1">
      <alignment horizontal="center" vertical="center" wrapText="1"/>
    </xf>
    <xf numFmtId="168" fontId="8" fillId="0" borderId="1" xfId="13" applyNumberFormat="1" applyFont="1" applyFill="1" applyBorder="1" applyAlignment="1">
      <alignment horizontal="left" wrapText="1"/>
    </xf>
    <xf numFmtId="168" fontId="8" fillId="0" borderId="1" xfId="13" applyNumberFormat="1" applyFont="1" applyFill="1" applyBorder="1" applyAlignment="1">
      <alignment horizontal="center" vertical="center" wrapText="1"/>
    </xf>
    <xf numFmtId="170" fontId="8" fillId="0" borderId="1" xfId="13" applyNumberFormat="1" applyFont="1" applyFill="1" applyBorder="1" applyAlignment="1">
      <alignment horizontal="center" vertical="center" wrapText="1"/>
    </xf>
    <xf numFmtId="169" fontId="8" fillId="0" borderId="1" xfId="0" applyNumberFormat="1" applyFont="1" applyFill="1" applyBorder="1" applyAlignment="1">
      <alignment horizontal="center" vertical="center" wrapText="1"/>
    </xf>
    <xf numFmtId="168" fontId="9" fillId="0" borderId="1" xfId="13" applyNumberFormat="1" applyFont="1" applyFill="1" applyBorder="1" applyAlignment="1">
      <alignment horizontal="left" vertical="center" wrapText="1"/>
    </xf>
    <xf numFmtId="171" fontId="8" fillId="0" borderId="1" xfId="13" applyNumberFormat="1" applyFont="1" applyFill="1" applyBorder="1" applyAlignment="1">
      <alignment horizontal="center" vertical="center" wrapText="1"/>
    </xf>
    <xf numFmtId="169" fontId="8" fillId="0" borderId="1" xfId="13" applyNumberFormat="1" applyFont="1" applyFill="1" applyBorder="1" applyAlignment="1">
      <alignment horizontal="center" vertical="center" wrapText="1"/>
    </xf>
    <xf numFmtId="168" fontId="9" fillId="0" borderId="1" xfId="13" applyNumberFormat="1" applyFont="1" applyFill="1" applyBorder="1" applyAlignment="1">
      <alignment horizontal="left" vertical="center" wrapText="1"/>
    </xf>
    <xf numFmtId="168" fontId="9" fillId="0" borderId="1" xfId="13" applyNumberFormat="1" applyFont="1" applyFill="1" applyBorder="1" applyAlignment="1">
      <alignment horizontal="center" vertical="center" wrapText="1"/>
    </xf>
    <xf numFmtId="167" fontId="8" fillId="0" borderId="1" xfId="13" applyNumberFormat="1" applyFont="1" applyFill="1" applyBorder="1" applyAlignment="1">
      <alignment horizontal="center" vertical="center" wrapText="1"/>
    </xf>
    <xf numFmtId="168" fontId="8" fillId="0" borderId="1" xfId="13" applyNumberFormat="1" applyFont="1" applyFill="1" applyBorder="1" applyAlignment="1">
      <alignment horizontal="left" vertical="center" wrapText="1"/>
    </xf>
    <xf numFmtId="168" fontId="8" fillId="0" borderId="1" xfId="13" applyNumberFormat="1" applyFont="1" applyFill="1" applyBorder="1" applyAlignment="1">
      <alignment horizontal="center" vertical="center" wrapText="1"/>
    </xf>
    <xf numFmtId="168" fontId="9" fillId="0" borderId="1" xfId="13" applyNumberFormat="1" applyFont="1" applyFill="1" applyBorder="1" applyAlignment="1">
      <alignment horizontal="center" vertical="center" wrapText="1"/>
    </xf>
    <xf numFmtId="167" fontId="9" fillId="0" borderId="1" xfId="13" applyNumberFormat="1" applyFont="1" applyFill="1" applyBorder="1" applyAlignment="1">
      <alignment horizontal="center" vertical="center" wrapText="1"/>
    </xf>
    <xf numFmtId="168" fontId="9" fillId="0" borderId="5" xfId="13" applyNumberFormat="1" applyFont="1" applyFill="1" applyBorder="1" applyAlignment="1">
      <alignment horizontal="left" vertical="center" wrapText="1"/>
    </xf>
    <xf numFmtId="168" fontId="9" fillId="0" borderId="6" xfId="13" applyNumberFormat="1" applyFont="1" applyFill="1" applyBorder="1" applyAlignment="1">
      <alignment horizontal="left" vertical="center" wrapText="1"/>
    </xf>
    <xf numFmtId="168" fontId="9" fillId="0" borderId="7" xfId="13" applyNumberFormat="1" applyFont="1" applyFill="1" applyBorder="1" applyAlignment="1">
      <alignment horizontal="left" vertical="center" wrapText="1"/>
    </xf>
    <xf numFmtId="168" fontId="9" fillId="0" borderId="1" xfId="0" applyNumberFormat="1" applyFont="1" applyFill="1" applyBorder="1" applyAlignment="1">
      <alignment horizontal="center" vertical="center" wrapText="1"/>
    </xf>
    <xf numFmtId="168" fontId="9" fillId="0" borderId="5" xfId="13"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166" fontId="11" fillId="0" borderId="1" xfId="13" applyNumberFormat="1" applyFont="1" applyFill="1" applyBorder="1" applyAlignment="1">
      <alignment horizontal="center" vertical="center" wrapText="1"/>
    </xf>
    <xf numFmtId="0" fontId="9" fillId="0" borderId="0" xfId="13" applyFont="1" applyFill="1"/>
    <xf numFmtId="3" fontId="11" fillId="0" borderId="5" xfId="13" applyNumberFormat="1" applyFont="1" applyFill="1" applyBorder="1" applyAlignment="1">
      <alignment horizontal="center" vertical="center" wrapText="1"/>
    </xf>
    <xf numFmtId="0" fontId="13" fillId="0" borderId="0" xfId="13" applyFont="1" applyFill="1" applyBorder="1"/>
    <xf numFmtId="0" fontId="13" fillId="0" borderId="0" xfId="13" applyFont="1" applyFill="1"/>
    <xf numFmtId="0" fontId="10" fillId="0" borderId="1" xfId="13" applyFont="1" applyFill="1" applyBorder="1" applyAlignment="1">
      <alignment horizontal="justify" vertical="center" wrapText="1"/>
    </xf>
    <xf numFmtId="0" fontId="9" fillId="0" borderId="1" xfId="0" applyFont="1" applyFill="1" applyBorder="1" applyAlignment="1">
      <alignment horizontal="left" vertical="center" wrapText="1"/>
    </xf>
    <xf numFmtId="164" fontId="8" fillId="0" borderId="1" xfId="0" applyNumberFormat="1" applyFont="1" applyFill="1" applyBorder="1" applyAlignment="1">
      <alignment horizontal="center" vertical="center" wrapText="1"/>
    </xf>
    <xf numFmtId="0" fontId="8" fillId="0" borderId="5" xfId="0" applyFont="1" applyFill="1" applyBorder="1" applyAlignment="1">
      <alignment horizontal="left" vertical="center" wrapText="1"/>
    </xf>
    <xf numFmtId="0" fontId="11" fillId="0" borderId="1" xfId="13" applyFont="1" applyFill="1" applyBorder="1" applyAlignment="1">
      <alignment vertical="center" wrapText="1"/>
    </xf>
    <xf numFmtId="167" fontId="8" fillId="0" borderId="1" xfId="13" applyNumberFormat="1" applyFont="1" applyFill="1" applyBorder="1" applyAlignment="1">
      <alignment horizontal="center" vertical="center"/>
    </xf>
    <xf numFmtId="168" fontId="8" fillId="0" borderId="2" xfId="13" applyNumberFormat="1" applyFont="1" applyFill="1" applyBorder="1" applyAlignment="1">
      <alignment horizontal="center" vertical="center" wrapText="1"/>
    </xf>
    <xf numFmtId="49" fontId="8" fillId="0" borderId="1" xfId="13" applyNumberFormat="1" applyFont="1" applyFill="1" applyBorder="1" applyAlignment="1">
      <alignment horizontal="center" vertical="center" wrapText="1"/>
    </xf>
    <xf numFmtId="0" fontId="8" fillId="0" borderId="5" xfId="13" applyFont="1" applyFill="1" applyBorder="1" applyAlignment="1">
      <alignment horizontal="left" vertical="center" wrapText="1"/>
    </xf>
    <xf numFmtId="168" fontId="8" fillId="0" borderId="1" xfId="13" applyNumberFormat="1" applyFont="1" applyFill="1" applyBorder="1" applyAlignment="1">
      <alignment horizontal="center" vertical="center"/>
    </xf>
    <xf numFmtId="168" fontId="8" fillId="0" borderId="1" xfId="14" applyNumberFormat="1" applyFont="1" applyFill="1" applyBorder="1" applyAlignment="1">
      <alignment horizontal="center" vertical="center" wrapText="1"/>
    </xf>
    <xf numFmtId="168" fontId="8" fillId="0" borderId="3" xfId="13" applyNumberFormat="1" applyFont="1" applyFill="1" applyBorder="1" applyAlignment="1">
      <alignment horizontal="center" vertical="center" wrapText="1"/>
    </xf>
    <xf numFmtId="168" fontId="8" fillId="0" borderId="1" xfId="13" applyNumberFormat="1" applyFont="1" applyFill="1" applyBorder="1" applyAlignment="1">
      <alignment vertical="center" wrapText="1"/>
    </xf>
    <xf numFmtId="167" fontId="8" fillId="0" borderId="2" xfId="13" applyNumberFormat="1" applyFont="1" applyFill="1" applyBorder="1" applyAlignment="1">
      <alignment horizontal="center" vertical="center" wrapText="1"/>
    </xf>
    <xf numFmtId="168" fontId="8" fillId="0" borderId="2" xfId="13" applyNumberFormat="1" applyFont="1" applyFill="1" applyBorder="1" applyAlignment="1">
      <alignment vertical="center" wrapText="1"/>
    </xf>
    <xf numFmtId="167" fontId="8" fillId="0" borderId="3" xfId="13" applyNumberFormat="1" applyFont="1" applyFill="1" applyBorder="1" applyAlignment="1">
      <alignment horizontal="center" vertical="center" wrapText="1"/>
    </xf>
    <xf numFmtId="168" fontId="8" fillId="0" borderId="3" xfId="13" applyNumberFormat="1" applyFont="1" applyFill="1" applyBorder="1" applyAlignment="1">
      <alignment vertical="center" wrapText="1"/>
    </xf>
    <xf numFmtId="166" fontId="10" fillId="0" borderId="1" xfId="13" applyNumberFormat="1" applyFont="1" applyFill="1" applyBorder="1" applyAlignment="1">
      <alignment horizontal="center" vertical="center"/>
    </xf>
    <xf numFmtId="166" fontId="9" fillId="0" borderId="1" xfId="13" applyNumberFormat="1" applyFont="1" applyFill="1" applyBorder="1" applyAlignment="1">
      <alignment horizontal="center" vertical="center"/>
    </xf>
    <xf numFmtId="0" fontId="10" fillId="0" borderId="5" xfId="13" applyFont="1" applyFill="1" applyBorder="1" applyAlignment="1">
      <alignment horizontal="left" vertical="center"/>
    </xf>
    <xf numFmtId="0" fontId="8" fillId="0" borderId="7" xfId="13" applyFont="1" applyFill="1" applyBorder="1" applyAlignment="1">
      <alignment horizontal="center" vertical="center" wrapText="1"/>
    </xf>
    <xf numFmtId="165" fontId="8" fillId="0" borderId="1" xfId="1" applyNumberFormat="1" applyFont="1" applyFill="1" applyBorder="1"/>
    <xf numFmtId="165" fontId="8" fillId="0" borderId="1" xfId="1" applyNumberFormat="1" applyFont="1" applyFill="1" applyBorder="1" applyAlignment="1">
      <alignment horizontal="center" vertical="center"/>
    </xf>
    <xf numFmtId="165" fontId="8" fillId="0" borderId="1" xfId="14" applyNumberFormat="1" applyFont="1" applyFill="1" applyBorder="1"/>
    <xf numFmtId="164" fontId="9" fillId="0" borderId="1" xfId="13" applyNumberFormat="1" applyFont="1" applyFill="1" applyBorder="1" applyAlignment="1">
      <alignment horizontal="center" vertical="center" wrapText="1"/>
    </xf>
    <xf numFmtId="0" fontId="13" fillId="0" borderId="5" xfId="13" applyFont="1" applyFill="1" applyBorder="1"/>
    <xf numFmtId="0" fontId="9" fillId="0" borderId="1" xfId="13" applyFont="1" applyFill="1" applyBorder="1" applyAlignment="1">
      <alignment horizontal="left" vertical="center"/>
    </xf>
    <xf numFmtId="0" fontId="9" fillId="0" borderId="0" xfId="13" applyFont="1" applyFill="1" applyBorder="1" applyAlignment="1">
      <alignment wrapText="1"/>
    </xf>
    <xf numFmtId="0" fontId="9" fillId="0" borderId="0" xfId="13" applyFont="1" applyFill="1" applyAlignment="1">
      <alignment wrapText="1"/>
    </xf>
    <xf numFmtId="0" fontId="9" fillId="0" borderId="5" xfId="13" applyFont="1" applyFill="1" applyBorder="1" applyAlignment="1">
      <alignment horizontal="left" vertical="center"/>
    </xf>
    <xf numFmtId="0" fontId="18" fillId="0" borderId="1" xfId="13" applyFont="1" applyFill="1" applyBorder="1" applyAlignment="1">
      <alignment vertical="center"/>
    </xf>
    <xf numFmtId="0" fontId="9" fillId="0" borderId="13" xfId="13" applyFont="1" applyFill="1" applyBorder="1" applyAlignment="1">
      <alignment horizontal="center" vertical="center" wrapText="1"/>
    </xf>
    <xf numFmtId="0" fontId="9" fillId="0" borderId="14" xfId="13" applyFont="1" applyFill="1" applyBorder="1" applyAlignment="1">
      <alignment horizontal="left" vertical="center" wrapText="1"/>
    </xf>
    <xf numFmtId="0" fontId="9" fillId="0" borderId="14" xfId="13" applyFont="1" applyFill="1" applyBorder="1" applyAlignment="1">
      <alignment horizontal="center" vertical="center" wrapText="1"/>
    </xf>
    <xf numFmtId="0" fontId="8" fillId="0" borderId="14" xfId="13" applyFont="1" applyFill="1" applyBorder="1" applyAlignment="1">
      <alignment horizontal="center" vertical="center" wrapText="1"/>
    </xf>
    <xf numFmtId="0" fontId="9" fillId="0" borderId="15" xfId="13" applyFont="1" applyFill="1" applyBorder="1" applyAlignment="1">
      <alignment horizontal="center" vertical="center" wrapText="1"/>
    </xf>
    <xf numFmtId="0" fontId="11" fillId="0" borderId="15" xfId="13" applyFont="1" applyFill="1" applyBorder="1" applyAlignment="1">
      <alignment horizontal="center" vertical="center" wrapText="1"/>
    </xf>
    <xf numFmtId="0" fontId="11" fillId="0" borderId="16" xfId="13" applyFont="1" applyFill="1" applyBorder="1" applyAlignment="1">
      <alignment horizontal="left" vertical="center" wrapText="1"/>
    </xf>
    <xf numFmtId="0" fontId="9" fillId="0" borderId="0" xfId="13" applyFont="1" applyFill="1" applyBorder="1" applyAlignment="1">
      <alignment horizontal="center" vertical="center"/>
    </xf>
    <xf numFmtId="0" fontId="9" fillId="0" borderId="15" xfId="13" applyFont="1" applyFill="1" applyBorder="1" applyAlignment="1">
      <alignment horizontal="center" vertical="center" wrapText="1"/>
    </xf>
    <xf numFmtId="0" fontId="9" fillId="0" borderId="15" xfId="13" applyFont="1" applyFill="1" applyBorder="1" applyAlignment="1">
      <alignment horizontal="left" vertical="center" wrapText="1"/>
    </xf>
    <xf numFmtId="0" fontId="8" fillId="0" borderId="15" xfId="13" applyFont="1" applyFill="1" applyBorder="1" applyAlignment="1">
      <alignment horizontal="center" vertical="center" wrapText="1"/>
    </xf>
    <xf numFmtId="0" fontId="9" fillId="0" borderId="17" xfId="13" applyFont="1" applyFill="1" applyBorder="1" applyAlignment="1">
      <alignment horizontal="center" vertical="center" wrapText="1"/>
    </xf>
    <xf numFmtId="166" fontId="9" fillId="0" borderId="17" xfId="13" applyNumberFormat="1" applyFont="1" applyFill="1" applyBorder="1" applyAlignment="1">
      <alignment horizontal="center" vertical="center" wrapText="1"/>
    </xf>
    <xf numFmtId="0" fontId="9" fillId="0" borderId="18" xfId="13" applyFont="1" applyFill="1" applyBorder="1" applyAlignment="1">
      <alignment horizontal="left" vertical="center" wrapText="1"/>
    </xf>
    <xf numFmtId="0" fontId="10" fillId="0" borderId="17" xfId="13" applyFont="1" applyFill="1" applyBorder="1" applyAlignment="1">
      <alignment horizontal="center" vertical="center" wrapText="1"/>
    </xf>
    <xf numFmtId="0" fontId="10" fillId="0" borderId="17" xfId="13" applyFont="1" applyFill="1" applyBorder="1" applyAlignment="1">
      <alignment horizontal="left" vertical="center" wrapText="1"/>
    </xf>
    <xf numFmtId="0" fontId="10" fillId="0" borderId="17" xfId="13" applyFont="1" applyFill="1" applyBorder="1" applyAlignment="1">
      <alignment horizontal="center" vertical="center" wrapText="1"/>
    </xf>
    <xf numFmtId="0" fontId="8" fillId="0" borderId="13" xfId="13" applyFont="1" applyFill="1" applyBorder="1" applyAlignment="1">
      <alignment horizontal="center" vertical="center" wrapText="1"/>
    </xf>
    <xf numFmtId="166" fontId="10" fillId="0" borderId="17" xfId="13" applyNumberFormat="1" applyFont="1" applyFill="1" applyBorder="1" applyAlignment="1">
      <alignment horizontal="center" vertical="center" wrapText="1"/>
    </xf>
    <xf numFmtId="3" fontId="10" fillId="0" borderId="17" xfId="13" applyNumberFormat="1" applyFont="1" applyFill="1" applyBorder="1" applyAlignment="1">
      <alignment horizontal="center" vertical="center" wrapText="1"/>
    </xf>
    <xf numFmtId="0" fontId="8" fillId="0" borderId="17" xfId="13" applyFont="1" applyFill="1" applyBorder="1" applyAlignment="1">
      <alignment horizontal="center" vertical="center" wrapText="1"/>
    </xf>
    <xf numFmtId="0" fontId="10" fillId="0" borderId="18" xfId="13" applyFont="1" applyFill="1" applyBorder="1" applyAlignment="1">
      <alignment horizontal="left" vertical="center" wrapText="1"/>
    </xf>
    <xf numFmtId="0" fontId="8" fillId="0" borderId="0" xfId="13" applyFont="1" applyFill="1" applyBorder="1" applyAlignment="1">
      <alignment horizontal="center" vertical="center"/>
    </xf>
    <xf numFmtId="0" fontId="10" fillId="0" borderId="17" xfId="13" applyFont="1" applyFill="1" applyBorder="1"/>
    <xf numFmtId="0" fontId="8" fillId="0" borderId="13" xfId="13" applyFont="1" applyFill="1" applyBorder="1" applyAlignment="1">
      <alignment horizontal="left" vertical="center" wrapText="1"/>
    </xf>
    <xf numFmtId="0" fontId="8" fillId="0" borderId="19" xfId="13" applyFont="1" applyFill="1" applyBorder="1" applyAlignment="1">
      <alignment horizontal="left" vertical="center" wrapText="1"/>
    </xf>
    <xf numFmtId="0" fontId="8" fillId="0" borderId="15" xfId="13" applyFont="1" applyFill="1" applyBorder="1" applyAlignment="1">
      <alignment horizontal="left" vertical="center" wrapText="1"/>
    </xf>
    <xf numFmtId="0" fontId="8" fillId="0" borderId="16" xfId="13" applyFont="1" applyFill="1" applyBorder="1" applyAlignment="1">
      <alignment horizontal="left" vertical="center" wrapText="1"/>
    </xf>
    <xf numFmtId="0" fontId="8" fillId="0" borderId="0" xfId="13" applyFont="1" applyFill="1" applyAlignment="1">
      <alignment horizontal="center" vertical="center"/>
    </xf>
    <xf numFmtId="0" fontId="10" fillId="0" borderId="17" xfId="13" applyFont="1" applyFill="1" applyBorder="1" applyAlignment="1">
      <alignment horizontal="left" vertical="center" wrapText="1"/>
    </xf>
    <xf numFmtId="166" fontId="8" fillId="0" borderId="1" xfId="0" applyNumberFormat="1" applyFont="1" applyFill="1" applyBorder="1" applyAlignment="1">
      <alignment horizontal="center" vertical="center" wrapText="1"/>
    </xf>
    <xf numFmtId="0" fontId="9" fillId="0" borderId="2" xfId="13" applyFont="1" applyFill="1" applyBorder="1" applyAlignment="1">
      <alignment horizontal="center" vertical="center" wrapText="1"/>
    </xf>
    <xf numFmtId="0" fontId="9" fillId="0" borderId="2" xfId="13" applyFont="1" applyFill="1" applyBorder="1" applyAlignment="1">
      <alignment horizontal="left" vertical="center" wrapText="1"/>
    </xf>
    <xf numFmtId="0" fontId="9" fillId="0" borderId="2" xfId="13" applyFont="1" applyFill="1" applyBorder="1" applyAlignment="1">
      <alignment horizontal="center" wrapText="1"/>
    </xf>
    <xf numFmtId="0" fontId="9" fillId="0" borderId="21" xfId="13" applyFont="1" applyFill="1" applyBorder="1" applyAlignment="1">
      <alignment horizontal="left" vertical="center" wrapText="1"/>
    </xf>
    <xf numFmtId="0" fontId="8" fillId="0" borderId="1" xfId="13" applyFont="1" applyFill="1" applyBorder="1" applyAlignment="1">
      <alignment vertical="center"/>
    </xf>
    <xf numFmtId="0" fontId="11" fillId="0" borderId="5" xfId="13" applyFont="1" applyFill="1" applyBorder="1" applyAlignment="1">
      <alignment horizontal="left" vertical="center" wrapText="1"/>
    </xf>
    <xf numFmtId="0" fontId="10" fillId="0" borderId="7" xfId="13" applyFont="1" applyFill="1" applyBorder="1"/>
    <xf numFmtId="0" fontId="10" fillId="0" borderId="1" xfId="13" applyFont="1" applyFill="1" applyBorder="1"/>
    <xf numFmtId="3" fontId="8" fillId="0" borderId="1" xfId="13" applyNumberFormat="1" applyFont="1" applyFill="1" applyBorder="1" applyAlignment="1">
      <alignment horizontal="center" vertical="center" wrapText="1"/>
    </xf>
    <xf numFmtId="0" fontId="8" fillId="0" borderId="1" xfId="13" applyFont="1" applyFill="1" applyBorder="1" applyAlignment="1">
      <alignment horizontal="center" wrapText="1"/>
    </xf>
    <xf numFmtId="0" fontId="10" fillId="0" borderId="0" xfId="13" applyFont="1" applyFill="1" applyBorder="1" applyAlignment="1">
      <alignment horizontal="center" vertical="center"/>
    </xf>
    <xf numFmtId="9" fontId="10" fillId="0" borderId="5" xfId="15" applyFont="1" applyFill="1" applyBorder="1" applyAlignment="1">
      <alignment horizontal="left" vertical="center" wrapText="1"/>
    </xf>
    <xf numFmtId="0" fontId="9" fillId="0" borderId="1" xfId="13" applyFont="1" applyFill="1" applyBorder="1" applyAlignment="1">
      <alignment horizontal="center" wrapText="1"/>
    </xf>
    <xf numFmtId="0" fontId="13" fillId="0" borderId="7" xfId="13" applyFont="1" applyFill="1" applyBorder="1"/>
    <xf numFmtId="0" fontId="13" fillId="0" borderId="1" xfId="13" applyFont="1" applyFill="1" applyBorder="1"/>
    <xf numFmtId="0" fontId="8" fillId="0" borderId="5" xfId="13" applyFont="1" applyFill="1" applyBorder="1" applyAlignment="1">
      <alignment vertical="center" wrapText="1"/>
    </xf>
    <xf numFmtId="0" fontId="11" fillId="0" borderId="1" xfId="13" applyFont="1" applyFill="1" applyBorder="1" applyAlignment="1">
      <alignment horizontal="center" vertical="center" wrapText="1"/>
    </xf>
    <xf numFmtId="0" fontId="11" fillId="0" borderId="0" xfId="13" applyFont="1" applyFill="1" applyBorder="1"/>
    <xf numFmtId="0" fontId="11" fillId="0" borderId="7" xfId="13" applyFont="1" applyFill="1" applyBorder="1"/>
    <xf numFmtId="0" fontId="11" fillId="0" borderId="1" xfId="13" applyFont="1" applyFill="1" applyBorder="1"/>
    <xf numFmtId="0" fontId="10" fillId="0" borderId="1" xfId="13" applyFont="1" applyFill="1" applyBorder="1" applyAlignment="1">
      <alignment horizontal="left" vertical="center" wrapText="1"/>
    </xf>
    <xf numFmtId="166" fontId="8" fillId="0" borderId="1" xfId="13" applyNumberFormat="1" applyFont="1" applyFill="1" applyBorder="1" applyAlignment="1">
      <alignment horizontal="center" wrapText="1"/>
    </xf>
    <xf numFmtId="0" fontId="10" fillId="0" borderId="2" xfId="13" applyFont="1" applyFill="1" applyBorder="1" applyAlignment="1">
      <alignment horizontal="center" vertical="center" wrapText="1"/>
    </xf>
    <xf numFmtId="0" fontId="9" fillId="0" borderId="2" xfId="13"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2" xfId="13" applyFont="1" applyFill="1" applyBorder="1" applyAlignment="1">
      <alignment horizontal="center" vertical="center" wrapText="1"/>
    </xf>
    <xf numFmtId="0" fontId="11" fillId="0" borderId="21" xfId="13" applyFont="1" applyFill="1" applyBorder="1" applyAlignment="1">
      <alignment horizontal="center" vertical="center" wrapText="1"/>
    </xf>
    <xf numFmtId="0" fontId="10" fillId="0" borderId="4" xfId="13" applyFont="1" applyFill="1" applyBorder="1" applyAlignment="1">
      <alignment horizontal="center" vertical="center" wrapText="1"/>
    </xf>
    <xf numFmtId="0" fontId="9" fillId="0" borderId="4" xfId="13" applyFont="1" applyFill="1" applyBorder="1" applyAlignment="1">
      <alignment horizontal="center" vertical="center" wrapText="1"/>
    </xf>
    <xf numFmtId="0" fontId="11" fillId="0" borderId="3" xfId="13" applyFont="1" applyFill="1" applyBorder="1" applyAlignment="1">
      <alignment horizontal="center" vertical="center" wrapText="1"/>
    </xf>
    <xf numFmtId="0" fontId="11" fillId="0" borderId="22" xfId="13" applyFont="1" applyFill="1" applyBorder="1" applyAlignment="1">
      <alignment horizontal="center" vertical="center" wrapText="1"/>
    </xf>
    <xf numFmtId="0" fontId="10" fillId="0" borderId="3" xfId="13" applyFont="1" applyFill="1" applyBorder="1" applyAlignment="1">
      <alignment horizontal="center" vertical="center" wrapText="1"/>
    </xf>
    <xf numFmtId="0" fontId="9" fillId="0" borderId="3" xfId="13" applyFont="1" applyFill="1" applyBorder="1" applyAlignment="1">
      <alignment horizontal="center" vertical="center" wrapText="1"/>
    </xf>
    <xf numFmtId="0" fontId="10" fillId="0" borderId="4" xfId="13" applyFont="1" applyFill="1" applyBorder="1" applyAlignment="1">
      <alignment horizontal="center" vertical="center" wrapText="1"/>
    </xf>
    <xf numFmtId="0" fontId="11" fillId="0" borderId="3" xfId="13" applyFont="1" applyFill="1" applyBorder="1" applyAlignment="1">
      <alignment horizontal="center" vertical="center" wrapText="1"/>
    </xf>
    <xf numFmtId="0" fontId="11" fillId="0" borderId="22" xfId="13" applyFont="1" applyFill="1" applyBorder="1" applyAlignment="1">
      <alignment horizontal="center" vertical="center" wrapText="1"/>
    </xf>
    <xf numFmtId="3" fontId="9" fillId="0" borderId="1" xfId="13" applyNumberFormat="1" applyFont="1" applyFill="1" applyBorder="1" applyAlignment="1">
      <alignment horizontal="center" vertical="center"/>
    </xf>
    <xf numFmtId="164" fontId="11" fillId="0" borderId="1" xfId="13" applyNumberFormat="1" applyFont="1" applyFill="1" applyBorder="1" applyAlignment="1">
      <alignment horizontal="center" vertical="center" wrapText="1"/>
    </xf>
    <xf numFmtId="3" fontId="10" fillId="0" borderId="1" xfId="13" applyNumberFormat="1" applyFont="1" applyFill="1" applyBorder="1" applyAlignment="1">
      <alignment horizontal="center" vertical="center" wrapText="1"/>
    </xf>
    <xf numFmtId="0" fontId="19" fillId="0" borderId="1" xfId="13" applyFont="1" applyFill="1" applyBorder="1" applyAlignment="1">
      <alignment horizontal="center" wrapText="1"/>
    </xf>
    <xf numFmtId="1" fontId="10" fillId="0" borderId="1" xfId="13" applyNumberFormat="1" applyFont="1" applyFill="1" applyBorder="1" applyAlignment="1">
      <alignment horizontal="center" vertical="center" wrapText="1"/>
    </xf>
    <xf numFmtId="0" fontId="9" fillId="0" borderId="5" xfId="13" applyFont="1" applyFill="1" applyBorder="1" applyAlignment="1">
      <alignment horizontal="left" wrapText="1"/>
    </xf>
    <xf numFmtId="166" fontId="9" fillId="0" borderId="1" xfId="13" applyNumberFormat="1" applyFont="1" applyFill="1" applyBorder="1" applyAlignment="1">
      <alignment horizontal="center" wrapText="1"/>
    </xf>
    <xf numFmtId="0" fontId="8" fillId="0" borderId="1" xfId="13" applyFont="1" applyFill="1" applyBorder="1" applyAlignment="1">
      <alignment horizontal="center"/>
    </xf>
    <xf numFmtId="0" fontId="10" fillId="0" borderId="1" xfId="13" applyFont="1" applyFill="1" applyBorder="1" applyAlignment="1">
      <alignment horizontal="center" wrapText="1"/>
    </xf>
    <xf numFmtId="166" fontId="10" fillId="0" borderId="1" xfId="13" applyNumberFormat="1" applyFont="1" applyFill="1" applyBorder="1" applyAlignment="1">
      <alignment horizontal="center" wrapText="1"/>
    </xf>
    <xf numFmtId="0" fontId="10" fillId="0" borderId="1" xfId="13" applyFont="1" applyFill="1" applyBorder="1" applyAlignment="1">
      <alignment horizontal="center" wrapText="1"/>
    </xf>
    <xf numFmtId="49" fontId="10" fillId="0" borderId="1" xfId="13" applyNumberFormat="1" applyFont="1" applyFill="1" applyBorder="1" applyAlignment="1">
      <alignment horizontal="center" wrapText="1"/>
    </xf>
    <xf numFmtId="0" fontId="10" fillId="0" borderId="5" xfId="13" applyFont="1" applyFill="1" applyBorder="1" applyAlignment="1">
      <alignment horizontal="left" wrapText="1"/>
    </xf>
    <xf numFmtId="164" fontId="10" fillId="0" borderId="1" xfId="13" applyNumberFormat="1" applyFont="1" applyFill="1" applyBorder="1" applyAlignment="1">
      <alignment horizontal="center" vertical="center" wrapText="1"/>
    </xf>
    <xf numFmtId="0" fontId="10" fillId="0" borderId="2" xfId="13" applyFont="1" applyFill="1" applyBorder="1" applyAlignment="1">
      <alignment horizontal="left" vertical="center" wrapText="1"/>
    </xf>
    <xf numFmtId="166" fontId="10" fillId="0" borderId="1" xfId="0" applyNumberFormat="1" applyFont="1" applyFill="1" applyBorder="1" applyAlignment="1">
      <alignment horizontal="center" vertical="center" wrapText="1"/>
    </xf>
    <xf numFmtId="0" fontId="10" fillId="0" borderId="4" xfId="13" applyFont="1" applyFill="1" applyBorder="1" applyAlignment="1">
      <alignment horizontal="left" vertical="center" wrapText="1"/>
    </xf>
    <xf numFmtId="0" fontId="10" fillId="0" borderId="3" xfId="13" applyFont="1" applyFill="1" applyBorder="1" applyAlignment="1">
      <alignment horizontal="left" vertical="center" wrapText="1"/>
    </xf>
    <xf numFmtId="0" fontId="11" fillId="0" borderId="1" xfId="13" applyFont="1" applyFill="1" applyBorder="1" applyAlignment="1">
      <alignment horizontal="center" wrapText="1"/>
    </xf>
    <xf numFmtId="49" fontId="11" fillId="0" borderId="1" xfId="13" applyNumberFormat="1" applyFont="1" applyFill="1" applyBorder="1" applyAlignment="1">
      <alignment horizontal="center" vertical="center" wrapText="1"/>
    </xf>
    <xf numFmtId="49" fontId="11" fillId="0" borderId="5" xfId="13" applyNumberFormat="1" applyFont="1" applyFill="1" applyBorder="1" applyAlignment="1">
      <alignment horizontal="left" wrapText="1"/>
    </xf>
    <xf numFmtId="0" fontId="9" fillId="0" borderId="3" xfId="13" applyFont="1" applyFill="1" applyBorder="1" applyAlignment="1">
      <alignment horizontal="left" vertical="center" wrapText="1"/>
    </xf>
    <xf numFmtId="49" fontId="10" fillId="0" borderId="5" xfId="13" applyNumberFormat="1" applyFont="1" applyFill="1" applyBorder="1" applyAlignment="1">
      <alignment horizontal="left" wrapText="1"/>
    </xf>
    <xf numFmtId="0" fontId="11" fillId="0" borderId="1" xfId="13" applyFont="1" applyFill="1" applyBorder="1" applyAlignment="1">
      <alignment horizontal="left" vertical="center" wrapText="1"/>
    </xf>
    <xf numFmtId="0" fontId="10" fillId="0" borderId="1" xfId="13" applyFont="1" applyFill="1" applyBorder="1" applyAlignment="1">
      <alignment horizontal="justify" vertical="center" wrapText="1"/>
    </xf>
    <xf numFmtId="0" fontId="10" fillId="0" borderId="5" xfId="13" applyFont="1" applyFill="1" applyBorder="1" applyAlignment="1">
      <alignment horizontal="justify" vertical="center" wrapText="1"/>
    </xf>
    <xf numFmtId="0" fontId="19" fillId="0" borderId="0" xfId="13" applyFont="1" applyFill="1" applyBorder="1"/>
    <xf numFmtId="0" fontId="19" fillId="0" borderId="7" xfId="13" applyFont="1" applyFill="1" applyBorder="1"/>
    <xf numFmtId="0" fontId="19" fillId="0" borderId="1" xfId="13" applyFont="1" applyFill="1" applyBorder="1"/>
    <xf numFmtId="0" fontId="10" fillId="0" borderId="1" xfId="13" applyFont="1" applyFill="1" applyBorder="1" applyAlignment="1">
      <alignment horizontal="right" vertical="center" wrapText="1"/>
    </xf>
    <xf numFmtId="2" fontId="10" fillId="0" borderId="1" xfId="13"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65" fontId="10" fillId="0" borderId="1" xfId="1" applyNumberFormat="1" applyFont="1" applyFill="1" applyBorder="1" applyAlignment="1">
      <alignment horizontal="center" vertical="center"/>
    </xf>
    <xf numFmtId="165" fontId="10" fillId="0" borderId="1" xfId="1" applyNumberFormat="1" applyFont="1" applyFill="1" applyBorder="1" applyAlignment="1">
      <alignment vertical="center"/>
    </xf>
    <xf numFmtId="0" fontId="9" fillId="0" borderId="1" xfId="13" applyFont="1" applyFill="1" applyBorder="1" applyAlignment="1">
      <alignment wrapText="1"/>
    </xf>
    <xf numFmtId="1" fontId="9" fillId="0" borderId="1" xfId="13"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164" fontId="11"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wrapText="1"/>
    </xf>
    <xf numFmtId="166" fontId="8" fillId="0" borderId="1" xfId="0" applyNumberFormat="1" applyFont="1" applyFill="1" applyBorder="1" applyAlignment="1">
      <alignment vertical="center" wrapText="1"/>
    </xf>
    <xf numFmtId="0" fontId="9" fillId="0" borderId="3" xfId="13" applyFont="1" applyFill="1" applyBorder="1" applyAlignment="1">
      <alignment horizontal="center" vertical="center" wrapText="1"/>
    </xf>
    <xf numFmtId="0" fontId="9" fillId="0" borderId="0" xfId="0" applyFont="1" applyFill="1"/>
    <xf numFmtId="1" fontId="9" fillId="0" borderId="1" xfId="13" applyNumberFormat="1" applyFont="1" applyFill="1" applyBorder="1" applyAlignment="1">
      <alignment horizontal="left" vertical="center" wrapText="1"/>
    </xf>
    <xf numFmtId="0" fontId="9" fillId="0" borderId="0" xfId="13" applyFont="1" applyFill="1" applyBorder="1" applyAlignment="1">
      <alignment horizontal="left"/>
    </xf>
    <xf numFmtId="0" fontId="9" fillId="0" borderId="7" xfId="13" applyFont="1" applyFill="1" applyBorder="1" applyAlignment="1">
      <alignment horizontal="left"/>
    </xf>
    <xf numFmtId="0" fontId="9" fillId="0" borderId="1" xfId="13" applyFont="1" applyFill="1" applyBorder="1" applyAlignment="1">
      <alignment horizontal="left"/>
    </xf>
    <xf numFmtId="0" fontId="9" fillId="0" borderId="4" xfId="13" applyFont="1" applyFill="1" applyBorder="1" applyAlignment="1">
      <alignment horizontal="left" vertical="center" wrapText="1"/>
    </xf>
    <xf numFmtId="0" fontId="9" fillId="0" borderId="0" xfId="0" applyFont="1" applyFill="1" applyAlignment="1">
      <alignment horizontal="center"/>
    </xf>
    <xf numFmtId="1" fontId="8" fillId="0" borderId="1" xfId="13" applyNumberFormat="1" applyFont="1" applyFill="1" applyBorder="1" applyAlignment="1">
      <alignment horizontal="center" vertical="center" wrapText="1"/>
    </xf>
    <xf numFmtId="1" fontId="8" fillId="0" borderId="5" xfId="13" applyNumberFormat="1" applyFont="1" applyFill="1" applyBorder="1" applyAlignment="1">
      <alignment horizontal="center" vertical="center" wrapText="1"/>
    </xf>
    <xf numFmtId="0" fontId="11" fillId="0" borderId="4" xfId="13" applyFont="1" applyFill="1" applyBorder="1" applyAlignment="1">
      <alignment horizontal="center" vertical="center" wrapText="1"/>
    </xf>
    <xf numFmtId="4" fontId="8" fillId="0" borderId="1" xfId="0" applyNumberFormat="1" applyFont="1" applyFill="1" applyBorder="1" applyAlignment="1">
      <alignment horizontal="center" vertical="center"/>
    </xf>
    <xf numFmtId="0" fontId="8" fillId="0" borderId="1" xfId="13" applyFont="1" applyFill="1" applyBorder="1" applyAlignment="1" applyProtection="1">
      <alignment vertical="center" wrapText="1"/>
      <protection locked="0"/>
    </xf>
    <xf numFmtId="164" fontId="8" fillId="0" borderId="1" xfId="13" applyNumberFormat="1" applyFont="1" applyFill="1" applyBorder="1" applyAlignment="1" applyProtection="1">
      <alignment vertical="center" wrapText="1"/>
      <protection locked="0"/>
    </xf>
    <xf numFmtId="164" fontId="8" fillId="0" borderId="1" xfId="13" applyNumberFormat="1" applyFont="1" applyFill="1" applyBorder="1" applyAlignment="1" applyProtection="1">
      <alignment horizontal="center" vertical="center" wrapText="1"/>
      <protection locked="0"/>
    </xf>
    <xf numFmtId="0" fontId="10" fillId="0" borderId="1" xfId="13" applyFont="1" applyFill="1" applyBorder="1" applyAlignment="1" applyProtection="1">
      <alignment vertical="center" wrapText="1"/>
      <protection locked="0"/>
    </xf>
    <xf numFmtId="0" fontId="13" fillId="0" borderId="1" xfId="13" applyFont="1" applyFill="1" applyBorder="1" applyAlignment="1">
      <alignment horizontal="center"/>
    </xf>
    <xf numFmtId="0" fontId="8" fillId="0" borderId="1" xfId="13" applyFont="1" applyFill="1" applyBorder="1" applyAlignment="1" applyProtection="1">
      <alignment horizontal="center" vertical="center" wrapText="1"/>
      <protection locked="0"/>
    </xf>
    <xf numFmtId="1" fontId="8" fillId="0" borderId="1" xfId="13" applyNumberFormat="1" applyFont="1" applyFill="1" applyBorder="1" applyAlignment="1" applyProtection="1">
      <alignment horizontal="center" vertical="center" wrapText="1"/>
      <protection locked="0"/>
    </xf>
    <xf numFmtId="166" fontId="11" fillId="0" borderId="5" xfId="13" applyNumberFormat="1" applyFont="1" applyFill="1" applyBorder="1" applyAlignment="1">
      <alignment horizontal="center" vertical="center" wrapText="1"/>
    </xf>
    <xf numFmtId="164" fontId="8" fillId="0" borderId="5" xfId="13" applyNumberFormat="1" applyFont="1" applyFill="1" applyBorder="1" applyAlignment="1">
      <alignment horizontal="left" vertical="center" wrapText="1"/>
    </xf>
    <xf numFmtId="166" fontId="8" fillId="0" borderId="0" xfId="13" applyNumberFormat="1" applyFont="1" applyFill="1" applyBorder="1"/>
    <xf numFmtId="4" fontId="8" fillId="0" borderId="5" xfId="13" applyNumberFormat="1" applyFont="1" applyFill="1" applyBorder="1" applyAlignment="1">
      <alignment horizontal="left" vertical="center" wrapText="1"/>
    </xf>
    <xf numFmtId="0" fontId="9" fillId="0" borderId="1" xfId="13" applyFont="1" applyFill="1" applyBorder="1" applyAlignment="1">
      <alignment horizontal="center"/>
    </xf>
    <xf numFmtId="0" fontId="9" fillId="0" borderId="1" xfId="13" applyFont="1" applyFill="1" applyBorder="1" applyAlignment="1">
      <alignment horizontal="center" vertical="center"/>
    </xf>
    <xf numFmtId="0" fontId="9" fillId="0" borderId="1" xfId="13" applyFont="1" applyFill="1" applyBorder="1" applyAlignment="1">
      <alignment horizontal="center"/>
    </xf>
    <xf numFmtId="0" fontId="20" fillId="0" borderId="1" xfId="13" applyFont="1" applyFill="1" applyBorder="1" applyAlignment="1">
      <alignment horizontal="center" vertical="center" wrapText="1"/>
    </xf>
    <xf numFmtId="0" fontId="20" fillId="0" borderId="5" xfId="13" applyFont="1" applyFill="1" applyBorder="1" applyAlignment="1">
      <alignment horizontal="center" vertical="center" wrapText="1"/>
    </xf>
    <xf numFmtId="0" fontId="20" fillId="0" borderId="6" xfId="13" applyFont="1" applyFill="1" applyBorder="1" applyAlignment="1">
      <alignment horizontal="center" vertical="center" wrapText="1"/>
    </xf>
    <xf numFmtId="0" fontId="20" fillId="0" borderId="7" xfId="13" applyFont="1" applyFill="1" applyBorder="1" applyAlignment="1">
      <alignment horizontal="center" vertical="center" wrapText="1"/>
    </xf>
    <xf numFmtId="0" fontId="21" fillId="0" borderId="0" xfId="13" applyFont="1" applyFill="1" applyBorder="1"/>
    <xf numFmtId="0" fontId="21" fillId="0" borderId="7" xfId="13" applyFont="1" applyFill="1" applyBorder="1"/>
    <xf numFmtId="0" fontId="21" fillId="0" borderId="1" xfId="13" applyFont="1" applyFill="1" applyBorder="1"/>
    <xf numFmtId="0" fontId="20" fillId="0" borderId="0" xfId="13" applyFont="1" applyFill="1" applyBorder="1"/>
    <xf numFmtId="0" fontId="20" fillId="0" borderId="7" xfId="13" applyFont="1" applyFill="1" applyBorder="1"/>
    <xf numFmtId="0" fontId="20" fillId="0" borderId="1" xfId="13" applyFont="1" applyFill="1" applyBorder="1"/>
    <xf numFmtId="164" fontId="9" fillId="0" borderId="1" xfId="0" applyNumberFormat="1" applyFont="1" applyFill="1" applyBorder="1" applyAlignment="1">
      <alignment horizontal="center" vertical="center" wrapText="1"/>
    </xf>
    <xf numFmtId="0" fontId="9" fillId="0" borderId="6" xfId="13" applyFont="1" applyFill="1" applyBorder="1" applyAlignment="1">
      <alignment horizontal="center" vertical="center" wrapText="1"/>
    </xf>
    <xf numFmtId="0" fontId="9" fillId="0" borderId="7" xfId="13" applyFont="1" applyFill="1" applyBorder="1" applyAlignment="1">
      <alignment horizontal="center" vertical="center" wrapText="1"/>
    </xf>
    <xf numFmtId="0" fontId="11" fillId="0" borderId="1" xfId="0" applyFont="1" applyFill="1" applyBorder="1" applyAlignment="1">
      <alignment horizontal="center" vertical="center" wrapText="1"/>
    </xf>
    <xf numFmtId="3" fontId="9" fillId="0" borderId="1" xfId="13" applyNumberFormat="1" applyFont="1" applyFill="1" applyBorder="1" applyAlignment="1">
      <alignment horizontal="center" vertical="center" wrapText="1"/>
    </xf>
    <xf numFmtId="4" fontId="9" fillId="0" borderId="1" xfId="13" applyNumberFormat="1" applyFont="1" applyFill="1" applyBorder="1" applyAlignment="1">
      <alignment horizontal="center" vertical="center" wrapText="1"/>
    </xf>
    <xf numFmtId="0" fontId="8" fillId="0" borderId="0" xfId="13" applyFont="1" applyFill="1" applyAlignment="1">
      <alignment horizontal="center" vertical="center" wrapText="1"/>
    </xf>
    <xf numFmtId="0" fontId="22" fillId="0" borderId="0" xfId="13" applyFont="1" applyFill="1" applyBorder="1"/>
    <xf numFmtId="0" fontId="22" fillId="0" borderId="7" xfId="13" applyFont="1" applyFill="1" applyBorder="1"/>
    <xf numFmtId="0" fontId="22" fillId="0" borderId="1" xfId="13" applyFont="1" applyFill="1" applyBorder="1"/>
    <xf numFmtId="0" fontId="8" fillId="0" borderId="1" xfId="13" applyFont="1" applyFill="1" applyBorder="1" applyAlignment="1">
      <alignment horizontal="center" vertical="center"/>
    </xf>
    <xf numFmtId="0" fontId="23" fillId="0" borderId="0" xfId="13" applyFont="1" applyFill="1" applyBorder="1"/>
    <xf numFmtId="0" fontId="23" fillId="0" borderId="0" xfId="13" applyFont="1" applyFill="1"/>
  </cellXfs>
  <cellStyles count="16">
    <cellStyle name="Обычный" xfId="0" builtinId="0"/>
    <cellStyle name="Обычный 2" xfId="3" xr:uid="{00000000-0005-0000-0000-000001000000}"/>
    <cellStyle name="Обычный 2 2" xfId="6" xr:uid="{00000000-0005-0000-0000-000002000000}"/>
    <cellStyle name="Обычный 3" xfId="2" xr:uid="{00000000-0005-0000-0000-000003000000}"/>
    <cellStyle name="Обычный 4" xfId="8" xr:uid="{00000000-0005-0000-0000-000004000000}"/>
    <cellStyle name="Обычный 5" xfId="9" xr:uid="{00000000-0005-0000-0000-000005000000}"/>
    <cellStyle name="Обычный 6" xfId="13" xr:uid="{00000000-0005-0000-0000-000006000000}"/>
    <cellStyle name="Процентный 2" xfId="11" xr:uid="{00000000-0005-0000-0000-000008000000}"/>
    <cellStyle name="Процентный 3" xfId="15" xr:uid="{00000000-0005-0000-0000-000009000000}"/>
    <cellStyle name="Финансовый" xfId="1" builtinId="3"/>
    <cellStyle name="Финансовый [0] 2" xfId="12" xr:uid="{00000000-0005-0000-0000-00000B000000}"/>
    <cellStyle name="Финансовый 2" xfId="4" xr:uid="{00000000-0005-0000-0000-00000C000000}"/>
    <cellStyle name="Финансовый 2 2" xfId="7" xr:uid="{00000000-0005-0000-0000-00000D000000}"/>
    <cellStyle name="Финансовый 3" xfId="5" xr:uid="{00000000-0005-0000-0000-00000E000000}"/>
    <cellStyle name="Финансовый 4" xfId="10" xr:uid="{00000000-0005-0000-0000-00000F000000}"/>
    <cellStyle name="Финансовый 5" xfId="14" xr:uid="{00000000-0005-0000-0000-000010000000}"/>
  </cellStyles>
  <dxfs count="0"/>
  <tableStyles count="0" defaultTableStyle="TableStyleMedium2" defaultPivotStyle="PivotStyleLight16"/>
  <colors>
    <mruColors>
      <color rgb="FFFFEDB3"/>
      <color rgb="FFA9D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CM1360"/>
  <sheetViews>
    <sheetView tabSelected="1" view="pageBreakPreview" topLeftCell="A1331" zoomScale="51" zoomScaleNormal="51" zoomScaleSheetLayoutView="51" workbookViewId="0">
      <selection activeCell="S9" sqref="S9"/>
    </sheetView>
  </sheetViews>
  <sheetFormatPr defaultColWidth="9.140625" defaultRowHeight="15" x14ac:dyDescent="0.25"/>
  <cols>
    <col min="1" max="1" width="14.5703125" style="412" customWidth="1"/>
    <col min="2" max="2" width="49.85546875" style="412" customWidth="1"/>
    <col min="3" max="3" width="32" style="412" customWidth="1"/>
    <col min="4" max="4" width="25" style="412" customWidth="1"/>
    <col min="5" max="5" width="30" style="412" customWidth="1"/>
    <col min="6" max="6" width="21.42578125" style="412" customWidth="1"/>
    <col min="7" max="7" width="19.7109375" style="412" customWidth="1"/>
    <col min="8" max="8" width="25.140625" style="412" customWidth="1"/>
    <col min="9" max="9" width="22.140625" style="412" customWidth="1"/>
    <col min="10" max="10" width="19.7109375" style="412" customWidth="1"/>
    <col min="11" max="11" width="18.5703125" style="412" customWidth="1"/>
    <col min="12" max="12" width="20" style="412" customWidth="1"/>
    <col min="13" max="13" width="26.28515625" style="412" customWidth="1"/>
    <col min="14" max="14" width="25" style="412" customWidth="1"/>
    <col min="15" max="15" width="26.28515625" style="412" customWidth="1"/>
    <col min="16" max="16" width="41.5703125" style="412" customWidth="1"/>
    <col min="17" max="18" width="9.140625" style="411"/>
    <col min="19" max="19" width="16.7109375" style="411" bestFit="1" customWidth="1"/>
    <col min="20" max="90" width="9.140625" style="411"/>
    <col min="91" max="16384" width="9.140625" style="412"/>
  </cols>
  <sheetData>
    <row r="1" spans="1:90" s="164" customFormat="1" ht="41.25" customHeight="1" x14ac:dyDescent="0.3">
      <c r="A1" s="162"/>
      <c r="B1" s="163"/>
      <c r="C1" s="162"/>
      <c r="D1" s="162"/>
      <c r="E1" s="162"/>
      <c r="F1" s="162"/>
      <c r="G1" s="162"/>
      <c r="H1" s="162"/>
      <c r="I1" s="162"/>
      <c r="J1" s="162"/>
      <c r="K1" s="162"/>
      <c r="L1" s="162"/>
      <c r="M1" s="162"/>
      <c r="N1" s="162"/>
      <c r="O1" s="162"/>
      <c r="P1" s="163"/>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row>
    <row r="2" spans="1:90" s="164" customFormat="1" ht="41.25" customHeight="1" x14ac:dyDescent="0.3">
      <c r="A2" s="165" t="s">
        <v>718</v>
      </c>
      <c r="B2" s="166"/>
      <c r="C2" s="165"/>
      <c r="D2" s="165"/>
      <c r="E2" s="165"/>
      <c r="F2" s="165"/>
      <c r="G2" s="165"/>
      <c r="H2" s="165"/>
      <c r="I2" s="165"/>
      <c r="J2" s="165"/>
      <c r="K2" s="165"/>
      <c r="L2" s="165"/>
      <c r="M2" s="165"/>
      <c r="N2" s="165"/>
      <c r="O2" s="165"/>
      <c r="P2" s="166"/>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row>
    <row r="3" spans="1:90" s="164" customFormat="1" ht="41.25" customHeight="1" x14ac:dyDescent="0.3">
      <c r="A3" s="167"/>
      <c r="B3" s="168"/>
      <c r="C3" s="167"/>
      <c r="D3" s="167"/>
      <c r="E3" s="167"/>
      <c r="F3" s="167"/>
      <c r="G3" s="169"/>
      <c r="H3" s="169"/>
      <c r="I3" s="169"/>
      <c r="J3" s="169"/>
      <c r="K3" s="169"/>
      <c r="L3" s="169"/>
      <c r="M3" s="169"/>
      <c r="N3" s="167"/>
      <c r="O3" s="167"/>
      <c r="P3" s="168"/>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90" s="173" customFormat="1" ht="41.25" customHeight="1" x14ac:dyDescent="0.3">
      <c r="A4" s="170"/>
      <c r="B4" s="170" t="s">
        <v>717</v>
      </c>
      <c r="C4" s="170" t="s">
        <v>716</v>
      </c>
      <c r="D4" s="170" t="s">
        <v>715</v>
      </c>
      <c r="E4" s="170" t="s">
        <v>714</v>
      </c>
      <c r="F4" s="170" t="s">
        <v>713</v>
      </c>
      <c r="G4" s="170" t="s">
        <v>712</v>
      </c>
      <c r="H4" s="170" t="s">
        <v>711</v>
      </c>
      <c r="I4" s="170" t="s">
        <v>710</v>
      </c>
      <c r="J4" s="170"/>
      <c r="K4" s="170"/>
      <c r="L4" s="170"/>
      <c r="M4" s="170"/>
      <c r="N4" s="170" t="s">
        <v>709</v>
      </c>
      <c r="O4" s="170" t="s">
        <v>708</v>
      </c>
      <c r="P4" s="171" t="s">
        <v>707</v>
      </c>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2"/>
      <c r="CE4" s="172"/>
      <c r="CF4" s="172"/>
      <c r="CG4" s="172"/>
      <c r="CH4" s="172"/>
      <c r="CI4" s="172"/>
      <c r="CJ4" s="172"/>
      <c r="CK4" s="172"/>
      <c r="CL4" s="172"/>
    </row>
    <row r="5" spans="1:90" s="173" customFormat="1" ht="75" customHeight="1" x14ac:dyDescent="0.3">
      <c r="A5" s="170"/>
      <c r="B5" s="170"/>
      <c r="C5" s="170"/>
      <c r="D5" s="170"/>
      <c r="E5" s="170"/>
      <c r="F5" s="170"/>
      <c r="G5" s="170"/>
      <c r="H5" s="170"/>
      <c r="I5" s="106" t="s">
        <v>706</v>
      </c>
      <c r="J5" s="106" t="s">
        <v>705</v>
      </c>
      <c r="K5" s="106" t="s">
        <v>704</v>
      </c>
      <c r="L5" s="106" t="s">
        <v>703</v>
      </c>
      <c r="M5" s="106" t="s">
        <v>702</v>
      </c>
      <c r="N5" s="170"/>
      <c r="O5" s="170"/>
      <c r="P5" s="171"/>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c r="CG5" s="172"/>
      <c r="CH5" s="172"/>
      <c r="CI5" s="172"/>
      <c r="CJ5" s="172"/>
      <c r="CK5" s="172"/>
      <c r="CL5" s="172"/>
    </row>
    <row r="6" spans="1:90" s="175" customFormat="1" ht="41.25" customHeight="1" x14ac:dyDescent="0.3">
      <c r="A6" s="2">
        <v>1</v>
      </c>
      <c r="B6" s="2">
        <v>2</v>
      </c>
      <c r="C6" s="2">
        <v>3</v>
      </c>
      <c r="D6" s="2">
        <v>4</v>
      </c>
      <c r="E6" s="2">
        <v>5</v>
      </c>
      <c r="F6" s="2">
        <v>6</v>
      </c>
      <c r="G6" s="2">
        <v>7</v>
      </c>
      <c r="H6" s="2">
        <v>8</v>
      </c>
      <c r="I6" s="2">
        <v>9</v>
      </c>
      <c r="J6" s="2">
        <v>10</v>
      </c>
      <c r="K6" s="2">
        <v>11</v>
      </c>
      <c r="L6" s="2">
        <v>12</v>
      </c>
      <c r="M6" s="2">
        <v>13</v>
      </c>
      <c r="N6" s="2">
        <v>14</v>
      </c>
      <c r="O6" s="2">
        <v>15</v>
      </c>
      <c r="P6" s="148">
        <v>16</v>
      </c>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K6" s="174"/>
      <c r="BL6" s="174"/>
      <c r="BM6" s="174"/>
      <c r="BN6" s="174"/>
      <c r="BO6" s="174"/>
      <c r="BP6" s="174"/>
      <c r="BQ6" s="174"/>
      <c r="BR6" s="174"/>
      <c r="BS6" s="174"/>
      <c r="BT6" s="174"/>
      <c r="BU6" s="174"/>
      <c r="BV6" s="174"/>
      <c r="BW6" s="174"/>
      <c r="BX6" s="174"/>
      <c r="BY6" s="174"/>
      <c r="BZ6" s="174"/>
      <c r="CA6" s="174"/>
      <c r="CB6" s="174"/>
      <c r="CC6" s="174"/>
      <c r="CD6" s="174"/>
      <c r="CE6" s="174"/>
      <c r="CF6" s="174"/>
      <c r="CG6" s="174"/>
      <c r="CH6" s="174"/>
      <c r="CI6" s="174"/>
      <c r="CJ6" s="174"/>
      <c r="CK6" s="174"/>
      <c r="CL6" s="174"/>
    </row>
    <row r="7" spans="1:90" s="164" customFormat="1" ht="41.25" customHeight="1" x14ac:dyDescent="0.3">
      <c r="A7" s="176" t="s">
        <v>701</v>
      </c>
      <c r="B7" s="177"/>
      <c r="C7" s="176"/>
      <c r="D7" s="176"/>
      <c r="E7" s="176"/>
      <c r="F7" s="176"/>
      <c r="G7" s="176"/>
      <c r="H7" s="176"/>
      <c r="I7" s="176"/>
      <c r="J7" s="176"/>
      <c r="K7" s="176"/>
      <c r="L7" s="176"/>
      <c r="M7" s="176"/>
      <c r="N7" s="176"/>
      <c r="O7" s="176"/>
      <c r="P7" s="176"/>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row>
    <row r="8" spans="1:90" s="164" customFormat="1" ht="41.25" customHeight="1" x14ac:dyDescent="0.3">
      <c r="A8" s="176" t="s">
        <v>700</v>
      </c>
      <c r="B8" s="177"/>
      <c r="C8" s="176"/>
      <c r="D8" s="176"/>
      <c r="E8" s="176"/>
      <c r="F8" s="176"/>
      <c r="G8" s="176"/>
      <c r="H8" s="176"/>
      <c r="I8" s="176"/>
      <c r="J8" s="176"/>
      <c r="K8" s="176"/>
      <c r="L8" s="176"/>
      <c r="M8" s="176"/>
      <c r="N8" s="176"/>
      <c r="O8" s="176"/>
      <c r="P8" s="176"/>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row>
    <row r="9" spans="1:90" s="164" customFormat="1" ht="106.5" customHeight="1" x14ac:dyDescent="0.3">
      <c r="A9" s="2"/>
      <c r="B9" s="30" t="s">
        <v>839</v>
      </c>
      <c r="C9" s="2" t="s">
        <v>699</v>
      </c>
      <c r="D9" s="2" t="s">
        <v>126</v>
      </c>
      <c r="E9" s="2" t="s">
        <v>3</v>
      </c>
      <c r="F9" s="2"/>
      <c r="G9" s="2">
        <v>5.7</v>
      </c>
      <c r="H9" s="2">
        <v>3.6</v>
      </c>
      <c r="I9" s="2">
        <v>3.3</v>
      </c>
      <c r="J9" s="2">
        <v>3.4</v>
      </c>
      <c r="K9" s="2">
        <v>2.8</v>
      </c>
      <c r="L9" s="2">
        <v>3</v>
      </c>
      <c r="M9" s="2">
        <v>3.1</v>
      </c>
      <c r="N9" s="2"/>
      <c r="O9" s="2"/>
      <c r="P9" s="31"/>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row>
    <row r="10" spans="1:90" s="164" customFormat="1" ht="128.25" customHeight="1" x14ac:dyDescent="0.3">
      <c r="A10" s="2"/>
      <c r="B10" s="30" t="s">
        <v>840</v>
      </c>
      <c r="C10" s="2" t="s">
        <v>699</v>
      </c>
      <c r="D10" s="2" t="s">
        <v>126</v>
      </c>
      <c r="E10" s="2" t="s">
        <v>3</v>
      </c>
      <c r="F10" s="2"/>
      <c r="G10" s="2">
        <v>105.7</v>
      </c>
      <c r="H10" s="2">
        <v>114.2</v>
      </c>
      <c r="I10" s="2">
        <v>120.3</v>
      </c>
      <c r="J10" s="2">
        <v>127.1</v>
      </c>
      <c r="K10" s="2">
        <v>133.4</v>
      </c>
      <c r="L10" s="2">
        <v>140.19999999999999</v>
      </c>
      <c r="M10" s="2">
        <v>140.4</v>
      </c>
      <c r="N10" s="2"/>
      <c r="O10" s="2"/>
      <c r="P10" s="31"/>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row>
    <row r="11" spans="1:90" s="164" customFormat="1" ht="41.25" customHeight="1" x14ac:dyDescent="0.3">
      <c r="A11" s="2"/>
      <c r="B11" s="178" t="s">
        <v>698</v>
      </c>
      <c r="C11" s="170"/>
      <c r="D11" s="170"/>
      <c r="E11" s="170"/>
      <c r="F11" s="170"/>
      <c r="G11" s="170"/>
      <c r="H11" s="170"/>
      <c r="I11" s="170"/>
      <c r="J11" s="170"/>
      <c r="K11" s="170"/>
      <c r="L11" s="170"/>
      <c r="M11" s="170"/>
      <c r="N11" s="170"/>
      <c r="O11" s="170"/>
      <c r="P11" s="178"/>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row>
    <row r="12" spans="1:90" s="164" customFormat="1" ht="41.25" customHeight="1" x14ac:dyDescent="0.3">
      <c r="A12" s="2"/>
      <c r="B12" s="135" t="s">
        <v>43</v>
      </c>
      <c r="C12" s="2"/>
      <c r="D12" s="2"/>
      <c r="E12" s="2"/>
      <c r="F12" s="2"/>
      <c r="G12" s="2"/>
      <c r="H12" s="2"/>
      <c r="I12" s="2"/>
      <c r="J12" s="2"/>
      <c r="K12" s="2"/>
      <c r="L12" s="2"/>
      <c r="M12" s="2"/>
      <c r="N12" s="2"/>
      <c r="O12" s="2"/>
      <c r="P12" s="31"/>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row>
    <row r="13" spans="1:90" s="164" customFormat="1" ht="35.25" customHeight="1" x14ac:dyDescent="0.3">
      <c r="A13" s="2"/>
      <c r="B13" s="178" t="s">
        <v>697</v>
      </c>
      <c r="C13" s="178"/>
      <c r="D13" s="2"/>
      <c r="E13" s="2"/>
      <c r="F13" s="2"/>
      <c r="G13" s="2"/>
      <c r="H13" s="2"/>
      <c r="I13" s="2"/>
      <c r="J13" s="2"/>
      <c r="K13" s="2"/>
      <c r="L13" s="2"/>
      <c r="M13" s="2"/>
      <c r="N13" s="2"/>
      <c r="O13" s="2"/>
      <c r="P13" s="31"/>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row>
    <row r="14" spans="1:90" s="164" customFormat="1" ht="41.25" customHeight="1" x14ac:dyDescent="0.3">
      <c r="A14" s="55">
        <v>1</v>
      </c>
      <c r="B14" s="54" t="s">
        <v>696</v>
      </c>
      <c r="C14" s="55" t="s">
        <v>695</v>
      </c>
      <c r="D14" s="55"/>
      <c r="E14" s="2" t="s">
        <v>693</v>
      </c>
      <c r="F14" s="55" t="s">
        <v>121</v>
      </c>
      <c r="G14" s="2"/>
      <c r="H14" s="130"/>
      <c r="I14" s="130"/>
      <c r="J14" s="85"/>
      <c r="K14" s="130"/>
      <c r="L14" s="130" t="s">
        <v>18</v>
      </c>
      <c r="M14" s="130"/>
      <c r="N14" s="2"/>
      <c r="O14" s="3"/>
      <c r="P14" s="179"/>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row>
    <row r="15" spans="1:90" s="164" customFormat="1" ht="41.25" customHeight="1" x14ac:dyDescent="0.3">
      <c r="A15" s="55"/>
      <c r="B15" s="54"/>
      <c r="C15" s="55"/>
      <c r="D15" s="55"/>
      <c r="E15" s="55" t="s">
        <v>129</v>
      </c>
      <c r="F15" s="55"/>
      <c r="G15" s="2"/>
      <c r="H15" s="130"/>
      <c r="I15" s="130"/>
      <c r="J15" s="85"/>
      <c r="K15" s="130"/>
      <c r="L15" s="130">
        <v>14000</v>
      </c>
      <c r="M15" s="130"/>
      <c r="N15" s="2" t="s">
        <v>4</v>
      </c>
      <c r="O15" s="2"/>
      <c r="P15" s="179"/>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row>
    <row r="16" spans="1:90" s="164" customFormat="1" ht="14.25" customHeight="1" x14ac:dyDescent="0.3">
      <c r="A16" s="55"/>
      <c r="B16" s="54"/>
      <c r="C16" s="55"/>
      <c r="D16" s="55"/>
      <c r="E16" s="55"/>
      <c r="F16" s="55"/>
      <c r="G16" s="2"/>
      <c r="H16" s="130"/>
      <c r="I16" s="130"/>
      <c r="J16" s="85">
        <v>400</v>
      </c>
      <c r="K16" s="130">
        <v>1000</v>
      </c>
      <c r="L16" s="130"/>
      <c r="M16" s="130"/>
      <c r="N16" s="2" t="s">
        <v>38</v>
      </c>
      <c r="O16" s="2"/>
      <c r="P16" s="179"/>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row>
    <row r="17" spans="1:90" s="164" customFormat="1" ht="41.25" customHeight="1" x14ac:dyDescent="0.3">
      <c r="A17" s="56">
        <v>2</v>
      </c>
      <c r="B17" s="180" t="s">
        <v>694</v>
      </c>
      <c r="C17" s="56" t="s">
        <v>774</v>
      </c>
      <c r="D17" s="2"/>
      <c r="E17" s="2" t="s">
        <v>693</v>
      </c>
      <c r="F17" s="56" t="s">
        <v>121</v>
      </c>
      <c r="G17" s="2"/>
      <c r="H17" s="130"/>
      <c r="I17" s="130"/>
      <c r="J17" s="85"/>
      <c r="K17" s="130"/>
      <c r="L17" s="130"/>
      <c r="M17" s="130"/>
      <c r="N17" s="2"/>
      <c r="O17" s="2"/>
      <c r="P17" s="179"/>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row>
    <row r="18" spans="1:90" s="164" customFormat="1" ht="96" customHeight="1" x14ac:dyDescent="0.3">
      <c r="A18" s="57"/>
      <c r="B18" s="181"/>
      <c r="C18" s="57"/>
      <c r="D18" s="2"/>
      <c r="E18" s="2" t="s">
        <v>129</v>
      </c>
      <c r="F18" s="182"/>
      <c r="G18" s="2"/>
      <c r="H18" s="130">
        <v>6000</v>
      </c>
      <c r="I18" s="130"/>
      <c r="J18" s="85"/>
      <c r="K18" s="130"/>
      <c r="L18" s="130"/>
      <c r="M18" s="130"/>
      <c r="N18" s="2" t="s">
        <v>549</v>
      </c>
      <c r="O18" s="2"/>
      <c r="P18" s="179" t="s">
        <v>692</v>
      </c>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row>
    <row r="19" spans="1:90" s="164" customFormat="1" ht="64.5" customHeight="1" x14ac:dyDescent="0.3">
      <c r="A19" s="2">
        <v>3</v>
      </c>
      <c r="B19" s="30" t="s">
        <v>691</v>
      </c>
      <c r="C19" s="2" t="s">
        <v>775</v>
      </c>
      <c r="D19" s="2"/>
      <c r="E19" s="55" t="s">
        <v>129</v>
      </c>
      <c r="F19" s="182"/>
      <c r="G19" s="2"/>
      <c r="H19" s="130"/>
      <c r="I19" s="130"/>
      <c r="J19" s="85">
        <v>26000</v>
      </c>
      <c r="K19" s="130"/>
      <c r="L19" s="130"/>
      <c r="M19" s="130"/>
      <c r="N19" s="2" t="s">
        <v>549</v>
      </c>
      <c r="O19" s="2"/>
      <c r="P19" s="179" t="s">
        <v>690</v>
      </c>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row>
    <row r="20" spans="1:90" s="164" customFormat="1" ht="83.25" customHeight="1" x14ac:dyDescent="0.3">
      <c r="A20" s="2">
        <v>4</v>
      </c>
      <c r="B20" s="30" t="s">
        <v>689</v>
      </c>
      <c r="C20" s="2" t="s">
        <v>776</v>
      </c>
      <c r="D20" s="2"/>
      <c r="E20" s="55"/>
      <c r="F20" s="57"/>
      <c r="G20" s="2"/>
      <c r="H20" s="130"/>
      <c r="I20" s="130">
        <v>1500</v>
      </c>
      <c r="J20" s="85"/>
      <c r="K20" s="130"/>
      <c r="L20" s="130"/>
      <c r="M20" s="130"/>
      <c r="N20" s="2" t="s">
        <v>549</v>
      </c>
      <c r="O20" s="2"/>
      <c r="P20" s="179" t="s">
        <v>688</v>
      </c>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row>
    <row r="21" spans="1:90" s="164" customFormat="1" ht="64.5" customHeight="1" x14ac:dyDescent="0.3">
      <c r="A21" s="2"/>
      <c r="B21" s="135" t="s">
        <v>118</v>
      </c>
      <c r="C21" s="2"/>
      <c r="D21" s="2"/>
      <c r="E21" s="2"/>
      <c r="F21" s="2"/>
      <c r="G21" s="183">
        <f t="shared" ref="G21:M21" si="0">G22+G23+G24</f>
        <v>0</v>
      </c>
      <c r="H21" s="183">
        <f t="shared" si="0"/>
        <v>6000</v>
      </c>
      <c r="I21" s="183">
        <f t="shared" si="0"/>
        <v>1500</v>
      </c>
      <c r="J21" s="183">
        <f t="shared" si="0"/>
        <v>26400</v>
      </c>
      <c r="K21" s="183">
        <f t="shared" si="0"/>
        <v>1000</v>
      </c>
      <c r="L21" s="183">
        <f t="shared" si="0"/>
        <v>14000</v>
      </c>
      <c r="M21" s="183">
        <f t="shared" si="0"/>
        <v>0</v>
      </c>
      <c r="N21" s="2"/>
      <c r="O21" s="2"/>
      <c r="P21" s="31"/>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row>
    <row r="22" spans="1:90" s="186" customFormat="1" ht="29.25" customHeight="1" x14ac:dyDescent="0.3">
      <c r="A22" s="20"/>
      <c r="B22" s="24" t="s">
        <v>35</v>
      </c>
      <c r="C22" s="20"/>
      <c r="D22" s="20"/>
      <c r="E22" s="20"/>
      <c r="F22" s="20"/>
      <c r="G22" s="118">
        <f t="shared" ref="G22:M23" si="1">G15</f>
        <v>0</v>
      </c>
      <c r="H22" s="118">
        <f t="shared" si="1"/>
        <v>0</v>
      </c>
      <c r="I22" s="118">
        <f t="shared" si="1"/>
        <v>0</v>
      </c>
      <c r="J22" s="118">
        <f t="shared" si="1"/>
        <v>0</v>
      </c>
      <c r="K22" s="118">
        <f t="shared" si="1"/>
        <v>0</v>
      </c>
      <c r="L22" s="118">
        <f t="shared" si="1"/>
        <v>14000</v>
      </c>
      <c r="M22" s="118">
        <f t="shared" si="1"/>
        <v>0</v>
      </c>
      <c r="N22" s="20"/>
      <c r="O22" s="20"/>
      <c r="P22" s="184"/>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D22" s="185"/>
      <c r="BE22" s="185"/>
      <c r="BF22" s="185"/>
      <c r="BG22" s="185"/>
      <c r="BH22" s="185"/>
      <c r="BI22" s="185"/>
      <c r="BJ22" s="185"/>
      <c r="BK22" s="185"/>
      <c r="BL22" s="185"/>
      <c r="BM22" s="185"/>
      <c r="BN22" s="185"/>
      <c r="BO22" s="185"/>
      <c r="BP22" s="185"/>
      <c r="BQ22" s="185"/>
      <c r="BR22" s="185"/>
      <c r="BS22" s="185"/>
      <c r="BT22" s="185"/>
      <c r="BU22" s="185"/>
      <c r="BV22" s="185"/>
      <c r="BW22" s="185"/>
      <c r="BX22" s="185"/>
      <c r="BY22" s="185"/>
      <c r="BZ22" s="185"/>
      <c r="CA22" s="185"/>
      <c r="CB22" s="185"/>
      <c r="CC22" s="185"/>
      <c r="CD22" s="185"/>
      <c r="CE22" s="185"/>
      <c r="CF22" s="185"/>
      <c r="CG22" s="185"/>
      <c r="CH22" s="185"/>
      <c r="CI22" s="185"/>
      <c r="CJ22" s="185"/>
      <c r="CK22" s="185"/>
      <c r="CL22" s="185"/>
    </row>
    <row r="23" spans="1:90" s="186" customFormat="1" ht="38.25" customHeight="1" x14ac:dyDescent="0.3">
      <c r="A23" s="20"/>
      <c r="B23" s="24" t="s">
        <v>31</v>
      </c>
      <c r="C23" s="20"/>
      <c r="D23" s="20"/>
      <c r="E23" s="20"/>
      <c r="F23" s="20"/>
      <c r="G23" s="118">
        <f t="shared" si="1"/>
        <v>0</v>
      </c>
      <c r="H23" s="118">
        <f t="shared" si="1"/>
        <v>0</v>
      </c>
      <c r="I23" s="118">
        <f t="shared" si="1"/>
        <v>0</v>
      </c>
      <c r="J23" s="118">
        <f t="shared" si="1"/>
        <v>400</v>
      </c>
      <c r="K23" s="118">
        <f t="shared" si="1"/>
        <v>1000</v>
      </c>
      <c r="L23" s="118">
        <f t="shared" si="1"/>
        <v>0</v>
      </c>
      <c r="M23" s="118">
        <f t="shared" si="1"/>
        <v>0</v>
      </c>
      <c r="N23" s="20"/>
      <c r="O23" s="20"/>
      <c r="P23" s="184"/>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5"/>
      <c r="BE23" s="185"/>
      <c r="BF23" s="185"/>
      <c r="BG23" s="185"/>
      <c r="BH23" s="185"/>
      <c r="BI23" s="185"/>
      <c r="BJ23" s="185"/>
      <c r="BK23" s="185"/>
      <c r="BL23" s="185"/>
      <c r="BM23" s="185"/>
      <c r="BN23" s="185"/>
      <c r="BO23" s="185"/>
      <c r="BP23" s="185"/>
      <c r="BQ23" s="185"/>
      <c r="BR23" s="185"/>
      <c r="BS23" s="185"/>
      <c r="BT23" s="185"/>
      <c r="BU23" s="185"/>
      <c r="BV23" s="185"/>
      <c r="BW23" s="185"/>
      <c r="BX23" s="185"/>
      <c r="BY23" s="185"/>
      <c r="BZ23" s="185"/>
      <c r="CA23" s="185"/>
      <c r="CB23" s="185"/>
      <c r="CC23" s="185"/>
      <c r="CD23" s="185"/>
      <c r="CE23" s="185"/>
      <c r="CF23" s="185"/>
      <c r="CG23" s="185"/>
      <c r="CH23" s="185"/>
      <c r="CI23" s="185"/>
      <c r="CJ23" s="185"/>
      <c r="CK23" s="185"/>
      <c r="CL23" s="185"/>
    </row>
    <row r="24" spans="1:90" s="186" customFormat="1" ht="48" customHeight="1" x14ac:dyDescent="0.3">
      <c r="A24" s="20"/>
      <c r="B24" s="24" t="s">
        <v>211</v>
      </c>
      <c r="C24" s="20"/>
      <c r="D24" s="20"/>
      <c r="E24" s="20"/>
      <c r="F24" s="20"/>
      <c r="G24" s="118">
        <f t="shared" ref="G24:M24" si="2">G18+G19+G20</f>
        <v>0</v>
      </c>
      <c r="H24" s="118">
        <f t="shared" si="2"/>
        <v>6000</v>
      </c>
      <c r="I24" s="118">
        <f t="shared" si="2"/>
        <v>1500</v>
      </c>
      <c r="J24" s="118">
        <f t="shared" si="2"/>
        <v>26000</v>
      </c>
      <c r="K24" s="118">
        <f t="shared" si="2"/>
        <v>0</v>
      </c>
      <c r="L24" s="118">
        <f t="shared" si="2"/>
        <v>0</v>
      </c>
      <c r="M24" s="118">
        <f t="shared" si="2"/>
        <v>0</v>
      </c>
      <c r="N24" s="20"/>
      <c r="O24" s="20"/>
      <c r="P24" s="184"/>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5"/>
      <c r="BP24" s="185"/>
      <c r="BQ24" s="185"/>
      <c r="BR24" s="185"/>
      <c r="BS24" s="185"/>
      <c r="BT24" s="185"/>
      <c r="BU24" s="185"/>
      <c r="BV24" s="185"/>
      <c r="BW24" s="185"/>
      <c r="BX24" s="185"/>
      <c r="BY24" s="185"/>
      <c r="BZ24" s="185"/>
      <c r="CA24" s="185"/>
      <c r="CB24" s="185"/>
      <c r="CC24" s="185"/>
      <c r="CD24" s="185"/>
      <c r="CE24" s="185"/>
      <c r="CF24" s="185"/>
      <c r="CG24" s="185"/>
      <c r="CH24" s="185"/>
      <c r="CI24" s="185"/>
      <c r="CJ24" s="185"/>
      <c r="CK24" s="185"/>
      <c r="CL24" s="185"/>
    </row>
    <row r="25" spans="1:90" s="186" customFormat="1" ht="24.75" customHeight="1" x14ac:dyDescent="0.3">
      <c r="A25" s="20"/>
      <c r="B25" s="178" t="s">
        <v>687</v>
      </c>
      <c r="C25" s="178"/>
      <c r="D25" s="178"/>
      <c r="E25" s="178"/>
      <c r="F25" s="178"/>
      <c r="G25" s="178"/>
      <c r="H25" s="178"/>
      <c r="I25" s="178"/>
      <c r="J25" s="178"/>
      <c r="K25" s="178"/>
      <c r="L25" s="178"/>
      <c r="M25" s="178"/>
      <c r="N25" s="178"/>
      <c r="O25" s="178"/>
      <c r="P25" s="178"/>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c r="BP25" s="185"/>
      <c r="BQ25" s="185"/>
      <c r="BR25" s="185"/>
      <c r="BS25" s="185"/>
      <c r="BT25" s="185"/>
      <c r="BU25" s="185"/>
      <c r="BV25" s="185"/>
      <c r="BW25" s="185"/>
      <c r="BX25" s="185"/>
      <c r="BY25" s="185"/>
      <c r="BZ25" s="185"/>
      <c r="CA25" s="185"/>
      <c r="CB25" s="185"/>
      <c r="CC25" s="185"/>
      <c r="CD25" s="185"/>
      <c r="CE25" s="185"/>
      <c r="CF25" s="185"/>
      <c r="CG25" s="185"/>
      <c r="CH25" s="185"/>
      <c r="CI25" s="185"/>
      <c r="CJ25" s="185"/>
      <c r="CK25" s="185"/>
      <c r="CL25" s="185"/>
    </row>
    <row r="26" spans="1:90" s="186" customFormat="1" ht="24.75" customHeight="1" x14ac:dyDescent="0.3">
      <c r="A26" s="20"/>
      <c r="B26" s="178" t="s">
        <v>686</v>
      </c>
      <c r="C26" s="178"/>
      <c r="D26" s="178"/>
      <c r="E26" s="178"/>
      <c r="F26" s="178"/>
      <c r="G26" s="178"/>
      <c r="H26" s="178"/>
      <c r="I26" s="178"/>
      <c r="J26" s="178"/>
      <c r="K26" s="178"/>
      <c r="L26" s="178"/>
      <c r="M26" s="178"/>
      <c r="N26" s="178"/>
      <c r="O26" s="178"/>
      <c r="P26" s="178"/>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c r="AR26" s="185"/>
      <c r="AS26" s="185"/>
      <c r="AT26" s="185"/>
      <c r="AU26" s="185"/>
      <c r="AV26" s="185"/>
      <c r="AW26" s="185"/>
      <c r="AX26" s="185"/>
      <c r="AY26" s="185"/>
      <c r="AZ26" s="185"/>
      <c r="BA26" s="185"/>
      <c r="BB26" s="185"/>
      <c r="BC26" s="185"/>
      <c r="BD26" s="185"/>
      <c r="BE26" s="185"/>
      <c r="BF26" s="185"/>
      <c r="BG26" s="185"/>
      <c r="BH26" s="185"/>
      <c r="BI26" s="185"/>
      <c r="BJ26" s="185"/>
      <c r="BK26" s="185"/>
      <c r="BL26" s="185"/>
      <c r="BM26" s="185"/>
      <c r="BN26" s="185"/>
      <c r="BO26" s="185"/>
      <c r="BP26" s="185"/>
      <c r="BQ26" s="185"/>
      <c r="BR26" s="185"/>
      <c r="BS26" s="185"/>
      <c r="BT26" s="185"/>
      <c r="BU26" s="185"/>
      <c r="BV26" s="185"/>
      <c r="BW26" s="185"/>
      <c r="BX26" s="185"/>
      <c r="BY26" s="185"/>
      <c r="BZ26" s="185"/>
      <c r="CA26" s="185"/>
      <c r="CB26" s="185"/>
      <c r="CC26" s="185"/>
      <c r="CD26" s="185"/>
      <c r="CE26" s="185"/>
      <c r="CF26" s="185"/>
      <c r="CG26" s="185"/>
      <c r="CH26" s="185"/>
      <c r="CI26" s="185"/>
      <c r="CJ26" s="185"/>
      <c r="CK26" s="185"/>
      <c r="CL26" s="185"/>
    </row>
    <row r="27" spans="1:90" s="186" customFormat="1" ht="27.75" customHeight="1" x14ac:dyDescent="0.3">
      <c r="A27" s="20"/>
      <c r="B27" s="61" t="s">
        <v>43</v>
      </c>
      <c r="C27" s="3"/>
      <c r="D27" s="3"/>
      <c r="E27" s="3"/>
      <c r="F27" s="20"/>
      <c r="G27" s="20"/>
      <c r="H27" s="20"/>
      <c r="I27" s="20"/>
      <c r="J27" s="20"/>
      <c r="K27" s="20"/>
      <c r="L27" s="20"/>
      <c r="M27" s="20"/>
      <c r="N27" s="20"/>
      <c r="O27" s="20"/>
      <c r="P27" s="184"/>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c r="BB27" s="185"/>
      <c r="BC27" s="185"/>
      <c r="BD27" s="185"/>
      <c r="BE27" s="185"/>
      <c r="BF27" s="185"/>
      <c r="BG27" s="185"/>
      <c r="BH27" s="185"/>
      <c r="BI27" s="185"/>
      <c r="BJ27" s="185"/>
      <c r="BK27" s="185"/>
      <c r="BL27" s="185"/>
      <c r="BM27" s="185"/>
      <c r="BN27" s="185"/>
      <c r="BO27" s="185"/>
      <c r="BP27" s="185"/>
      <c r="BQ27" s="185"/>
      <c r="BR27" s="185"/>
      <c r="BS27" s="185"/>
      <c r="BT27" s="185"/>
      <c r="BU27" s="185"/>
      <c r="BV27" s="185"/>
      <c r="BW27" s="185"/>
      <c r="BX27" s="185"/>
      <c r="BY27" s="185"/>
      <c r="BZ27" s="185"/>
      <c r="CA27" s="185"/>
      <c r="CB27" s="185"/>
      <c r="CC27" s="185"/>
      <c r="CD27" s="185"/>
      <c r="CE27" s="185"/>
      <c r="CF27" s="185"/>
      <c r="CG27" s="185"/>
      <c r="CH27" s="185"/>
      <c r="CI27" s="185"/>
      <c r="CJ27" s="185"/>
      <c r="CK27" s="185"/>
      <c r="CL27" s="185"/>
    </row>
    <row r="28" spans="1:90" s="186" customFormat="1" ht="55.5" customHeight="1" x14ac:dyDescent="0.3">
      <c r="A28" s="2">
        <v>5</v>
      </c>
      <c r="B28" s="30" t="s">
        <v>685</v>
      </c>
      <c r="C28" s="56" t="s">
        <v>777</v>
      </c>
      <c r="D28" s="2"/>
      <c r="E28" s="2"/>
      <c r="F28" s="2" t="s">
        <v>684</v>
      </c>
      <c r="G28" s="2">
        <v>2</v>
      </c>
      <c r="H28" s="2">
        <v>2</v>
      </c>
      <c r="I28" s="2">
        <v>2</v>
      </c>
      <c r="J28" s="2">
        <v>3</v>
      </c>
      <c r="K28" s="2">
        <v>4</v>
      </c>
      <c r="L28" s="2">
        <v>4</v>
      </c>
      <c r="M28" s="2">
        <v>4</v>
      </c>
      <c r="N28" s="2" t="s">
        <v>682</v>
      </c>
      <c r="O28" s="20"/>
      <c r="P28" s="187"/>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c r="CA28" s="185"/>
      <c r="CB28" s="185"/>
      <c r="CC28" s="185"/>
      <c r="CD28" s="185"/>
      <c r="CE28" s="185"/>
      <c r="CF28" s="185"/>
      <c r="CG28" s="185"/>
      <c r="CH28" s="185"/>
      <c r="CI28" s="185"/>
      <c r="CJ28" s="185"/>
      <c r="CK28" s="185"/>
      <c r="CL28" s="185"/>
    </row>
    <row r="29" spans="1:90" s="186" customFormat="1" ht="59.25" customHeight="1" x14ac:dyDescent="0.3">
      <c r="A29" s="2">
        <v>6</v>
      </c>
      <c r="B29" s="30" t="s">
        <v>683</v>
      </c>
      <c r="C29" s="182"/>
      <c r="D29" s="2"/>
      <c r="E29" s="2"/>
      <c r="F29" s="2" t="s">
        <v>80</v>
      </c>
      <c r="G29" s="2">
        <v>1</v>
      </c>
      <c r="H29" s="2">
        <v>1</v>
      </c>
      <c r="I29" s="2">
        <v>1</v>
      </c>
      <c r="J29" s="2">
        <v>2</v>
      </c>
      <c r="K29" s="2">
        <v>3</v>
      </c>
      <c r="L29" s="2">
        <v>4</v>
      </c>
      <c r="M29" s="2">
        <v>4</v>
      </c>
      <c r="N29" s="2" t="s">
        <v>682</v>
      </c>
      <c r="O29" s="20"/>
      <c r="P29" s="187"/>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H29" s="185"/>
      <c r="CI29" s="185"/>
      <c r="CJ29" s="185"/>
      <c r="CK29" s="185"/>
      <c r="CL29" s="185"/>
    </row>
    <row r="30" spans="1:90" s="186" customFormat="1" ht="68.25" customHeight="1" x14ac:dyDescent="0.3">
      <c r="A30" s="20"/>
      <c r="B30" s="135" t="s">
        <v>118</v>
      </c>
      <c r="C30" s="20"/>
      <c r="D30" s="20"/>
      <c r="E30" s="20"/>
      <c r="F30" s="20"/>
      <c r="G30" s="20"/>
      <c r="H30" s="20"/>
      <c r="I30" s="20"/>
      <c r="J30" s="20"/>
      <c r="K30" s="20"/>
      <c r="L30" s="20"/>
      <c r="M30" s="20"/>
      <c r="N30" s="20"/>
      <c r="O30" s="20"/>
      <c r="P30" s="184"/>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H30" s="185"/>
      <c r="CI30" s="185"/>
      <c r="CJ30" s="185"/>
      <c r="CK30" s="185"/>
      <c r="CL30" s="185"/>
    </row>
    <row r="31" spans="1:90" s="186" customFormat="1" ht="24" customHeight="1" x14ac:dyDescent="0.3">
      <c r="A31" s="20"/>
      <c r="B31" s="24" t="s">
        <v>35</v>
      </c>
      <c r="C31" s="20"/>
      <c r="D31" s="20"/>
      <c r="E31" s="20"/>
      <c r="F31" s="20"/>
      <c r="G31" s="20"/>
      <c r="H31" s="20"/>
      <c r="I31" s="20"/>
      <c r="J31" s="20"/>
      <c r="K31" s="20"/>
      <c r="L31" s="20"/>
      <c r="M31" s="20"/>
      <c r="N31" s="20"/>
      <c r="O31" s="20"/>
      <c r="P31" s="184"/>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85"/>
      <c r="BH31" s="185"/>
      <c r="BI31" s="185"/>
      <c r="BJ31" s="185"/>
      <c r="BK31" s="185"/>
      <c r="BL31" s="185"/>
      <c r="BM31" s="185"/>
      <c r="BN31" s="185"/>
      <c r="BO31" s="185"/>
      <c r="BP31" s="185"/>
      <c r="BQ31" s="185"/>
      <c r="BR31" s="185"/>
      <c r="BS31" s="185"/>
      <c r="BT31" s="185"/>
      <c r="BU31" s="185"/>
      <c r="BV31" s="185"/>
      <c r="BW31" s="185"/>
      <c r="BX31" s="185"/>
      <c r="BY31" s="185"/>
      <c r="BZ31" s="185"/>
      <c r="CA31" s="185"/>
      <c r="CB31" s="185"/>
      <c r="CC31" s="185"/>
      <c r="CD31" s="185"/>
      <c r="CE31" s="185"/>
      <c r="CF31" s="185"/>
      <c r="CG31" s="185"/>
      <c r="CH31" s="185"/>
      <c r="CI31" s="185"/>
      <c r="CJ31" s="185"/>
      <c r="CK31" s="185"/>
      <c r="CL31" s="185"/>
    </row>
    <row r="32" spans="1:90" s="186" customFormat="1" ht="24" customHeight="1" x14ac:dyDescent="0.3">
      <c r="A32" s="20"/>
      <c r="B32" s="24" t="s">
        <v>31</v>
      </c>
      <c r="C32" s="20"/>
      <c r="D32" s="20"/>
      <c r="E32" s="20"/>
      <c r="F32" s="20"/>
      <c r="G32" s="20"/>
      <c r="H32" s="20"/>
      <c r="I32" s="20"/>
      <c r="J32" s="20"/>
      <c r="K32" s="20"/>
      <c r="L32" s="20"/>
      <c r="M32" s="20"/>
      <c r="N32" s="20"/>
      <c r="O32" s="20"/>
      <c r="P32" s="184"/>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185"/>
      <c r="CK32" s="185"/>
      <c r="CL32" s="185"/>
    </row>
    <row r="33" spans="1:90" s="186" customFormat="1" ht="54" customHeight="1" x14ac:dyDescent="0.3">
      <c r="A33" s="20"/>
      <c r="B33" s="24" t="s">
        <v>211</v>
      </c>
      <c r="C33" s="20"/>
      <c r="D33" s="20"/>
      <c r="E33" s="20"/>
      <c r="F33" s="20"/>
      <c r="G33" s="20"/>
      <c r="H33" s="20"/>
      <c r="I33" s="20"/>
      <c r="J33" s="20"/>
      <c r="K33" s="20"/>
      <c r="L33" s="20"/>
      <c r="M33" s="20"/>
      <c r="N33" s="20"/>
      <c r="O33" s="20"/>
      <c r="P33" s="184"/>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C33" s="185"/>
      <c r="CD33" s="185"/>
      <c r="CE33" s="185"/>
      <c r="CF33" s="185"/>
      <c r="CG33" s="185"/>
      <c r="CH33" s="185"/>
      <c r="CI33" s="185"/>
      <c r="CJ33" s="185"/>
      <c r="CK33" s="185"/>
      <c r="CL33" s="185"/>
    </row>
    <row r="34" spans="1:90" s="164" customFormat="1" ht="113.25" customHeight="1" x14ac:dyDescent="0.3">
      <c r="A34" s="2"/>
      <c r="B34" s="37" t="s">
        <v>841</v>
      </c>
      <c r="C34" s="2" t="s">
        <v>668</v>
      </c>
      <c r="D34" s="2" t="s">
        <v>126</v>
      </c>
      <c r="E34" s="2" t="s">
        <v>681</v>
      </c>
      <c r="F34" s="2"/>
      <c r="G34" s="2">
        <v>552.5</v>
      </c>
      <c r="H34" s="2">
        <v>445.5</v>
      </c>
      <c r="I34" s="2">
        <v>462.2</v>
      </c>
      <c r="J34" s="2">
        <v>500.4</v>
      </c>
      <c r="K34" s="2">
        <v>589</v>
      </c>
      <c r="L34" s="2">
        <v>657.6</v>
      </c>
      <c r="M34" s="2">
        <v>702.7</v>
      </c>
      <c r="N34" s="62"/>
      <c r="O34" s="62"/>
      <c r="P34" s="31"/>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row>
    <row r="35" spans="1:90" s="164" customFormat="1" ht="21" customHeight="1" x14ac:dyDescent="0.3">
      <c r="A35" s="62"/>
      <c r="B35" s="178" t="s">
        <v>680</v>
      </c>
      <c r="C35" s="170"/>
      <c r="D35" s="170"/>
      <c r="E35" s="170"/>
      <c r="F35" s="170"/>
      <c r="G35" s="170"/>
      <c r="H35" s="170"/>
      <c r="I35" s="170"/>
      <c r="J35" s="170"/>
      <c r="K35" s="170"/>
      <c r="L35" s="170"/>
      <c r="M35" s="170"/>
      <c r="N35" s="170"/>
      <c r="O35" s="170"/>
      <c r="P35" s="178"/>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row>
    <row r="36" spans="1:90" s="164" customFormat="1" ht="22.5" customHeight="1" x14ac:dyDescent="0.3">
      <c r="A36" s="62"/>
      <c r="B36" s="178" t="s">
        <v>679</v>
      </c>
      <c r="C36" s="178"/>
      <c r="D36" s="178"/>
      <c r="E36" s="178"/>
      <c r="F36" s="178"/>
      <c r="G36" s="178"/>
      <c r="H36" s="178"/>
      <c r="I36" s="178"/>
      <c r="J36" s="178"/>
      <c r="K36" s="178"/>
      <c r="L36" s="178"/>
      <c r="M36" s="178"/>
      <c r="N36" s="178"/>
      <c r="O36" s="178"/>
      <c r="P36" s="178"/>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row>
    <row r="37" spans="1:90" s="164" customFormat="1" ht="27.75" customHeight="1" x14ac:dyDescent="0.3">
      <c r="A37" s="2"/>
      <c r="B37" s="135" t="s">
        <v>43</v>
      </c>
      <c r="C37" s="106"/>
      <c r="D37" s="2"/>
      <c r="E37" s="106"/>
      <c r="F37" s="106"/>
      <c r="G37" s="106"/>
      <c r="H37" s="106"/>
      <c r="I37" s="106"/>
      <c r="J37" s="106"/>
      <c r="K37" s="106"/>
      <c r="L37" s="2"/>
      <c r="M37" s="2"/>
      <c r="N37" s="2"/>
      <c r="O37" s="2"/>
      <c r="P37" s="31"/>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row>
    <row r="38" spans="1:90" s="164" customFormat="1" ht="41.25" customHeight="1" x14ac:dyDescent="0.3">
      <c r="A38" s="2"/>
      <c r="B38" s="178" t="s">
        <v>361</v>
      </c>
      <c r="C38" s="178"/>
      <c r="D38" s="2"/>
      <c r="E38" s="106"/>
      <c r="F38" s="106"/>
      <c r="G38" s="106"/>
      <c r="H38" s="106"/>
      <c r="I38" s="106"/>
      <c r="J38" s="106"/>
      <c r="K38" s="106"/>
      <c r="L38" s="2"/>
      <c r="M38" s="2"/>
      <c r="N38" s="2"/>
      <c r="O38" s="2"/>
      <c r="P38" s="31"/>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row>
    <row r="39" spans="1:90" s="164" customFormat="1" ht="41.25" customHeight="1" x14ac:dyDescent="0.3">
      <c r="A39" s="55">
        <v>8</v>
      </c>
      <c r="B39" s="54" t="s">
        <v>678</v>
      </c>
      <c r="C39" s="55" t="s">
        <v>778</v>
      </c>
      <c r="D39" s="55" t="s">
        <v>52</v>
      </c>
      <c r="E39" s="2" t="s">
        <v>639</v>
      </c>
      <c r="F39" s="55" t="s">
        <v>121</v>
      </c>
      <c r="G39" s="2"/>
      <c r="H39" s="2"/>
      <c r="I39" s="2">
        <v>129.6</v>
      </c>
      <c r="J39" s="2">
        <v>172.8</v>
      </c>
      <c r="K39" s="2">
        <v>216</v>
      </c>
      <c r="L39" s="2">
        <v>250</v>
      </c>
      <c r="M39" s="2">
        <v>300</v>
      </c>
      <c r="N39" s="2"/>
      <c r="O39" s="2"/>
      <c r="P39" s="188" t="s">
        <v>677</v>
      </c>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row>
    <row r="40" spans="1:90" s="164" customFormat="1" ht="93.75" customHeight="1" x14ac:dyDescent="0.3">
      <c r="A40" s="55"/>
      <c r="B40" s="54"/>
      <c r="C40" s="55"/>
      <c r="D40" s="55"/>
      <c r="E40" s="2" t="s">
        <v>129</v>
      </c>
      <c r="F40" s="55"/>
      <c r="G40" s="2"/>
      <c r="H40" s="2">
        <v>6000</v>
      </c>
      <c r="I40" s="2"/>
      <c r="J40" s="2"/>
      <c r="K40" s="2"/>
      <c r="L40" s="2"/>
      <c r="M40" s="2"/>
      <c r="N40" s="2"/>
      <c r="O40" s="2" t="s">
        <v>549</v>
      </c>
      <c r="P40" s="188"/>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row>
    <row r="41" spans="1:90" s="164" customFormat="1" ht="41.25" customHeight="1" x14ac:dyDescent="0.3">
      <c r="A41" s="55">
        <v>9</v>
      </c>
      <c r="B41" s="180" t="s">
        <v>779</v>
      </c>
      <c r="C41" s="55" t="s">
        <v>778</v>
      </c>
      <c r="D41" s="55" t="s">
        <v>52</v>
      </c>
      <c r="E41" s="2" t="s">
        <v>537</v>
      </c>
      <c r="F41" s="55" t="s">
        <v>121</v>
      </c>
      <c r="G41" s="2"/>
      <c r="H41" s="2"/>
      <c r="I41" s="2"/>
      <c r="J41" s="2">
        <v>14000</v>
      </c>
      <c r="K41" s="2">
        <v>19000</v>
      </c>
      <c r="L41" s="2">
        <v>25000</v>
      </c>
      <c r="M41" s="2">
        <v>30000</v>
      </c>
      <c r="N41" s="2"/>
      <c r="O41" s="2"/>
      <c r="P41" s="189" t="s">
        <v>676</v>
      </c>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row>
    <row r="42" spans="1:90" s="164" customFormat="1" ht="134.25" customHeight="1" x14ac:dyDescent="0.3">
      <c r="A42" s="55"/>
      <c r="B42" s="181"/>
      <c r="C42" s="55"/>
      <c r="D42" s="55"/>
      <c r="E42" s="2" t="s">
        <v>129</v>
      </c>
      <c r="F42" s="55"/>
      <c r="G42" s="2"/>
      <c r="H42" s="2"/>
      <c r="I42" s="190">
        <v>10000</v>
      </c>
      <c r="J42" s="2"/>
      <c r="K42" s="2"/>
      <c r="L42" s="2"/>
      <c r="M42" s="2"/>
      <c r="N42" s="2"/>
      <c r="O42" s="2" t="s">
        <v>549</v>
      </c>
      <c r="P42" s="191"/>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row>
    <row r="43" spans="1:90" s="164" customFormat="1" ht="93.75" customHeight="1" x14ac:dyDescent="0.3">
      <c r="A43" s="56">
        <v>10</v>
      </c>
      <c r="B43" s="180" t="s">
        <v>675</v>
      </c>
      <c r="C43" s="55" t="s">
        <v>778</v>
      </c>
      <c r="D43" s="55" t="s">
        <v>52</v>
      </c>
      <c r="E43" s="2"/>
      <c r="F43" s="55" t="s">
        <v>121</v>
      </c>
      <c r="G43" s="106"/>
      <c r="H43" s="106"/>
      <c r="I43" s="106"/>
      <c r="J43" s="106"/>
      <c r="K43" s="106"/>
      <c r="L43" s="106"/>
      <c r="M43" s="106"/>
      <c r="N43" s="2"/>
      <c r="O43" s="56" t="s">
        <v>549</v>
      </c>
      <c r="P43" s="189" t="s">
        <v>643</v>
      </c>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row>
    <row r="44" spans="1:90" s="164" customFormat="1" ht="51" customHeight="1" x14ac:dyDescent="0.3">
      <c r="A44" s="57"/>
      <c r="B44" s="192"/>
      <c r="C44" s="55"/>
      <c r="D44" s="55"/>
      <c r="E44" s="2" t="s">
        <v>129</v>
      </c>
      <c r="F44" s="55"/>
      <c r="G44" s="2"/>
      <c r="H44" s="2"/>
      <c r="I44" s="2">
        <v>2000</v>
      </c>
      <c r="J44" s="2"/>
      <c r="K44" s="2"/>
      <c r="L44" s="193"/>
      <c r="M44" s="2"/>
      <c r="N44" s="2"/>
      <c r="O44" s="57"/>
      <c r="P44" s="191"/>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row>
    <row r="45" spans="1:90" s="164" customFormat="1" ht="56.25" customHeight="1" x14ac:dyDescent="0.3">
      <c r="A45" s="56">
        <v>11</v>
      </c>
      <c r="B45" s="180" t="s">
        <v>780</v>
      </c>
      <c r="C45" s="55" t="s">
        <v>778</v>
      </c>
      <c r="D45" s="55" t="s">
        <v>52</v>
      </c>
      <c r="E45" s="2"/>
      <c r="F45" s="55" t="s">
        <v>121</v>
      </c>
      <c r="G45" s="106"/>
      <c r="H45" s="106"/>
      <c r="I45" s="106"/>
      <c r="J45" s="106"/>
      <c r="K45" s="106"/>
      <c r="L45" s="106"/>
      <c r="M45" s="106"/>
      <c r="N45" s="2"/>
      <c r="O45" s="56" t="s">
        <v>549</v>
      </c>
      <c r="P45" s="189" t="s">
        <v>637</v>
      </c>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row>
    <row r="46" spans="1:90" s="164" customFormat="1" ht="37.5" customHeight="1" x14ac:dyDescent="0.3">
      <c r="A46" s="57"/>
      <c r="B46" s="192"/>
      <c r="C46" s="55"/>
      <c r="D46" s="55"/>
      <c r="E46" s="2" t="s">
        <v>129</v>
      </c>
      <c r="F46" s="55"/>
      <c r="G46" s="2"/>
      <c r="H46" s="2"/>
      <c r="I46" s="2"/>
      <c r="J46" s="2">
        <v>1700</v>
      </c>
      <c r="K46" s="2"/>
      <c r="L46" s="2"/>
      <c r="M46" s="2"/>
      <c r="N46" s="2"/>
      <c r="O46" s="57"/>
      <c r="P46" s="191"/>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row>
    <row r="47" spans="1:90" s="164" customFormat="1" ht="41.25" customHeight="1" x14ac:dyDescent="0.3">
      <c r="A47" s="56">
        <v>12</v>
      </c>
      <c r="B47" s="54" t="s">
        <v>674</v>
      </c>
      <c r="C47" s="55" t="s">
        <v>778</v>
      </c>
      <c r="D47" s="55" t="s">
        <v>52</v>
      </c>
      <c r="E47" s="2" t="s">
        <v>537</v>
      </c>
      <c r="F47" s="55" t="s">
        <v>121</v>
      </c>
      <c r="G47" s="2"/>
      <c r="H47" s="2"/>
      <c r="I47" s="2">
        <v>2</v>
      </c>
      <c r="J47" s="2"/>
      <c r="K47" s="2"/>
      <c r="L47" s="2"/>
      <c r="M47" s="2"/>
      <c r="N47" s="2"/>
      <c r="O47" s="56" t="s">
        <v>549</v>
      </c>
      <c r="P47" s="189" t="s">
        <v>673</v>
      </c>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row>
    <row r="48" spans="1:90" s="164" customFormat="1" ht="53.25" customHeight="1" x14ac:dyDescent="0.3">
      <c r="A48" s="57"/>
      <c r="B48" s="54"/>
      <c r="C48" s="55"/>
      <c r="D48" s="55"/>
      <c r="E48" s="2" t="s">
        <v>129</v>
      </c>
      <c r="F48" s="55"/>
      <c r="G48" s="2"/>
      <c r="H48" s="2"/>
      <c r="I48" s="2">
        <v>500</v>
      </c>
      <c r="J48" s="2"/>
      <c r="K48" s="2"/>
      <c r="L48" s="2"/>
      <c r="M48" s="2"/>
      <c r="N48" s="2"/>
      <c r="O48" s="57"/>
      <c r="P48" s="191"/>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row>
    <row r="49" spans="1:91" s="164" customFormat="1" ht="41.25" customHeight="1" x14ac:dyDescent="0.3">
      <c r="A49" s="56">
        <v>13</v>
      </c>
      <c r="B49" s="180" t="s">
        <v>672</v>
      </c>
      <c r="C49" s="55" t="s">
        <v>778</v>
      </c>
      <c r="D49" s="55" t="s">
        <v>52</v>
      </c>
      <c r="E49" s="2" t="s">
        <v>537</v>
      </c>
      <c r="F49" s="55" t="s">
        <v>121</v>
      </c>
      <c r="G49" s="2"/>
      <c r="H49" s="2"/>
      <c r="I49" s="2"/>
      <c r="J49" s="2"/>
      <c r="K49" s="2"/>
      <c r="L49" s="2"/>
      <c r="M49" s="2"/>
      <c r="N49" s="2"/>
      <c r="O49" s="56" t="s">
        <v>549</v>
      </c>
      <c r="P49" s="189" t="s">
        <v>671</v>
      </c>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row>
    <row r="50" spans="1:91" s="164" customFormat="1" ht="30" customHeight="1" x14ac:dyDescent="0.3">
      <c r="A50" s="57"/>
      <c r="B50" s="181"/>
      <c r="C50" s="55"/>
      <c r="D50" s="55"/>
      <c r="E50" s="2" t="s">
        <v>129</v>
      </c>
      <c r="F50" s="55"/>
      <c r="G50" s="106"/>
      <c r="H50" s="106"/>
      <c r="I50" s="2">
        <v>7500</v>
      </c>
      <c r="J50" s="106"/>
      <c r="K50" s="106"/>
      <c r="L50" s="106"/>
      <c r="M50" s="106"/>
      <c r="N50" s="2"/>
      <c r="O50" s="57"/>
      <c r="P50" s="191"/>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row>
    <row r="51" spans="1:91" s="164" customFormat="1" ht="58.9" customHeight="1" x14ac:dyDescent="0.3">
      <c r="A51" s="2"/>
      <c r="B51" s="135" t="s">
        <v>118</v>
      </c>
      <c r="C51" s="106"/>
      <c r="D51" s="106"/>
      <c r="E51" s="106"/>
      <c r="F51" s="106"/>
      <c r="G51" s="106">
        <f t="shared" ref="G51:M51" si="3">G52+G53+G54</f>
        <v>0</v>
      </c>
      <c r="H51" s="106">
        <f t="shared" si="3"/>
        <v>6000</v>
      </c>
      <c r="I51" s="159">
        <f t="shared" si="3"/>
        <v>20000</v>
      </c>
      <c r="J51" s="106">
        <f t="shared" si="3"/>
        <v>1700</v>
      </c>
      <c r="K51" s="106">
        <f t="shared" si="3"/>
        <v>0</v>
      </c>
      <c r="L51" s="106">
        <f t="shared" si="3"/>
        <v>0</v>
      </c>
      <c r="M51" s="106">
        <f t="shared" si="3"/>
        <v>0</v>
      </c>
      <c r="N51" s="194"/>
      <c r="O51" s="194"/>
      <c r="P51" s="31"/>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row>
    <row r="52" spans="1:91" s="186" customFormat="1" ht="33.75" customHeight="1" x14ac:dyDescent="0.3">
      <c r="A52" s="20"/>
      <c r="B52" s="24" t="s">
        <v>35</v>
      </c>
      <c r="C52" s="20"/>
      <c r="D52" s="20"/>
      <c r="E52" s="20"/>
      <c r="F52" s="20"/>
      <c r="G52" s="20"/>
      <c r="H52" s="195"/>
      <c r="I52" s="195"/>
      <c r="J52" s="195"/>
      <c r="K52" s="195"/>
      <c r="L52" s="20"/>
      <c r="M52" s="20"/>
      <c r="N52" s="20"/>
      <c r="O52" s="20"/>
      <c r="P52" s="184"/>
      <c r="Q52" s="185"/>
      <c r="R52" s="185"/>
      <c r="S52" s="185"/>
      <c r="T52" s="185"/>
      <c r="U52" s="185"/>
      <c r="V52" s="185"/>
      <c r="W52" s="185"/>
      <c r="X52" s="185"/>
      <c r="Y52" s="185"/>
      <c r="Z52" s="185"/>
      <c r="AA52" s="185"/>
      <c r="AB52" s="185"/>
      <c r="AC52" s="185"/>
      <c r="AD52" s="185"/>
      <c r="AE52" s="185"/>
      <c r="AF52" s="185"/>
      <c r="AG52" s="185"/>
      <c r="AH52" s="185"/>
      <c r="AI52" s="185"/>
      <c r="AJ52" s="185"/>
      <c r="AK52" s="185"/>
      <c r="AL52" s="185"/>
      <c r="AM52" s="185"/>
      <c r="AN52" s="185"/>
      <c r="AO52" s="185"/>
      <c r="AP52" s="185"/>
      <c r="AQ52" s="185"/>
      <c r="AR52" s="185"/>
      <c r="AS52" s="185"/>
      <c r="AT52" s="185"/>
      <c r="AU52" s="185"/>
      <c r="AV52" s="185"/>
      <c r="AW52" s="185"/>
      <c r="AX52" s="185"/>
      <c r="AY52" s="185"/>
      <c r="AZ52" s="185"/>
      <c r="BA52" s="185"/>
      <c r="BB52" s="185"/>
      <c r="BC52" s="185"/>
      <c r="BD52" s="185"/>
      <c r="BE52" s="185"/>
      <c r="BF52" s="185"/>
      <c r="BG52" s="185"/>
      <c r="BH52" s="185"/>
      <c r="BI52" s="185"/>
      <c r="BJ52" s="185"/>
      <c r="BK52" s="185"/>
      <c r="BL52" s="185"/>
      <c r="BM52" s="185"/>
      <c r="BN52" s="185"/>
      <c r="BO52" s="185"/>
      <c r="BP52" s="185"/>
      <c r="BQ52" s="185"/>
      <c r="BR52" s="185"/>
      <c r="BS52" s="185"/>
      <c r="BT52" s="185"/>
      <c r="BU52" s="185"/>
      <c r="BV52" s="185"/>
      <c r="BW52" s="185"/>
      <c r="BX52" s="185"/>
      <c r="BY52" s="185"/>
      <c r="BZ52" s="185"/>
      <c r="CA52" s="185"/>
      <c r="CB52" s="185"/>
      <c r="CC52" s="185"/>
      <c r="CD52" s="185"/>
      <c r="CE52" s="185"/>
      <c r="CF52" s="185"/>
      <c r="CG52" s="185"/>
      <c r="CH52" s="185"/>
      <c r="CI52" s="185"/>
      <c r="CJ52" s="185"/>
      <c r="CK52" s="185"/>
      <c r="CL52" s="185"/>
    </row>
    <row r="53" spans="1:91" s="186" customFormat="1" ht="28.5" customHeight="1" x14ac:dyDescent="0.3">
      <c r="A53" s="20"/>
      <c r="B53" s="24" t="s">
        <v>31</v>
      </c>
      <c r="C53" s="20"/>
      <c r="D53" s="20"/>
      <c r="E53" s="20"/>
      <c r="F53" s="20"/>
      <c r="G53" s="20"/>
      <c r="H53" s="195"/>
      <c r="I53" s="195"/>
      <c r="J53" s="195"/>
      <c r="K53" s="195"/>
      <c r="L53" s="20"/>
      <c r="M53" s="20"/>
      <c r="N53" s="20"/>
      <c r="O53" s="20"/>
      <c r="P53" s="184"/>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5"/>
      <c r="BR53" s="185"/>
      <c r="BS53" s="185"/>
      <c r="BT53" s="185"/>
      <c r="BU53" s="185"/>
      <c r="BV53" s="185"/>
      <c r="BW53" s="185"/>
      <c r="BX53" s="185"/>
      <c r="BY53" s="185"/>
      <c r="BZ53" s="185"/>
      <c r="CA53" s="185"/>
      <c r="CB53" s="185"/>
      <c r="CC53" s="185"/>
      <c r="CD53" s="185"/>
      <c r="CE53" s="185"/>
      <c r="CF53" s="185"/>
      <c r="CG53" s="185"/>
      <c r="CH53" s="185"/>
      <c r="CI53" s="185"/>
      <c r="CJ53" s="185"/>
      <c r="CK53" s="185"/>
      <c r="CL53" s="185"/>
    </row>
    <row r="54" spans="1:91" s="186" customFormat="1" ht="53.25" customHeight="1" x14ac:dyDescent="0.3">
      <c r="A54" s="20"/>
      <c r="B54" s="24" t="s">
        <v>211</v>
      </c>
      <c r="C54" s="20"/>
      <c r="D54" s="20"/>
      <c r="E54" s="20"/>
      <c r="F54" s="20"/>
      <c r="G54" s="20">
        <f>G40+G42+G44+G46+G48+G50</f>
        <v>0</v>
      </c>
      <c r="H54" s="20">
        <f t="shared" ref="H54:M54" si="4">H40+H42+H44+H46+H48+H50</f>
        <v>6000</v>
      </c>
      <c r="I54" s="20">
        <f t="shared" si="4"/>
        <v>20000</v>
      </c>
      <c r="J54" s="20">
        <f t="shared" si="4"/>
        <v>1700</v>
      </c>
      <c r="K54" s="20">
        <f t="shared" si="4"/>
        <v>0</v>
      </c>
      <c r="L54" s="20">
        <f t="shared" si="4"/>
        <v>0</v>
      </c>
      <c r="M54" s="20">
        <f t="shared" si="4"/>
        <v>0</v>
      </c>
      <c r="N54" s="20"/>
      <c r="O54" s="20"/>
      <c r="P54" s="184"/>
      <c r="Q54" s="185"/>
      <c r="R54" s="185"/>
      <c r="S54" s="185"/>
      <c r="T54" s="185"/>
      <c r="U54" s="185"/>
      <c r="V54" s="185"/>
      <c r="W54" s="185"/>
      <c r="X54" s="185"/>
      <c r="Y54" s="185"/>
      <c r="Z54" s="185"/>
      <c r="AA54" s="185"/>
      <c r="AB54" s="185"/>
      <c r="AC54" s="185"/>
      <c r="AD54" s="185"/>
      <c r="AE54" s="185"/>
      <c r="AF54" s="185"/>
      <c r="AG54" s="185"/>
      <c r="AH54" s="185"/>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5"/>
      <c r="BP54" s="185"/>
      <c r="BQ54" s="185"/>
      <c r="BR54" s="185"/>
      <c r="BS54" s="185"/>
      <c r="BT54" s="185"/>
      <c r="BU54" s="185"/>
      <c r="BV54" s="185"/>
      <c r="BW54" s="185"/>
      <c r="BX54" s="185"/>
      <c r="BY54" s="185"/>
      <c r="BZ54" s="185"/>
      <c r="CA54" s="185"/>
      <c r="CB54" s="185"/>
      <c r="CC54" s="185"/>
      <c r="CD54" s="185"/>
      <c r="CE54" s="185"/>
      <c r="CF54" s="185"/>
      <c r="CG54" s="185"/>
      <c r="CH54" s="185"/>
      <c r="CI54" s="185"/>
      <c r="CJ54" s="185"/>
      <c r="CK54" s="185"/>
      <c r="CL54" s="185"/>
    </row>
    <row r="55" spans="1:91" s="164" customFormat="1" ht="90.75" customHeight="1" x14ac:dyDescent="0.3">
      <c r="A55" s="2"/>
      <c r="B55" s="135" t="s">
        <v>670</v>
      </c>
      <c r="C55" s="106"/>
      <c r="D55" s="106"/>
      <c r="E55" s="106"/>
      <c r="F55" s="106"/>
      <c r="G55" s="183">
        <f t="shared" ref="G55:M55" si="5">G56+G57+G58</f>
        <v>0</v>
      </c>
      <c r="H55" s="183">
        <f t="shared" si="5"/>
        <v>12000</v>
      </c>
      <c r="I55" s="183">
        <f t="shared" si="5"/>
        <v>21500</v>
      </c>
      <c r="J55" s="183">
        <f t="shared" si="5"/>
        <v>28100</v>
      </c>
      <c r="K55" s="183">
        <f t="shared" si="5"/>
        <v>1000</v>
      </c>
      <c r="L55" s="183">
        <f t="shared" si="5"/>
        <v>14000</v>
      </c>
      <c r="M55" s="183">
        <f t="shared" si="5"/>
        <v>0</v>
      </c>
      <c r="N55" s="194"/>
      <c r="O55" s="194"/>
      <c r="P55" s="31"/>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row>
    <row r="56" spans="1:91" s="186" customFormat="1" ht="33.75" customHeight="1" x14ac:dyDescent="0.3">
      <c r="A56" s="20"/>
      <c r="B56" s="24" t="s">
        <v>35</v>
      </c>
      <c r="C56" s="20"/>
      <c r="D56" s="20"/>
      <c r="E56" s="20"/>
      <c r="F56" s="20"/>
      <c r="G56" s="118">
        <f t="shared" ref="G56:M58" si="6">G52+G31+G22</f>
        <v>0</v>
      </c>
      <c r="H56" s="118">
        <f t="shared" si="6"/>
        <v>0</v>
      </c>
      <c r="I56" s="118">
        <f t="shared" si="6"/>
        <v>0</v>
      </c>
      <c r="J56" s="118">
        <f t="shared" si="6"/>
        <v>0</v>
      </c>
      <c r="K56" s="118">
        <f t="shared" si="6"/>
        <v>0</v>
      </c>
      <c r="L56" s="118">
        <f t="shared" si="6"/>
        <v>14000</v>
      </c>
      <c r="M56" s="118">
        <f t="shared" si="6"/>
        <v>0</v>
      </c>
      <c r="N56" s="20"/>
      <c r="O56" s="20"/>
      <c r="P56" s="184"/>
      <c r="Q56" s="185"/>
      <c r="R56" s="185"/>
      <c r="S56" s="185"/>
      <c r="T56" s="185"/>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c r="AU56" s="185"/>
      <c r="AV56" s="185"/>
      <c r="AW56" s="185"/>
      <c r="AX56" s="185"/>
      <c r="AY56" s="185"/>
      <c r="AZ56" s="185"/>
      <c r="BA56" s="185"/>
      <c r="BB56" s="185"/>
      <c r="BC56" s="185"/>
      <c r="BD56" s="185"/>
      <c r="BE56" s="185"/>
      <c r="BF56" s="185"/>
      <c r="BG56" s="185"/>
      <c r="BH56" s="185"/>
      <c r="BI56" s="185"/>
      <c r="BJ56" s="185"/>
      <c r="BK56" s="185"/>
      <c r="BL56" s="185"/>
      <c r="BM56" s="185"/>
      <c r="BN56" s="185"/>
      <c r="BO56" s="185"/>
      <c r="BP56" s="185"/>
      <c r="BQ56" s="185"/>
      <c r="BR56" s="185"/>
      <c r="BS56" s="185"/>
      <c r="BT56" s="185"/>
      <c r="BU56" s="185"/>
      <c r="BV56" s="185"/>
      <c r="BW56" s="185"/>
      <c r="BX56" s="185"/>
      <c r="BY56" s="185"/>
      <c r="BZ56" s="185"/>
      <c r="CA56" s="185"/>
      <c r="CB56" s="185"/>
      <c r="CC56" s="185"/>
      <c r="CD56" s="185"/>
      <c r="CE56" s="185"/>
      <c r="CF56" s="185"/>
      <c r="CG56" s="185"/>
      <c r="CH56" s="185"/>
      <c r="CI56" s="185"/>
      <c r="CJ56" s="185"/>
      <c r="CK56" s="185"/>
      <c r="CL56" s="185"/>
    </row>
    <row r="57" spans="1:91" s="186" customFormat="1" ht="30" customHeight="1" x14ac:dyDescent="0.3">
      <c r="A57" s="20"/>
      <c r="B57" s="24" t="s">
        <v>31</v>
      </c>
      <c r="C57" s="20"/>
      <c r="D57" s="20"/>
      <c r="E57" s="20"/>
      <c r="F57" s="20"/>
      <c r="G57" s="118">
        <f t="shared" si="6"/>
        <v>0</v>
      </c>
      <c r="H57" s="118">
        <f t="shared" si="6"/>
        <v>0</v>
      </c>
      <c r="I57" s="118">
        <f t="shared" si="6"/>
        <v>0</v>
      </c>
      <c r="J57" s="118">
        <f t="shared" si="6"/>
        <v>400</v>
      </c>
      <c r="K57" s="118">
        <f t="shared" si="6"/>
        <v>1000</v>
      </c>
      <c r="L57" s="118">
        <f t="shared" si="6"/>
        <v>0</v>
      </c>
      <c r="M57" s="118">
        <f t="shared" si="6"/>
        <v>0</v>
      </c>
      <c r="N57" s="20"/>
      <c r="O57" s="20"/>
      <c r="P57" s="184"/>
      <c r="Q57" s="185"/>
      <c r="R57" s="185"/>
      <c r="S57" s="185"/>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c r="AP57" s="185"/>
      <c r="AQ57" s="185"/>
      <c r="AR57" s="185"/>
      <c r="AS57" s="185"/>
      <c r="AT57" s="185"/>
      <c r="AU57" s="185"/>
      <c r="AV57" s="185"/>
      <c r="AW57" s="185"/>
      <c r="AX57" s="185"/>
      <c r="AY57" s="185"/>
      <c r="AZ57" s="185"/>
      <c r="BA57" s="185"/>
      <c r="BB57" s="185"/>
      <c r="BC57" s="185"/>
      <c r="BD57" s="185"/>
      <c r="BE57" s="185"/>
      <c r="BF57" s="185"/>
      <c r="BG57" s="185"/>
      <c r="BH57" s="185"/>
      <c r="BI57" s="185"/>
      <c r="BJ57" s="185"/>
      <c r="BK57" s="185"/>
      <c r="BL57" s="185"/>
      <c r="BM57" s="185"/>
      <c r="BN57" s="185"/>
      <c r="BO57" s="185"/>
      <c r="BP57" s="185"/>
      <c r="BQ57" s="185"/>
      <c r="BR57" s="185"/>
      <c r="BS57" s="185"/>
      <c r="BT57" s="185"/>
      <c r="BU57" s="185"/>
      <c r="BV57" s="185"/>
      <c r="BW57" s="185"/>
      <c r="BX57" s="185"/>
      <c r="BY57" s="185"/>
      <c r="BZ57" s="185"/>
      <c r="CA57" s="185"/>
      <c r="CB57" s="185"/>
      <c r="CC57" s="185"/>
      <c r="CD57" s="185"/>
      <c r="CE57" s="185"/>
      <c r="CF57" s="185"/>
      <c r="CG57" s="185"/>
      <c r="CH57" s="185"/>
      <c r="CI57" s="185"/>
      <c r="CJ57" s="185"/>
      <c r="CK57" s="185"/>
      <c r="CL57" s="185"/>
    </row>
    <row r="58" spans="1:91" s="186" customFormat="1" ht="65.25" customHeight="1" x14ac:dyDescent="0.3">
      <c r="A58" s="20"/>
      <c r="B58" s="24" t="s">
        <v>211</v>
      </c>
      <c r="C58" s="20"/>
      <c r="D58" s="20"/>
      <c r="E58" s="20"/>
      <c r="F58" s="20"/>
      <c r="G58" s="118">
        <f t="shared" si="6"/>
        <v>0</v>
      </c>
      <c r="H58" s="118">
        <f t="shared" si="6"/>
        <v>12000</v>
      </c>
      <c r="I58" s="118">
        <f t="shared" si="6"/>
        <v>21500</v>
      </c>
      <c r="J58" s="118">
        <f t="shared" si="6"/>
        <v>27700</v>
      </c>
      <c r="K58" s="118">
        <f t="shared" si="6"/>
        <v>0</v>
      </c>
      <c r="L58" s="118">
        <f t="shared" si="6"/>
        <v>0</v>
      </c>
      <c r="M58" s="118">
        <f t="shared" si="6"/>
        <v>0</v>
      </c>
      <c r="N58" s="20"/>
      <c r="O58" s="20"/>
      <c r="P58" s="184"/>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5"/>
      <c r="BP58" s="185"/>
      <c r="BQ58" s="185"/>
      <c r="BR58" s="185"/>
      <c r="BS58" s="185"/>
      <c r="BT58" s="185"/>
      <c r="BU58" s="185"/>
      <c r="BV58" s="185"/>
      <c r="BW58" s="185"/>
      <c r="BX58" s="185"/>
      <c r="BY58" s="185"/>
      <c r="BZ58" s="185"/>
      <c r="CA58" s="185"/>
      <c r="CB58" s="185"/>
      <c r="CC58" s="185"/>
      <c r="CD58" s="185"/>
      <c r="CE58" s="185"/>
      <c r="CF58" s="185"/>
      <c r="CG58" s="185"/>
      <c r="CH58" s="185"/>
      <c r="CI58" s="185"/>
      <c r="CJ58" s="185"/>
      <c r="CK58" s="185"/>
      <c r="CL58" s="185"/>
    </row>
    <row r="59" spans="1:91" s="164" customFormat="1" ht="33.75" customHeight="1" x14ac:dyDescent="0.3">
      <c r="A59" s="176" t="s">
        <v>669</v>
      </c>
      <c r="B59" s="177"/>
      <c r="C59" s="176"/>
      <c r="D59" s="176"/>
      <c r="E59" s="176"/>
      <c r="F59" s="176"/>
      <c r="G59" s="176"/>
      <c r="H59" s="176"/>
      <c r="I59" s="176"/>
      <c r="J59" s="176"/>
      <c r="K59" s="176"/>
      <c r="L59" s="176"/>
      <c r="M59" s="176"/>
      <c r="N59" s="176"/>
      <c r="O59" s="176"/>
      <c r="P59" s="176"/>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row>
    <row r="60" spans="1:91" s="164" customFormat="1" ht="132" customHeight="1" x14ac:dyDescent="0.3">
      <c r="A60" s="55"/>
      <c r="B60" s="196" t="s">
        <v>842</v>
      </c>
      <c r="C60" s="131" t="s">
        <v>668</v>
      </c>
      <c r="D60" s="55" t="s">
        <v>126</v>
      </c>
      <c r="E60" s="55" t="s">
        <v>3</v>
      </c>
      <c r="F60" s="106"/>
      <c r="G60" s="2">
        <v>8.6</v>
      </c>
      <c r="H60" s="2">
        <v>19</v>
      </c>
      <c r="I60" s="2">
        <v>19.5</v>
      </c>
      <c r="J60" s="2">
        <v>20.5</v>
      </c>
      <c r="K60" s="2">
        <v>21</v>
      </c>
      <c r="L60" s="2">
        <v>21.4</v>
      </c>
      <c r="M60" s="2">
        <v>21.6</v>
      </c>
      <c r="N60" s="106"/>
      <c r="O60" s="106"/>
      <c r="P60" s="19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row>
    <row r="61" spans="1:91" s="164" customFormat="1" ht="129.75" customHeight="1" x14ac:dyDescent="0.3">
      <c r="A61" s="55"/>
      <c r="B61" s="135" t="s">
        <v>114</v>
      </c>
      <c r="C61" s="2" t="s">
        <v>652</v>
      </c>
      <c r="D61" s="55"/>
      <c r="E61" s="55"/>
      <c r="F61" s="2"/>
      <c r="G61" s="2">
        <v>5.5</v>
      </c>
      <c r="H61" s="2">
        <v>15.6</v>
      </c>
      <c r="I61" s="2">
        <v>15.6</v>
      </c>
      <c r="J61" s="2">
        <v>15.8</v>
      </c>
      <c r="K61" s="2">
        <v>16</v>
      </c>
      <c r="L61" s="2">
        <v>16</v>
      </c>
      <c r="M61" s="2">
        <v>16</v>
      </c>
      <c r="N61" s="2"/>
      <c r="O61" s="2"/>
      <c r="P61" s="31"/>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row>
    <row r="62" spans="1:91" s="9" customFormat="1" ht="42.75" customHeight="1" x14ac:dyDescent="0.3">
      <c r="A62" s="3"/>
      <c r="B62" s="4" t="s">
        <v>667</v>
      </c>
      <c r="C62" s="4"/>
      <c r="D62" s="4"/>
      <c r="E62" s="4"/>
      <c r="F62" s="4"/>
      <c r="G62" s="4"/>
      <c r="H62" s="4"/>
      <c r="I62" s="4"/>
      <c r="J62" s="4"/>
      <c r="K62" s="4"/>
      <c r="L62" s="4"/>
      <c r="M62" s="4"/>
      <c r="N62" s="4"/>
      <c r="O62" s="5"/>
      <c r="P62" s="6"/>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8"/>
    </row>
    <row r="63" spans="1:91" s="164" customFormat="1" ht="99" customHeight="1" x14ac:dyDescent="0.3">
      <c r="A63" s="2"/>
      <c r="B63" s="196" t="s">
        <v>843</v>
      </c>
      <c r="C63" s="131" t="s">
        <v>793</v>
      </c>
      <c r="D63" s="2" t="s">
        <v>648</v>
      </c>
      <c r="E63" s="2" t="s">
        <v>3</v>
      </c>
      <c r="F63" s="106"/>
      <c r="G63" s="41">
        <v>0.22</v>
      </c>
      <c r="H63" s="41">
        <v>0.22</v>
      </c>
      <c r="I63" s="41">
        <v>0.25</v>
      </c>
      <c r="J63" s="41">
        <v>0.28000000000000003</v>
      </c>
      <c r="K63" s="41">
        <v>0.32</v>
      </c>
      <c r="L63" s="41">
        <v>0.35</v>
      </c>
      <c r="M63" s="41">
        <v>0.39</v>
      </c>
      <c r="N63" s="198"/>
      <c r="O63" s="106"/>
      <c r="P63" s="19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row>
    <row r="64" spans="1:91" s="9" customFormat="1" ht="27" customHeight="1" x14ac:dyDescent="0.3">
      <c r="A64" s="3"/>
      <c r="B64" s="10" t="s">
        <v>666</v>
      </c>
      <c r="C64" s="11"/>
      <c r="D64" s="11"/>
      <c r="E64" s="11"/>
      <c r="F64" s="11"/>
      <c r="G64" s="12"/>
      <c r="H64" s="13"/>
      <c r="I64" s="14"/>
      <c r="J64" s="14"/>
      <c r="K64" s="14"/>
      <c r="L64" s="14"/>
      <c r="M64" s="14"/>
      <c r="N64" s="5"/>
      <c r="O64" s="5"/>
      <c r="P64" s="6"/>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8"/>
    </row>
    <row r="65" spans="1:90" s="164" customFormat="1" ht="41.25" customHeight="1" x14ac:dyDescent="0.3">
      <c r="A65" s="2"/>
      <c r="B65" s="178" t="s">
        <v>43</v>
      </c>
      <c r="C65" s="170"/>
      <c r="D65" s="170"/>
      <c r="E65" s="170"/>
      <c r="F65" s="170"/>
      <c r="G65" s="170"/>
      <c r="H65" s="170"/>
      <c r="I65" s="170"/>
      <c r="J65" s="170"/>
      <c r="K65" s="170"/>
      <c r="L65" s="170"/>
      <c r="M65" s="170"/>
      <c r="N65" s="170"/>
      <c r="O65" s="170"/>
      <c r="P65" s="178"/>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row>
    <row r="66" spans="1:90" s="164" customFormat="1" ht="41.25" customHeight="1" x14ac:dyDescent="0.3">
      <c r="A66" s="56">
        <v>14</v>
      </c>
      <c r="B66" s="180" t="s">
        <v>665</v>
      </c>
      <c r="C66" s="55" t="s">
        <v>776</v>
      </c>
      <c r="D66" s="55" t="s">
        <v>52</v>
      </c>
      <c r="E66" s="2"/>
      <c r="F66" s="55" t="s">
        <v>121</v>
      </c>
      <c r="G66" s="2"/>
      <c r="H66" s="2"/>
      <c r="I66" s="2"/>
      <c r="J66" s="2"/>
      <c r="K66" s="2"/>
      <c r="L66" s="2"/>
      <c r="M66" s="2"/>
      <c r="N66" s="2"/>
      <c r="O66" s="56" t="s">
        <v>549</v>
      </c>
      <c r="P66" s="189" t="s">
        <v>664</v>
      </c>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row>
    <row r="67" spans="1:90" s="164" customFormat="1" ht="56.25" customHeight="1" x14ac:dyDescent="0.3">
      <c r="A67" s="57"/>
      <c r="B67" s="181"/>
      <c r="C67" s="55"/>
      <c r="D67" s="55"/>
      <c r="E67" s="2" t="s">
        <v>129</v>
      </c>
      <c r="F67" s="55"/>
      <c r="G67" s="106"/>
      <c r="H67" s="106"/>
      <c r="I67" s="199">
        <v>2000</v>
      </c>
      <c r="J67" s="106"/>
      <c r="K67" s="106"/>
      <c r="L67" s="106"/>
      <c r="M67" s="106"/>
      <c r="N67" s="2"/>
      <c r="O67" s="57"/>
      <c r="P67" s="191"/>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row>
    <row r="68" spans="1:90" s="164" customFormat="1" ht="41.25" customHeight="1" x14ac:dyDescent="0.3">
      <c r="A68" s="56">
        <v>15</v>
      </c>
      <c r="B68" s="180" t="s">
        <v>663</v>
      </c>
      <c r="C68" s="55" t="s">
        <v>776</v>
      </c>
      <c r="D68" s="55" t="s">
        <v>52</v>
      </c>
      <c r="E68" s="2"/>
      <c r="F68" s="55" t="s">
        <v>121</v>
      </c>
      <c r="G68" s="2"/>
      <c r="H68" s="2"/>
      <c r="I68" s="199"/>
      <c r="J68" s="2"/>
      <c r="K68" s="2"/>
      <c r="L68" s="2"/>
      <c r="M68" s="2"/>
      <c r="N68" s="2"/>
      <c r="O68" s="56" t="s">
        <v>549</v>
      </c>
      <c r="P68" s="189" t="s">
        <v>662</v>
      </c>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row>
    <row r="69" spans="1:90" s="164" customFormat="1" ht="57" customHeight="1" x14ac:dyDescent="0.3">
      <c r="A69" s="57"/>
      <c r="B69" s="181"/>
      <c r="C69" s="55"/>
      <c r="D69" s="55"/>
      <c r="E69" s="2" t="s">
        <v>129</v>
      </c>
      <c r="F69" s="55"/>
      <c r="G69" s="106"/>
      <c r="H69" s="106"/>
      <c r="I69" s="199">
        <v>750</v>
      </c>
      <c r="J69" s="106"/>
      <c r="K69" s="106"/>
      <c r="L69" s="106"/>
      <c r="M69" s="106"/>
      <c r="N69" s="2"/>
      <c r="O69" s="57"/>
      <c r="P69" s="191"/>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row>
    <row r="70" spans="1:90" s="164" customFormat="1" ht="71.25" customHeight="1" x14ac:dyDescent="0.3">
      <c r="A70" s="56">
        <v>16</v>
      </c>
      <c r="B70" s="180" t="s">
        <v>661</v>
      </c>
      <c r="C70" s="55" t="s">
        <v>776</v>
      </c>
      <c r="D70" s="55" t="s">
        <v>52</v>
      </c>
      <c r="E70" s="2"/>
      <c r="F70" s="55" t="s">
        <v>121</v>
      </c>
      <c r="G70" s="2"/>
      <c r="H70" s="2"/>
      <c r="I70" s="199"/>
      <c r="J70" s="2"/>
      <c r="K70" s="2"/>
      <c r="L70" s="2"/>
      <c r="M70" s="2"/>
      <c r="N70" s="2"/>
      <c r="O70" s="56" t="s">
        <v>549</v>
      </c>
      <c r="P70" s="189" t="s">
        <v>658</v>
      </c>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row>
    <row r="71" spans="1:90" s="164" customFormat="1" ht="20.25" customHeight="1" x14ac:dyDescent="0.3">
      <c r="A71" s="57"/>
      <c r="B71" s="181"/>
      <c r="C71" s="55"/>
      <c r="D71" s="55"/>
      <c r="E71" s="2" t="s">
        <v>129</v>
      </c>
      <c r="F71" s="55"/>
      <c r="G71" s="106"/>
      <c r="H71" s="106"/>
      <c r="I71" s="199">
        <v>27000</v>
      </c>
      <c r="J71" s="106"/>
      <c r="K71" s="106"/>
      <c r="L71" s="106"/>
      <c r="M71" s="106"/>
      <c r="N71" s="2"/>
      <c r="O71" s="57"/>
      <c r="P71" s="191"/>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row>
    <row r="72" spans="1:90" s="164" customFormat="1" ht="41.25" customHeight="1" x14ac:dyDescent="0.3">
      <c r="A72" s="56">
        <v>17</v>
      </c>
      <c r="B72" s="180" t="s">
        <v>660</v>
      </c>
      <c r="C72" s="55" t="s">
        <v>776</v>
      </c>
      <c r="D72" s="55" t="s">
        <v>52</v>
      </c>
      <c r="E72" s="2"/>
      <c r="F72" s="55" t="s">
        <v>121</v>
      </c>
      <c r="G72" s="2"/>
      <c r="H72" s="2"/>
      <c r="I72" s="2"/>
      <c r="J72" s="2"/>
      <c r="K72" s="2"/>
      <c r="L72" s="2"/>
      <c r="M72" s="2"/>
      <c r="N72" s="2"/>
      <c r="O72" s="56" t="s">
        <v>549</v>
      </c>
      <c r="P72" s="189" t="s">
        <v>658</v>
      </c>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row>
    <row r="73" spans="1:90" s="164" customFormat="1" ht="36" customHeight="1" x14ac:dyDescent="0.3">
      <c r="A73" s="57"/>
      <c r="B73" s="181"/>
      <c r="C73" s="55"/>
      <c r="D73" s="55"/>
      <c r="E73" s="2" t="s">
        <v>129</v>
      </c>
      <c r="F73" s="55"/>
      <c r="G73" s="106"/>
      <c r="H73" s="106"/>
      <c r="I73" s="2"/>
      <c r="J73" s="199">
        <v>78600</v>
      </c>
      <c r="K73" s="199">
        <v>78600</v>
      </c>
      <c r="L73" s="199">
        <v>78600</v>
      </c>
      <c r="M73" s="106"/>
      <c r="N73" s="2"/>
      <c r="O73" s="57"/>
      <c r="P73" s="191"/>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row>
    <row r="74" spans="1:90" s="164" customFormat="1" ht="41.25" customHeight="1" x14ac:dyDescent="0.3">
      <c r="A74" s="56">
        <v>18</v>
      </c>
      <c r="B74" s="180" t="s">
        <v>659</v>
      </c>
      <c r="C74" s="55" t="s">
        <v>776</v>
      </c>
      <c r="D74" s="55" t="s">
        <v>52</v>
      </c>
      <c r="E74" s="2"/>
      <c r="F74" s="55" t="s">
        <v>121</v>
      </c>
      <c r="G74" s="2"/>
      <c r="H74" s="2"/>
      <c r="I74" s="2"/>
      <c r="J74" s="2"/>
      <c r="K74" s="2"/>
      <c r="L74" s="2"/>
      <c r="M74" s="2"/>
      <c r="N74" s="2"/>
      <c r="O74" s="56" t="s">
        <v>549</v>
      </c>
      <c r="P74" s="189" t="s">
        <v>658</v>
      </c>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row>
    <row r="75" spans="1:90" s="164" customFormat="1" ht="93.75" customHeight="1" x14ac:dyDescent="0.3">
      <c r="A75" s="57"/>
      <c r="B75" s="181"/>
      <c r="C75" s="55"/>
      <c r="D75" s="55"/>
      <c r="E75" s="2" t="s">
        <v>129</v>
      </c>
      <c r="F75" s="55"/>
      <c r="G75" s="106"/>
      <c r="H75" s="106"/>
      <c r="I75" s="199">
        <v>1500</v>
      </c>
      <c r="J75" s="106"/>
      <c r="K75" s="106"/>
      <c r="L75" s="106"/>
      <c r="M75" s="106"/>
      <c r="N75" s="2"/>
      <c r="O75" s="57"/>
      <c r="P75" s="191"/>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row>
    <row r="76" spans="1:90" s="164" customFormat="1" ht="51" customHeight="1" x14ac:dyDescent="0.3">
      <c r="A76" s="2"/>
      <c r="B76" s="135" t="s">
        <v>118</v>
      </c>
      <c r="C76" s="2"/>
      <c r="D76" s="2"/>
      <c r="E76" s="2"/>
      <c r="F76" s="2"/>
      <c r="G76" s="106">
        <f t="shared" ref="G76:M76" si="7">G77+G78+G79</f>
        <v>0</v>
      </c>
      <c r="H76" s="106">
        <f t="shared" si="7"/>
        <v>0</v>
      </c>
      <c r="I76" s="106">
        <f t="shared" si="7"/>
        <v>31250</v>
      </c>
      <c r="J76" s="106">
        <f t="shared" si="7"/>
        <v>78600</v>
      </c>
      <c r="K76" s="106">
        <f t="shared" si="7"/>
        <v>78600</v>
      </c>
      <c r="L76" s="106">
        <f t="shared" si="7"/>
        <v>78600</v>
      </c>
      <c r="M76" s="106">
        <f t="shared" si="7"/>
        <v>0</v>
      </c>
      <c r="N76" s="106"/>
      <c r="O76" s="2"/>
      <c r="P76" s="31"/>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row>
    <row r="77" spans="1:90" s="164" customFormat="1" ht="26.25" customHeight="1" x14ac:dyDescent="0.3">
      <c r="A77" s="2"/>
      <c r="B77" s="24" t="s">
        <v>35</v>
      </c>
      <c r="C77" s="2"/>
      <c r="D77" s="2"/>
      <c r="E77" s="2"/>
      <c r="F77" s="2"/>
      <c r="G77" s="2"/>
      <c r="H77" s="2"/>
      <c r="I77" s="2"/>
      <c r="J77" s="2"/>
      <c r="K77" s="2"/>
      <c r="L77" s="2"/>
      <c r="M77" s="2"/>
      <c r="N77" s="2"/>
      <c r="O77" s="2"/>
      <c r="P77" s="31"/>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row>
    <row r="78" spans="1:90" s="164" customFormat="1" ht="30" customHeight="1" x14ac:dyDescent="0.3">
      <c r="A78" s="2"/>
      <c r="B78" s="24" t="s">
        <v>31</v>
      </c>
      <c r="C78" s="2"/>
      <c r="D78" s="2"/>
      <c r="E78" s="2"/>
      <c r="F78" s="2"/>
      <c r="G78" s="2"/>
      <c r="H78" s="2"/>
      <c r="I78" s="2"/>
      <c r="J78" s="2"/>
      <c r="K78" s="2"/>
      <c r="L78" s="2"/>
      <c r="M78" s="2"/>
      <c r="N78" s="2"/>
      <c r="O78" s="2"/>
      <c r="P78" s="31"/>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row>
    <row r="79" spans="1:90" s="164" customFormat="1" ht="66.75" customHeight="1" x14ac:dyDescent="0.3">
      <c r="A79" s="2"/>
      <c r="B79" s="24" t="s">
        <v>211</v>
      </c>
      <c r="C79" s="2"/>
      <c r="D79" s="2"/>
      <c r="E79" s="2"/>
      <c r="F79" s="2"/>
      <c r="G79" s="2">
        <f t="shared" ref="G79:M79" si="8">G67+G71+G73+G69+G75</f>
        <v>0</v>
      </c>
      <c r="H79" s="2">
        <f t="shared" si="8"/>
        <v>0</v>
      </c>
      <c r="I79" s="160">
        <f t="shared" si="8"/>
        <v>31250</v>
      </c>
      <c r="J79" s="2">
        <f t="shared" si="8"/>
        <v>78600</v>
      </c>
      <c r="K79" s="2">
        <f t="shared" si="8"/>
        <v>78600</v>
      </c>
      <c r="L79" s="2">
        <f t="shared" si="8"/>
        <v>78600</v>
      </c>
      <c r="M79" s="2">
        <f t="shared" si="8"/>
        <v>0</v>
      </c>
      <c r="N79" s="2"/>
      <c r="O79" s="2"/>
      <c r="P79" s="31"/>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row>
    <row r="80" spans="1:90" s="186" customFormat="1" ht="147.75" customHeight="1" x14ac:dyDescent="0.3">
      <c r="A80" s="200"/>
      <c r="B80" s="201" t="s">
        <v>844</v>
      </c>
      <c r="C80" s="131" t="s">
        <v>650</v>
      </c>
      <c r="D80" s="2" t="s">
        <v>657</v>
      </c>
      <c r="E80" s="2" t="s">
        <v>647</v>
      </c>
      <c r="F80" s="202"/>
      <c r="G80" s="203">
        <v>0.25700000000000001</v>
      </c>
      <c r="H80" s="204">
        <v>0.38</v>
      </c>
      <c r="I80" s="204">
        <v>0.4</v>
      </c>
      <c r="J80" s="204">
        <v>0.42</v>
      </c>
      <c r="K80" s="204">
        <v>0.44</v>
      </c>
      <c r="L80" s="204">
        <v>0.46</v>
      </c>
      <c r="M80" s="204">
        <v>0.46</v>
      </c>
      <c r="N80" s="202"/>
      <c r="O80" s="202"/>
      <c r="P80" s="184"/>
      <c r="Q80" s="185"/>
      <c r="R80" s="185"/>
      <c r="S80" s="185"/>
      <c r="T80" s="185"/>
      <c r="U80" s="185"/>
      <c r="V80" s="185"/>
      <c r="W80" s="185"/>
      <c r="X80" s="185"/>
      <c r="Y80" s="185"/>
      <c r="Z80" s="185"/>
      <c r="AA80" s="185"/>
      <c r="AB80" s="185"/>
      <c r="AC80" s="185"/>
      <c r="AD80" s="185"/>
      <c r="AE80" s="185"/>
      <c r="AF80" s="185"/>
      <c r="AG80" s="185"/>
      <c r="AH80" s="185"/>
      <c r="AI80" s="185"/>
      <c r="AJ80" s="185"/>
      <c r="AK80" s="185"/>
      <c r="AL80" s="185"/>
      <c r="AM80" s="185"/>
      <c r="AN80" s="185"/>
      <c r="AO80" s="185"/>
      <c r="AP80" s="185"/>
      <c r="AQ80" s="185"/>
      <c r="AR80" s="185"/>
      <c r="AS80" s="185"/>
      <c r="AT80" s="185"/>
      <c r="AU80" s="185"/>
      <c r="AV80" s="185"/>
      <c r="AW80" s="185"/>
      <c r="AX80" s="185"/>
      <c r="AY80" s="185"/>
      <c r="AZ80" s="185"/>
      <c r="BA80" s="185"/>
      <c r="BB80" s="185"/>
      <c r="BC80" s="185"/>
      <c r="BD80" s="185"/>
      <c r="BE80" s="185"/>
      <c r="BF80" s="185"/>
      <c r="BG80" s="185"/>
      <c r="BH80" s="185"/>
      <c r="BI80" s="185"/>
      <c r="BJ80" s="185"/>
      <c r="BK80" s="185"/>
      <c r="BL80" s="185"/>
      <c r="BM80" s="185"/>
      <c r="BN80" s="185"/>
      <c r="BO80" s="185"/>
      <c r="BP80" s="185"/>
      <c r="BQ80" s="185"/>
      <c r="BR80" s="185"/>
      <c r="BS80" s="185"/>
      <c r="BT80" s="185"/>
      <c r="BU80" s="185"/>
      <c r="BV80" s="185"/>
      <c r="BW80" s="185"/>
      <c r="BX80" s="185"/>
      <c r="BY80" s="185"/>
      <c r="BZ80" s="185"/>
      <c r="CA80" s="185"/>
      <c r="CB80" s="185"/>
      <c r="CC80" s="185"/>
      <c r="CD80" s="185"/>
      <c r="CE80" s="185"/>
      <c r="CF80" s="185"/>
      <c r="CG80" s="185"/>
      <c r="CH80" s="185"/>
      <c r="CI80" s="185"/>
      <c r="CJ80" s="185"/>
      <c r="CK80" s="185"/>
      <c r="CL80" s="185"/>
    </row>
    <row r="81" spans="1:90" s="186" customFormat="1" ht="106.5" customHeight="1" x14ac:dyDescent="0.3">
      <c r="A81" s="200"/>
      <c r="B81" s="205" t="s">
        <v>114</v>
      </c>
      <c r="C81" s="2" t="s">
        <v>649</v>
      </c>
      <c r="D81" s="2" t="s">
        <v>648</v>
      </c>
      <c r="E81" s="2" t="s">
        <v>647</v>
      </c>
      <c r="F81" s="202"/>
      <c r="G81" s="206">
        <v>7.8600000000000003E-2</v>
      </c>
      <c r="H81" s="206">
        <v>9.4E-2</v>
      </c>
      <c r="I81" s="207">
        <v>0.1</v>
      </c>
      <c r="J81" s="207">
        <v>0.11</v>
      </c>
      <c r="K81" s="207">
        <v>0.18</v>
      </c>
      <c r="L81" s="207">
        <v>0.12</v>
      </c>
      <c r="M81" s="207">
        <v>0.12</v>
      </c>
      <c r="N81" s="202"/>
      <c r="O81" s="202"/>
      <c r="P81" s="184"/>
      <c r="Q81" s="185"/>
      <c r="R81" s="185"/>
      <c r="S81" s="185"/>
      <c r="T81" s="185"/>
      <c r="U81" s="185"/>
      <c r="V81" s="185"/>
      <c r="W81" s="185"/>
      <c r="X81" s="185"/>
      <c r="Y81" s="185"/>
      <c r="Z81" s="185"/>
      <c r="AA81" s="185"/>
      <c r="AB81" s="185"/>
      <c r="AC81" s="185"/>
      <c r="AD81" s="185"/>
      <c r="AE81" s="185"/>
      <c r="AF81" s="185"/>
      <c r="AG81" s="185"/>
      <c r="AH81" s="185"/>
      <c r="AI81" s="185"/>
      <c r="AJ81" s="185"/>
      <c r="AK81" s="185"/>
      <c r="AL81" s="185"/>
      <c r="AM81" s="185"/>
      <c r="AN81" s="185"/>
      <c r="AO81" s="185"/>
      <c r="AP81" s="185"/>
      <c r="AQ81" s="185"/>
      <c r="AR81" s="185"/>
      <c r="AS81" s="185"/>
      <c r="AT81" s="185"/>
      <c r="AU81" s="185"/>
      <c r="AV81" s="185"/>
      <c r="AW81" s="185"/>
      <c r="AX81" s="185"/>
      <c r="AY81" s="185"/>
      <c r="AZ81" s="185"/>
      <c r="BA81" s="185"/>
      <c r="BB81" s="185"/>
      <c r="BC81" s="185"/>
      <c r="BD81" s="185"/>
      <c r="BE81" s="185"/>
      <c r="BF81" s="185"/>
      <c r="BG81" s="185"/>
      <c r="BH81" s="185"/>
      <c r="BI81" s="185"/>
      <c r="BJ81" s="185"/>
      <c r="BK81" s="185"/>
      <c r="BL81" s="185"/>
      <c r="BM81" s="185"/>
      <c r="BN81" s="185"/>
      <c r="BO81" s="185"/>
      <c r="BP81" s="185"/>
      <c r="BQ81" s="185"/>
      <c r="BR81" s="185"/>
      <c r="BS81" s="185"/>
      <c r="BT81" s="185"/>
      <c r="BU81" s="185"/>
      <c r="BV81" s="185"/>
      <c r="BW81" s="185"/>
      <c r="BX81" s="185"/>
      <c r="BY81" s="185"/>
      <c r="BZ81" s="185"/>
      <c r="CA81" s="185"/>
      <c r="CB81" s="185"/>
      <c r="CC81" s="185"/>
      <c r="CD81" s="185"/>
      <c r="CE81" s="185"/>
      <c r="CF81" s="185"/>
      <c r="CG81" s="185"/>
      <c r="CH81" s="185"/>
      <c r="CI81" s="185"/>
      <c r="CJ81" s="185"/>
      <c r="CK81" s="185"/>
      <c r="CL81" s="185"/>
    </row>
    <row r="82" spans="1:90" s="186" customFormat="1" ht="32.25" customHeight="1" x14ac:dyDescent="0.3">
      <c r="A82" s="200"/>
      <c r="B82" s="208" t="s">
        <v>656</v>
      </c>
      <c r="C82" s="209"/>
      <c r="D82" s="209"/>
      <c r="E82" s="209"/>
      <c r="F82" s="209"/>
      <c r="G82" s="209"/>
      <c r="H82" s="209"/>
      <c r="I82" s="209"/>
      <c r="J82" s="209"/>
      <c r="K82" s="209"/>
      <c r="L82" s="209"/>
      <c r="M82" s="209"/>
      <c r="N82" s="209"/>
      <c r="O82" s="202"/>
      <c r="P82" s="184"/>
      <c r="Q82" s="185"/>
      <c r="R82" s="185"/>
      <c r="S82" s="185"/>
      <c r="T82" s="185"/>
      <c r="U82" s="185"/>
      <c r="V82" s="185"/>
      <c r="W82" s="185"/>
      <c r="X82" s="185"/>
      <c r="Y82" s="185"/>
      <c r="Z82" s="185"/>
      <c r="AA82" s="185"/>
      <c r="AB82" s="185"/>
      <c r="AC82" s="185"/>
      <c r="AD82" s="185"/>
      <c r="AE82" s="185"/>
      <c r="AF82" s="185"/>
      <c r="AG82" s="185"/>
      <c r="AH82" s="185"/>
      <c r="AI82" s="185"/>
      <c r="AJ82" s="185"/>
      <c r="AK82" s="185"/>
      <c r="AL82" s="185"/>
      <c r="AM82" s="185"/>
      <c r="AN82" s="185"/>
      <c r="AO82" s="185"/>
      <c r="AP82" s="185"/>
      <c r="AQ82" s="185"/>
      <c r="AR82" s="185"/>
      <c r="AS82" s="185"/>
      <c r="AT82" s="185"/>
      <c r="AU82" s="185"/>
      <c r="AV82" s="185"/>
      <c r="AW82" s="185"/>
      <c r="AX82" s="185"/>
      <c r="AY82" s="185"/>
      <c r="AZ82" s="185"/>
      <c r="BA82" s="185"/>
      <c r="BB82" s="185"/>
      <c r="BC82" s="185"/>
      <c r="BD82" s="185"/>
      <c r="BE82" s="185"/>
      <c r="BF82" s="185"/>
      <c r="BG82" s="185"/>
      <c r="BH82" s="185"/>
      <c r="BI82" s="185"/>
      <c r="BJ82" s="185"/>
      <c r="BK82" s="185"/>
      <c r="BL82" s="185"/>
      <c r="BM82" s="185"/>
      <c r="BN82" s="185"/>
      <c r="BO82" s="185"/>
      <c r="BP82" s="185"/>
      <c r="BQ82" s="185"/>
      <c r="BR82" s="185"/>
      <c r="BS82" s="185"/>
      <c r="BT82" s="185"/>
      <c r="BU82" s="185"/>
      <c r="BV82" s="185"/>
      <c r="BW82" s="185"/>
      <c r="BX82" s="185"/>
      <c r="BY82" s="185"/>
      <c r="BZ82" s="185"/>
      <c r="CA82" s="185"/>
      <c r="CB82" s="185"/>
      <c r="CC82" s="185"/>
      <c r="CD82" s="185"/>
      <c r="CE82" s="185"/>
      <c r="CF82" s="185"/>
      <c r="CG82" s="185"/>
      <c r="CH82" s="185"/>
      <c r="CI82" s="185"/>
      <c r="CJ82" s="185"/>
      <c r="CK82" s="185"/>
      <c r="CL82" s="185"/>
    </row>
    <row r="83" spans="1:90" s="186" customFormat="1" ht="28.5" customHeight="1" x14ac:dyDescent="0.3">
      <c r="A83" s="200"/>
      <c r="B83" s="208" t="s">
        <v>655</v>
      </c>
      <c r="C83" s="208"/>
      <c r="D83" s="208"/>
      <c r="E83" s="208"/>
      <c r="F83" s="208"/>
      <c r="G83" s="208"/>
      <c r="H83" s="208"/>
      <c r="I83" s="208"/>
      <c r="J83" s="208"/>
      <c r="K83" s="208"/>
      <c r="L83" s="208"/>
      <c r="M83" s="208"/>
      <c r="N83" s="208"/>
      <c r="O83" s="208"/>
      <c r="P83" s="208"/>
      <c r="Q83" s="185"/>
      <c r="R83" s="185"/>
      <c r="S83" s="185"/>
      <c r="T83" s="185"/>
      <c r="U83" s="185"/>
      <c r="V83" s="185"/>
      <c r="W83" s="185"/>
      <c r="X83" s="185"/>
      <c r="Y83" s="185"/>
      <c r="Z83" s="185"/>
      <c r="AA83" s="185"/>
      <c r="AB83" s="185"/>
      <c r="AC83" s="185"/>
      <c r="AD83" s="185"/>
      <c r="AE83" s="185"/>
      <c r="AF83" s="185"/>
      <c r="AG83" s="185"/>
      <c r="AH83" s="185"/>
      <c r="AI83" s="185"/>
      <c r="AJ83" s="185"/>
      <c r="AK83" s="185"/>
      <c r="AL83" s="185"/>
      <c r="AM83" s="185"/>
      <c r="AN83" s="185"/>
      <c r="AO83" s="185"/>
      <c r="AP83" s="185"/>
      <c r="AQ83" s="185"/>
      <c r="AR83" s="185"/>
      <c r="AS83" s="185"/>
      <c r="AT83" s="185"/>
      <c r="AU83" s="185"/>
      <c r="AV83" s="185"/>
      <c r="AW83" s="185"/>
      <c r="AX83" s="185"/>
      <c r="AY83" s="185"/>
      <c r="AZ83" s="185"/>
      <c r="BA83" s="185"/>
      <c r="BB83" s="185"/>
      <c r="BC83" s="185"/>
      <c r="BD83" s="185"/>
      <c r="BE83" s="185"/>
      <c r="BF83" s="185"/>
      <c r="BG83" s="185"/>
      <c r="BH83" s="185"/>
      <c r="BI83" s="185"/>
      <c r="BJ83" s="185"/>
      <c r="BK83" s="185"/>
      <c r="BL83" s="185"/>
      <c r="BM83" s="185"/>
      <c r="BN83" s="185"/>
      <c r="BO83" s="185"/>
      <c r="BP83" s="185"/>
      <c r="BQ83" s="185"/>
      <c r="BR83" s="185"/>
      <c r="BS83" s="185"/>
      <c r="BT83" s="185"/>
      <c r="BU83" s="185"/>
      <c r="BV83" s="185"/>
      <c r="BW83" s="185"/>
      <c r="BX83" s="185"/>
      <c r="BY83" s="185"/>
      <c r="BZ83" s="185"/>
      <c r="CA83" s="185"/>
      <c r="CB83" s="185"/>
      <c r="CC83" s="185"/>
      <c r="CD83" s="185"/>
      <c r="CE83" s="185"/>
      <c r="CF83" s="185"/>
      <c r="CG83" s="185"/>
      <c r="CH83" s="185"/>
      <c r="CI83" s="185"/>
      <c r="CJ83" s="185"/>
      <c r="CK83" s="185"/>
      <c r="CL83" s="185"/>
    </row>
    <row r="84" spans="1:90" s="186" customFormat="1" ht="24" customHeight="1" x14ac:dyDescent="0.3">
      <c r="A84" s="200"/>
      <c r="B84" s="178" t="s">
        <v>43</v>
      </c>
      <c r="C84" s="170"/>
      <c r="D84" s="170"/>
      <c r="E84" s="170"/>
      <c r="F84" s="170"/>
      <c r="G84" s="170"/>
      <c r="H84" s="170"/>
      <c r="I84" s="170"/>
      <c r="J84" s="170"/>
      <c r="K84" s="170"/>
      <c r="L84" s="170"/>
      <c r="M84" s="170"/>
      <c r="N84" s="170"/>
      <c r="O84" s="170"/>
      <c r="P84" s="178"/>
      <c r="Q84" s="185"/>
      <c r="R84" s="185"/>
      <c r="S84" s="185"/>
      <c r="T84" s="185"/>
      <c r="U84" s="185"/>
      <c r="V84" s="185"/>
      <c r="W84" s="185"/>
      <c r="X84" s="185"/>
      <c r="Y84" s="185"/>
      <c r="Z84" s="185"/>
      <c r="AA84" s="185"/>
      <c r="AB84" s="185"/>
      <c r="AC84" s="185"/>
      <c r="AD84" s="185"/>
      <c r="AE84" s="185"/>
      <c r="AF84" s="185"/>
      <c r="AG84" s="185"/>
      <c r="AH84" s="185"/>
      <c r="AI84" s="185"/>
      <c r="AJ84" s="185"/>
      <c r="AK84" s="185"/>
      <c r="AL84" s="185"/>
      <c r="AM84" s="185"/>
      <c r="AN84" s="185"/>
      <c r="AO84" s="185"/>
      <c r="AP84" s="185"/>
      <c r="AQ84" s="185"/>
      <c r="AR84" s="185"/>
      <c r="AS84" s="185"/>
      <c r="AT84" s="185"/>
      <c r="AU84" s="185"/>
      <c r="AV84" s="185"/>
      <c r="AW84" s="185"/>
      <c r="AX84" s="185"/>
      <c r="AY84" s="185"/>
      <c r="AZ84" s="185"/>
      <c r="BA84" s="185"/>
      <c r="BB84" s="185"/>
      <c r="BC84" s="185"/>
      <c r="BD84" s="185"/>
      <c r="BE84" s="185"/>
      <c r="BF84" s="185"/>
      <c r="BG84" s="185"/>
      <c r="BH84" s="185"/>
      <c r="BI84" s="185"/>
      <c r="BJ84" s="185"/>
      <c r="BK84" s="185"/>
      <c r="BL84" s="185"/>
      <c r="BM84" s="185"/>
      <c r="BN84" s="185"/>
      <c r="BO84" s="185"/>
      <c r="BP84" s="185"/>
      <c r="BQ84" s="185"/>
      <c r="BR84" s="185"/>
      <c r="BS84" s="185"/>
      <c r="BT84" s="185"/>
      <c r="BU84" s="185"/>
      <c r="BV84" s="185"/>
      <c r="BW84" s="185"/>
      <c r="BX84" s="185"/>
      <c r="BY84" s="185"/>
      <c r="BZ84" s="185"/>
      <c r="CA84" s="185"/>
      <c r="CB84" s="185"/>
      <c r="CC84" s="185"/>
      <c r="CD84" s="185"/>
      <c r="CE84" s="185"/>
      <c r="CF84" s="185"/>
      <c r="CG84" s="185"/>
      <c r="CH84" s="185"/>
      <c r="CI84" s="185"/>
      <c r="CJ84" s="185"/>
      <c r="CK84" s="185"/>
      <c r="CL84" s="185"/>
    </row>
    <row r="85" spans="1:90" s="186" customFormat="1" ht="27.75" customHeight="1" x14ac:dyDescent="0.3">
      <c r="A85" s="200"/>
      <c r="B85" s="178" t="s">
        <v>361</v>
      </c>
      <c r="C85" s="178"/>
      <c r="D85" s="178"/>
      <c r="E85" s="202"/>
      <c r="F85" s="202"/>
      <c r="G85" s="202"/>
      <c r="H85" s="202"/>
      <c r="I85" s="202"/>
      <c r="J85" s="202"/>
      <c r="K85" s="202"/>
      <c r="L85" s="202"/>
      <c r="M85" s="202"/>
      <c r="N85" s="202"/>
      <c r="O85" s="202"/>
      <c r="P85" s="184"/>
      <c r="Q85" s="185"/>
      <c r="R85" s="185"/>
      <c r="S85" s="185"/>
      <c r="T85" s="185"/>
      <c r="U85" s="185"/>
      <c r="V85" s="185"/>
      <c r="W85" s="185"/>
      <c r="X85" s="185"/>
      <c r="Y85" s="185"/>
      <c r="Z85" s="185"/>
      <c r="AA85" s="185"/>
      <c r="AB85" s="185"/>
      <c r="AC85" s="185"/>
      <c r="AD85" s="185"/>
      <c r="AE85" s="185"/>
      <c r="AF85" s="185"/>
      <c r="AG85" s="185"/>
      <c r="AH85" s="185"/>
      <c r="AI85" s="185"/>
      <c r="AJ85" s="185"/>
      <c r="AK85" s="185"/>
      <c r="AL85" s="185"/>
      <c r="AM85" s="185"/>
      <c r="AN85" s="185"/>
      <c r="AO85" s="185"/>
      <c r="AP85" s="185"/>
      <c r="AQ85" s="185"/>
      <c r="AR85" s="185"/>
      <c r="AS85" s="185"/>
      <c r="AT85" s="185"/>
      <c r="AU85" s="185"/>
      <c r="AV85" s="185"/>
      <c r="AW85" s="185"/>
      <c r="AX85" s="185"/>
      <c r="AY85" s="185"/>
      <c r="AZ85" s="185"/>
      <c r="BA85" s="185"/>
      <c r="BB85" s="185"/>
      <c r="BC85" s="185"/>
      <c r="BD85" s="185"/>
      <c r="BE85" s="185"/>
      <c r="BF85" s="185"/>
      <c r="BG85" s="185"/>
      <c r="BH85" s="185"/>
      <c r="BI85" s="185"/>
      <c r="BJ85" s="185"/>
      <c r="BK85" s="185"/>
      <c r="BL85" s="185"/>
      <c r="BM85" s="185"/>
      <c r="BN85" s="185"/>
      <c r="BO85" s="185"/>
      <c r="BP85" s="185"/>
      <c r="BQ85" s="185"/>
      <c r="BR85" s="185"/>
      <c r="BS85" s="185"/>
      <c r="BT85" s="185"/>
      <c r="BU85" s="185"/>
      <c r="BV85" s="185"/>
      <c r="BW85" s="185"/>
      <c r="BX85" s="185"/>
      <c r="BY85" s="185"/>
      <c r="BZ85" s="185"/>
      <c r="CA85" s="185"/>
      <c r="CB85" s="185"/>
      <c r="CC85" s="185"/>
      <c r="CD85" s="185"/>
      <c r="CE85" s="185"/>
      <c r="CF85" s="185"/>
      <c r="CG85" s="185"/>
      <c r="CH85" s="185"/>
      <c r="CI85" s="185"/>
      <c r="CJ85" s="185"/>
      <c r="CK85" s="185"/>
      <c r="CL85" s="185"/>
    </row>
    <row r="86" spans="1:90" s="186" customFormat="1" ht="41.25" customHeight="1" x14ac:dyDescent="0.3">
      <c r="A86" s="210">
        <v>19</v>
      </c>
      <c r="B86" s="211" t="s">
        <v>719</v>
      </c>
      <c r="C86" s="55" t="s">
        <v>776</v>
      </c>
      <c r="D86" s="212"/>
      <c r="E86" s="202" t="s">
        <v>651</v>
      </c>
      <c r="F86" s="212" t="s">
        <v>151</v>
      </c>
      <c r="G86" s="202"/>
      <c r="H86" s="202">
        <v>130</v>
      </c>
      <c r="I86" s="202"/>
      <c r="J86" s="202"/>
      <c r="K86" s="202"/>
      <c r="L86" s="202"/>
      <c r="M86" s="202"/>
      <c r="N86" s="202"/>
      <c r="O86" s="202"/>
      <c r="P86" s="189" t="s">
        <v>654</v>
      </c>
      <c r="Q86" s="185"/>
      <c r="R86" s="185"/>
      <c r="S86" s="185"/>
      <c r="T86" s="185"/>
      <c r="U86" s="185"/>
      <c r="V86" s="185"/>
      <c r="W86" s="185"/>
      <c r="X86" s="185"/>
      <c r="Y86" s="185"/>
      <c r="Z86" s="185"/>
      <c r="AA86" s="185"/>
      <c r="AB86" s="185"/>
      <c r="AC86" s="185"/>
      <c r="AD86" s="185"/>
      <c r="AE86" s="185"/>
      <c r="AF86" s="185"/>
      <c r="AG86" s="185"/>
      <c r="AH86" s="185"/>
      <c r="AI86" s="185"/>
      <c r="AJ86" s="185"/>
      <c r="AK86" s="185"/>
      <c r="AL86" s="185"/>
      <c r="AM86" s="185"/>
      <c r="AN86" s="185"/>
      <c r="AO86" s="185"/>
      <c r="AP86" s="185"/>
      <c r="AQ86" s="185"/>
      <c r="AR86" s="185"/>
      <c r="AS86" s="185"/>
      <c r="AT86" s="185"/>
      <c r="AU86" s="185"/>
      <c r="AV86" s="185"/>
      <c r="AW86" s="185"/>
      <c r="AX86" s="185"/>
      <c r="AY86" s="185"/>
      <c r="AZ86" s="185"/>
      <c r="BA86" s="185"/>
      <c r="BB86" s="185"/>
      <c r="BC86" s="185"/>
      <c r="BD86" s="185"/>
      <c r="BE86" s="185"/>
      <c r="BF86" s="185"/>
      <c r="BG86" s="185"/>
      <c r="BH86" s="185"/>
      <c r="BI86" s="185"/>
      <c r="BJ86" s="185"/>
      <c r="BK86" s="185"/>
      <c r="BL86" s="185"/>
      <c r="BM86" s="185"/>
      <c r="BN86" s="185"/>
      <c r="BO86" s="185"/>
      <c r="BP86" s="185"/>
      <c r="BQ86" s="185"/>
      <c r="BR86" s="185"/>
      <c r="BS86" s="185"/>
      <c r="BT86" s="185"/>
      <c r="BU86" s="185"/>
      <c r="BV86" s="185"/>
      <c r="BW86" s="185"/>
      <c r="BX86" s="185"/>
      <c r="BY86" s="185"/>
      <c r="BZ86" s="185"/>
      <c r="CA86" s="185"/>
      <c r="CB86" s="185"/>
      <c r="CC86" s="185"/>
      <c r="CD86" s="185"/>
      <c r="CE86" s="185"/>
      <c r="CF86" s="185"/>
      <c r="CG86" s="185"/>
      <c r="CH86" s="185"/>
      <c r="CI86" s="185"/>
      <c r="CJ86" s="185"/>
      <c r="CK86" s="185"/>
      <c r="CL86" s="185"/>
    </row>
    <row r="87" spans="1:90" s="186" customFormat="1" ht="54" customHeight="1" x14ac:dyDescent="0.3">
      <c r="A87" s="210"/>
      <c r="B87" s="211"/>
      <c r="C87" s="55"/>
      <c r="D87" s="212"/>
      <c r="E87" s="202" t="s">
        <v>129</v>
      </c>
      <c r="F87" s="212"/>
      <c r="G87" s="202"/>
      <c r="H87" s="202">
        <v>5700</v>
      </c>
      <c r="I87" s="202"/>
      <c r="J87" s="202"/>
      <c r="K87" s="202"/>
      <c r="L87" s="202"/>
      <c r="M87" s="202"/>
      <c r="N87" s="202" t="s">
        <v>549</v>
      </c>
      <c r="O87" s="202"/>
      <c r="P87" s="191"/>
      <c r="Q87" s="185"/>
      <c r="R87" s="185"/>
      <c r="S87" s="185"/>
      <c r="T87" s="185"/>
      <c r="U87" s="185"/>
      <c r="V87" s="185"/>
      <c r="W87" s="185"/>
      <c r="X87" s="185"/>
      <c r="Y87" s="185"/>
      <c r="Z87" s="185"/>
      <c r="AA87" s="185"/>
      <c r="AB87" s="185"/>
      <c r="AC87" s="185"/>
      <c r="AD87" s="185"/>
      <c r="AE87" s="185"/>
      <c r="AF87" s="185"/>
      <c r="AG87" s="185"/>
      <c r="AH87" s="185"/>
      <c r="AI87" s="185"/>
      <c r="AJ87" s="185"/>
      <c r="AK87" s="185"/>
      <c r="AL87" s="185"/>
      <c r="AM87" s="185"/>
      <c r="AN87" s="185"/>
      <c r="AO87" s="185"/>
      <c r="AP87" s="185"/>
      <c r="AQ87" s="185"/>
      <c r="AR87" s="185"/>
      <c r="AS87" s="185"/>
      <c r="AT87" s="185"/>
      <c r="AU87" s="185"/>
      <c r="AV87" s="185"/>
      <c r="AW87" s="185"/>
      <c r="AX87" s="185"/>
      <c r="AY87" s="185"/>
      <c r="AZ87" s="185"/>
      <c r="BA87" s="185"/>
      <c r="BB87" s="185"/>
      <c r="BC87" s="185"/>
      <c r="BD87" s="185"/>
      <c r="BE87" s="185"/>
      <c r="BF87" s="185"/>
      <c r="BG87" s="185"/>
      <c r="BH87" s="185"/>
      <c r="BI87" s="185"/>
      <c r="BJ87" s="185"/>
      <c r="BK87" s="185"/>
      <c r="BL87" s="185"/>
      <c r="BM87" s="185"/>
      <c r="BN87" s="185"/>
      <c r="BO87" s="185"/>
      <c r="BP87" s="185"/>
      <c r="BQ87" s="185"/>
      <c r="BR87" s="185"/>
      <c r="BS87" s="185"/>
      <c r="BT87" s="185"/>
      <c r="BU87" s="185"/>
      <c r="BV87" s="185"/>
      <c r="BW87" s="185"/>
      <c r="BX87" s="185"/>
      <c r="BY87" s="185"/>
      <c r="BZ87" s="185"/>
      <c r="CA87" s="185"/>
      <c r="CB87" s="185"/>
      <c r="CC87" s="185"/>
      <c r="CD87" s="185"/>
      <c r="CE87" s="185"/>
      <c r="CF87" s="185"/>
      <c r="CG87" s="185"/>
      <c r="CH87" s="185"/>
      <c r="CI87" s="185"/>
      <c r="CJ87" s="185"/>
      <c r="CK87" s="185"/>
      <c r="CL87" s="185"/>
    </row>
    <row r="88" spans="1:90" s="186" customFormat="1" ht="32.25" customHeight="1" x14ac:dyDescent="0.3">
      <c r="A88" s="210">
        <v>20</v>
      </c>
      <c r="B88" s="211" t="s">
        <v>653</v>
      </c>
      <c r="C88" s="55" t="s">
        <v>776</v>
      </c>
      <c r="D88" s="212"/>
      <c r="E88" s="202" t="s">
        <v>651</v>
      </c>
      <c r="F88" s="212" t="s">
        <v>151</v>
      </c>
      <c r="G88" s="202"/>
      <c r="H88" s="202"/>
      <c r="I88" s="202"/>
      <c r="J88" s="202"/>
      <c r="K88" s="202"/>
      <c r="L88" s="202"/>
      <c r="M88" s="202"/>
      <c r="N88" s="202"/>
      <c r="O88" s="202"/>
      <c r="P88" s="189" t="s">
        <v>627</v>
      </c>
      <c r="Q88" s="185"/>
      <c r="R88" s="185"/>
      <c r="S88" s="185"/>
      <c r="T88" s="185"/>
      <c r="U88" s="185"/>
      <c r="V88" s="185"/>
      <c r="W88" s="185"/>
      <c r="X88" s="185"/>
      <c r="Y88" s="185"/>
      <c r="Z88" s="185"/>
      <c r="AA88" s="185"/>
      <c r="AB88" s="185"/>
      <c r="AC88" s="185"/>
      <c r="AD88" s="185"/>
      <c r="AE88" s="185"/>
      <c r="AF88" s="185"/>
      <c r="AG88" s="185"/>
      <c r="AH88" s="185"/>
      <c r="AI88" s="185"/>
      <c r="AJ88" s="185"/>
      <c r="AK88" s="185"/>
      <c r="AL88" s="185"/>
      <c r="AM88" s="185"/>
      <c r="AN88" s="185"/>
      <c r="AO88" s="185"/>
      <c r="AP88" s="185"/>
      <c r="AQ88" s="185"/>
      <c r="AR88" s="185"/>
      <c r="AS88" s="185"/>
      <c r="AT88" s="185"/>
      <c r="AU88" s="185"/>
      <c r="AV88" s="185"/>
      <c r="AW88" s="185"/>
      <c r="AX88" s="185"/>
      <c r="AY88" s="185"/>
      <c r="AZ88" s="185"/>
      <c r="BA88" s="185"/>
      <c r="BB88" s="185"/>
      <c r="BC88" s="185"/>
      <c r="BD88" s="185"/>
      <c r="BE88" s="185"/>
      <c r="BF88" s="185"/>
      <c r="BG88" s="185"/>
      <c r="BH88" s="185"/>
      <c r="BI88" s="185"/>
      <c r="BJ88" s="185"/>
      <c r="BK88" s="185"/>
      <c r="BL88" s="185"/>
      <c r="BM88" s="185"/>
      <c r="BN88" s="185"/>
      <c r="BO88" s="185"/>
      <c r="BP88" s="185"/>
      <c r="BQ88" s="185"/>
      <c r="BR88" s="185"/>
      <c r="BS88" s="185"/>
      <c r="BT88" s="185"/>
      <c r="BU88" s="185"/>
      <c r="BV88" s="185"/>
      <c r="BW88" s="185"/>
      <c r="BX88" s="185"/>
      <c r="BY88" s="185"/>
      <c r="BZ88" s="185"/>
      <c r="CA88" s="185"/>
      <c r="CB88" s="185"/>
      <c r="CC88" s="185"/>
      <c r="CD88" s="185"/>
      <c r="CE88" s="185"/>
      <c r="CF88" s="185"/>
      <c r="CG88" s="185"/>
      <c r="CH88" s="185"/>
      <c r="CI88" s="185"/>
      <c r="CJ88" s="185"/>
      <c r="CK88" s="185"/>
      <c r="CL88" s="185"/>
    </row>
    <row r="89" spans="1:90" s="186" customFormat="1" ht="75.75" customHeight="1" x14ac:dyDescent="0.3">
      <c r="A89" s="210"/>
      <c r="B89" s="211"/>
      <c r="C89" s="55"/>
      <c r="D89" s="212"/>
      <c r="E89" s="202" t="s">
        <v>129</v>
      </c>
      <c r="F89" s="212"/>
      <c r="G89" s="202"/>
      <c r="H89" s="202"/>
      <c r="I89" s="202"/>
      <c r="J89" s="202"/>
      <c r="K89" s="202">
        <v>7000</v>
      </c>
      <c r="L89" s="202"/>
      <c r="M89" s="202"/>
      <c r="N89" s="202" t="s">
        <v>549</v>
      </c>
      <c r="O89" s="202"/>
      <c r="P89" s="191"/>
      <c r="Q89" s="185"/>
      <c r="R89" s="185"/>
      <c r="S89" s="185"/>
      <c r="T89" s="185"/>
      <c r="U89" s="185"/>
      <c r="V89" s="185"/>
      <c r="W89" s="185"/>
      <c r="X89" s="185"/>
      <c r="Y89" s="185"/>
      <c r="Z89" s="185"/>
      <c r="AA89" s="185"/>
      <c r="AB89" s="185"/>
      <c r="AC89" s="185"/>
      <c r="AD89" s="185"/>
      <c r="AE89" s="185"/>
      <c r="AF89" s="185"/>
      <c r="AG89" s="185"/>
      <c r="AH89" s="185"/>
      <c r="AI89" s="185"/>
      <c r="AJ89" s="185"/>
      <c r="AK89" s="185"/>
      <c r="AL89" s="185"/>
      <c r="AM89" s="185"/>
      <c r="AN89" s="185"/>
      <c r="AO89" s="185"/>
      <c r="AP89" s="185"/>
      <c r="AQ89" s="185"/>
      <c r="AR89" s="185"/>
      <c r="AS89" s="185"/>
      <c r="AT89" s="185"/>
      <c r="AU89" s="185"/>
      <c r="AV89" s="185"/>
      <c r="AW89" s="185"/>
      <c r="AX89" s="185"/>
      <c r="AY89" s="185"/>
      <c r="AZ89" s="185"/>
      <c r="BA89" s="185"/>
      <c r="BB89" s="185"/>
      <c r="BC89" s="185"/>
      <c r="BD89" s="185"/>
      <c r="BE89" s="185"/>
      <c r="BF89" s="185"/>
      <c r="BG89" s="185"/>
      <c r="BH89" s="185"/>
      <c r="BI89" s="185"/>
      <c r="BJ89" s="185"/>
      <c r="BK89" s="185"/>
      <c r="BL89" s="185"/>
      <c r="BM89" s="185"/>
      <c r="BN89" s="185"/>
      <c r="BO89" s="185"/>
      <c r="BP89" s="185"/>
      <c r="BQ89" s="185"/>
      <c r="BR89" s="185"/>
      <c r="BS89" s="185"/>
      <c r="BT89" s="185"/>
      <c r="BU89" s="185"/>
      <c r="BV89" s="185"/>
      <c r="BW89" s="185"/>
      <c r="BX89" s="185"/>
      <c r="BY89" s="185"/>
      <c r="BZ89" s="185"/>
      <c r="CA89" s="185"/>
      <c r="CB89" s="185"/>
      <c r="CC89" s="185"/>
      <c r="CD89" s="185"/>
      <c r="CE89" s="185"/>
      <c r="CF89" s="185"/>
      <c r="CG89" s="185"/>
      <c r="CH89" s="185"/>
      <c r="CI89" s="185"/>
      <c r="CJ89" s="185"/>
      <c r="CK89" s="185"/>
      <c r="CL89" s="185"/>
    </row>
    <row r="90" spans="1:90" s="186" customFormat="1" ht="70.5" customHeight="1" x14ac:dyDescent="0.3">
      <c r="A90" s="200"/>
      <c r="B90" s="135" t="s">
        <v>118</v>
      </c>
      <c r="C90" s="202"/>
      <c r="D90" s="202"/>
      <c r="E90" s="202"/>
      <c r="F90" s="202"/>
      <c r="G90" s="213">
        <f t="shared" ref="G90:M90" si="9">G91+G92+G93</f>
        <v>0</v>
      </c>
      <c r="H90" s="213">
        <f t="shared" si="9"/>
        <v>5700</v>
      </c>
      <c r="I90" s="213">
        <f t="shared" si="9"/>
        <v>0</v>
      </c>
      <c r="J90" s="213">
        <f t="shared" si="9"/>
        <v>0</v>
      </c>
      <c r="K90" s="213">
        <f t="shared" si="9"/>
        <v>7000</v>
      </c>
      <c r="L90" s="213">
        <f t="shared" si="9"/>
        <v>0</v>
      </c>
      <c r="M90" s="213">
        <f t="shared" si="9"/>
        <v>0</v>
      </c>
      <c r="N90" s="202"/>
      <c r="O90" s="202"/>
      <c r="P90" s="184"/>
      <c r="Q90" s="185"/>
      <c r="R90" s="185"/>
      <c r="S90" s="185"/>
      <c r="T90" s="185"/>
      <c r="U90" s="185"/>
      <c r="V90" s="185"/>
      <c r="W90" s="185"/>
      <c r="X90" s="185"/>
      <c r="Y90" s="185"/>
      <c r="Z90" s="185"/>
      <c r="AA90" s="185"/>
      <c r="AB90" s="185"/>
      <c r="AC90" s="185"/>
      <c r="AD90" s="185"/>
      <c r="AE90" s="185"/>
      <c r="AF90" s="185"/>
      <c r="AG90" s="185"/>
      <c r="AH90" s="185"/>
      <c r="AI90" s="185"/>
      <c r="AJ90" s="185"/>
      <c r="AK90" s="185"/>
      <c r="AL90" s="185"/>
      <c r="AM90" s="185"/>
      <c r="AN90" s="185"/>
      <c r="AO90" s="185"/>
      <c r="AP90" s="185"/>
      <c r="AQ90" s="185"/>
      <c r="AR90" s="185"/>
      <c r="AS90" s="185"/>
      <c r="AT90" s="185"/>
      <c r="AU90" s="185"/>
      <c r="AV90" s="185"/>
      <c r="AW90" s="185"/>
      <c r="AX90" s="185"/>
      <c r="AY90" s="185"/>
      <c r="AZ90" s="185"/>
      <c r="BA90" s="185"/>
      <c r="BB90" s="185"/>
      <c r="BC90" s="185"/>
      <c r="BD90" s="185"/>
      <c r="BE90" s="185"/>
      <c r="BF90" s="185"/>
      <c r="BG90" s="185"/>
      <c r="BH90" s="185"/>
      <c r="BI90" s="185"/>
      <c r="BJ90" s="185"/>
      <c r="BK90" s="185"/>
      <c r="BL90" s="185"/>
      <c r="BM90" s="185"/>
      <c r="BN90" s="185"/>
      <c r="BO90" s="185"/>
      <c r="BP90" s="185"/>
      <c r="BQ90" s="185"/>
      <c r="BR90" s="185"/>
      <c r="BS90" s="185"/>
      <c r="BT90" s="185"/>
      <c r="BU90" s="185"/>
      <c r="BV90" s="185"/>
      <c r="BW90" s="185"/>
      <c r="BX90" s="185"/>
      <c r="BY90" s="185"/>
      <c r="BZ90" s="185"/>
      <c r="CA90" s="185"/>
      <c r="CB90" s="185"/>
      <c r="CC90" s="185"/>
      <c r="CD90" s="185"/>
      <c r="CE90" s="185"/>
      <c r="CF90" s="185"/>
      <c r="CG90" s="185"/>
      <c r="CH90" s="185"/>
      <c r="CI90" s="185"/>
      <c r="CJ90" s="185"/>
      <c r="CK90" s="185"/>
      <c r="CL90" s="185"/>
    </row>
    <row r="91" spans="1:90" s="186" customFormat="1" ht="37.5" customHeight="1" x14ac:dyDescent="0.3">
      <c r="A91" s="200"/>
      <c r="B91" s="24" t="s">
        <v>35</v>
      </c>
      <c r="C91" s="202"/>
      <c r="D91" s="202"/>
      <c r="E91" s="202"/>
      <c r="F91" s="202"/>
      <c r="G91" s="202"/>
      <c r="H91" s="202"/>
      <c r="I91" s="202"/>
      <c r="J91" s="202"/>
      <c r="K91" s="202"/>
      <c r="L91" s="202"/>
      <c r="M91" s="202"/>
      <c r="N91" s="202"/>
      <c r="O91" s="202"/>
      <c r="P91" s="184"/>
      <c r="Q91" s="185"/>
      <c r="R91" s="185"/>
      <c r="S91" s="185"/>
      <c r="T91" s="185"/>
      <c r="U91" s="185"/>
      <c r="V91" s="185"/>
      <c r="W91" s="185"/>
      <c r="X91" s="185"/>
      <c r="Y91" s="185"/>
      <c r="Z91" s="185"/>
      <c r="AA91" s="185"/>
      <c r="AB91" s="185"/>
      <c r="AC91" s="185"/>
      <c r="AD91" s="185"/>
      <c r="AE91" s="185"/>
      <c r="AF91" s="185"/>
      <c r="AG91" s="185"/>
      <c r="AH91" s="185"/>
      <c r="AI91" s="185"/>
      <c r="AJ91" s="185"/>
      <c r="AK91" s="185"/>
      <c r="AL91" s="185"/>
      <c r="AM91" s="185"/>
      <c r="AN91" s="185"/>
      <c r="AO91" s="185"/>
      <c r="AP91" s="185"/>
      <c r="AQ91" s="185"/>
      <c r="AR91" s="185"/>
      <c r="AS91" s="185"/>
      <c r="AT91" s="185"/>
      <c r="AU91" s="185"/>
      <c r="AV91" s="185"/>
      <c r="AW91" s="185"/>
      <c r="AX91" s="185"/>
      <c r="AY91" s="185"/>
      <c r="AZ91" s="185"/>
      <c r="BA91" s="185"/>
      <c r="BB91" s="185"/>
      <c r="BC91" s="185"/>
      <c r="BD91" s="185"/>
      <c r="BE91" s="185"/>
      <c r="BF91" s="185"/>
      <c r="BG91" s="185"/>
      <c r="BH91" s="185"/>
      <c r="BI91" s="185"/>
      <c r="BJ91" s="185"/>
      <c r="BK91" s="185"/>
      <c r="BL91" s="185"/>
      <c r="BM91" s="185"/>
      <c r="BN91" s="185"/>
      <c r="BO91" s="185"/>
      <c r="BP91" s="185"/>
      <c r="BQ91" s="185"/>
      <c r="BR91" s="185"/>
      <c r="BS91" s="185"/>
      <c r="BT91" s="185"/>
      <c r="BU91" s="185"/>
      <c r="BV91" s="185"/>
      <c r="BW91" s="185"/>
      <c r="BX91" s="185"/>
      <c r="BY91" s="185"/>
      <c r="BZ91" s="185"/>
      <c r="CA91" s="185"/>
      <c r="CB91" s="185"/>
      <c r="CC91" s="185"/>
      <c r="CD91" s="185"/>
      <c r="CE91" s="185"/>
      <c r="CF91" s="185"/>
      <c r="CG91" s="185"/>
      <c r="CH91" s="185"/>
      <c r="CI91" s="185"/>
      <c r="CJ91" s="185"/>
      <c r="CK91" s="185"/>
      <c r="CL91" s="185"/>
    </row>
    <row r="92" spans="1:90" s="186" customFormat="1" ht="26.25" customHeight="1" x14ac:dyDescent="0.3">
      <c r="A92" s="200"/>
      <c r="B92" s="24" t="s">
        <v>31</v>
      </c>
      <c r="C92" s="202"/>
      <c r="D92" s="202"/>
      <c r="E92" s="202"/>
      <c r="F92" s="202"/>
      <c r="G92" s="202"/>
      <c r="H92" s="202"/>
      <c r="I92" s="202"/>
      <c r="J92" s="202"/>
      <c r="K92" s="202"/>
      <c r="L92" s="202"/>
      <c r="M92" s="202"/>
      <c r="N92" s="202"/>
      <c r="O92" s="202"/>
      <c r="P92" s="184"/>
      <c r="Q92" s="185"/>
      <c r="R92" s="185"/>
      <c r="S92" s="185"/>
      <c r="T92" s="185"/>
      <c r="U92" s="185"/>
      <c r="V92" s="185"/>
      <c r="W92" s="185"/>
      <c r="X92" s="185"/>
      <c r="Y92" s="185"/>
      <c r="Z92" s="185"/>
      <c r="AA92" s="185"/>
      <c r="AB92" s="185"/>
      <c r="AC92" s="185"/>
      <c r="AD92" s="185"/>
      <c r="AE92" s="185"/>
      <c r="AF92" s="185"/>
      <c r="AG92" s="185"/>
      <c r="AH92" s="185"/>
      <c r="AI92" s="185"/>
      <c r="AJ92" s="185"/>
      <c r="AK92" s="185"/>
      <c r="AL92" s="185"/>
      <c r="AM92" s="185"/>
      <c r="AN92" s="185"/>
      <c r="AO92" s="185"/>
      <c r="AP92" s="185"/>
      <c r="AQ92" s="185"/>
      <c r="AR92" s="185"/>
      <c r="AS92" s="185"/>
      <c r="AT92" s="185"/>
      <c r="AU92" s="185"/>
      <c r="AV92" s="185"/>
      <c r="AW92" s="185"/>
      <c r="AX92" s="185"/>
      <c r="AY92" s="185"/>
      <c r="AZ92" s="185"/>
      <c r="BA92" s="185"/>
      <c r="BB92" s="185"/>
      <c r="BC92" s="185"/>
      <c r="BD92" s="185"/>
      <c r="BE92" s="185"/>
      <c r="BF92" s="185"/>
      <c r="BG92" s="185"/>
      <c r="BH92" s="185"/>
      <c r="BI92" s="185"/>
      <c r="BJ92" s="185"/>
      <c r="BK92" s="185"/>
      <c r="BL92" s="185"/>
      <c r="BM92" s="185"/>
      <c r="BN92" s="185"/>
      <c r="BO92" s="185"/>
      <c r="BP92" s="185"/>
      <c r="BQ92" s="185"/>
      <c r="BR92" s="185"/>
      <c r="BS92" s="185"/>
      <c r="BT92" s="185"/>
      <c r="BU92" s="185"/>
      <c r="BV92" s="185"/>
      <c r="BW92" s="185"/>
      <c r="BX92" s="185"/>
      <c r="BY92" s="185"/>
      <c r="BZ92" s="185"/>
      <c r="CA92" s="185"/>
      <c r="CB92" s="185"/>
      <c r="CC92" s="185"/>
      <c r="CD92" s="185"/>
      <c r="CE92" s="185"/>
      <c r="CF92" s="185"/>
      <c r="CG92" s="185"/>
      <c r="CH92" s="185"/>
      <c r="CI92" s="185"/>
      <c r="CJ92" s="185"/>
      <c r="CK92" s="185"/>
      <c r="CL92" s="185"/>
    </row>
    <row r="93" spans="1:90" s="186" customFormat="1" ht="57" customHeight="1" x14ac:dyDescent="0.3">
      <c r="A93" s="200"/>
      <c r="B93" s="24" t="s">
        <v>211</v>
      </c>
      <c r="C93" s="202"/>
      <c r="D93" s="202"/>
      <c r="E93" s="202"/>
      <c r="F93" s="202"/>
      <c r="G93" s="202">
        <f t="shared" ref="G93:M93" si="10">G87+G89</f>
        <v>0</v>
      </c>
      <c r="H93" s="202">
        <f t="shared" si="10"/>
        <v>5700</v>
      </c>
      <c r="I93" s="202">
        <f t="shared" si="10"/>
        <v>0</v>
      </c>
      <c r="J93" s="202">
        <f t="shared" si="10"/>
        <v>0</v>
      </c>
      <c r="K93" s="202">
        <f t="shared" si="10"/>
        <v>7000</v>
      </c>
      <c r="L93" s="202">
        <f t="shared" si="10"/>
        <v>0</v>
      </c>
      <c r="M93" s="202">
        <f t="shared" si="10"/>
        <v>0</v>
      </c>
      <c r="N93" s="202"/>
      <c r="O93" s="202"/>
      <c r="P93" s="184"/>
      <c r="Q93" s="185"/>
      <c r="R93" s="185"/>
      <c r="S93" s="185"/>
      <c r="T93" s="185"/>
      <c r="U93" s="185"/>
      <c r="V93" s="185"/>
      <c r="W93" s="185"/>
      <c r="X93" s="185"/>
      <c r="Y93" s="185"/>
      <c r="Z93" s="185"/>
      <c r="AA93" s="185"/>
      <c r="AB93" s="185"/>
      <c r="AC93" s="185"/>
      <c r="AD93" s="185"/>
      <c r="AE93" s="185"/>
      <c r="AF93" s="185"/>
      <c r="AG93" s="185"/>
      <c r="AH93" s="185"/>
      <c r="AI93" s="185"/>
      <c r="AJ93" s="185"/>
      <c r="AK93" s="185"/>
      <c r="AL93" s="185"/>
      <c r="AM93" s="185"/>
      <c r="AN93" s="185"/>
      <c r="AO93" s="185"/>
      <c r="AP93" s="185"/>
      <c r="AQ93" s="185"/>
      <c r="AR93" s="185"/>
      <c r="AS93" s="185"/>
      <c r="AT93" s="185"/>
      <c r="AU93" s="185"/>
      <c r="AV93" s="185"/>
      <c r="AW93" s="185"/>
      <c r="AX93" s="185"/>
      <c r="AY93" s="185"/>
      <c r="AZ93" s="185"/>
      <c r="BA93" s="185"/>
      <c r="BB93" s="185"/>
      <c r="BC93" s="185"/>
      <c r="BD93" s="185"/>
      <c r="BE93" s="185"/>
      <c r="BF93" s="185"/>
      <c r="BG93" s="185"/>
      <c r="BH93" s="185"/>
      <c r="BI93" s="185"/>
      <c r="BJ93" s="185"/>
      <c r="BK93" s="185"/>
      <c r="BL93" s="185"/>
      <c r="BM93" s="185"/>
      <c r="BN93" s="185"/>
      <c r="BO93" s="185"/>
      <c r="BP93" s="185"/>
      <c r="BQ93" s="185"/>
      <c r="BR93" s="185"/>
      <c r="BS93" s="185"/>
      <c r="BT93" s="185"/>
      <c r="BU93" s="185"/>
      <c r="BV93" s="185"/>
      <c r="BW93" s="185"/>
      <c r="BX93" s="185"/>
      <c r="BY93" s="185"/>
      <c r="BZ93" s="185"/>
      <c r="CA93" s="185"/>
      <c r="CB93" s="185"/>
      <c r="CC93" s="185"/>
      <c r="CD93" s="185"/>
      <c r="CE93" s="185"/>
      <c r="CF93" s="185"/>
      <c r="CG93" s="185"/>
      <c r="CH93" s="185"/>
      <c r="CI93" s="185"/>
      <c r="CJ93" s="185"/>
      <c r="CK93" s="185"/>
      <c r="CL93" s="185"/>
    </row>
    <row r="94" spans="1:90" s="186" customFormat="1" ht="121.5" customHeight="1" x14ac:dyDescent="0.3">
      <c r="A94" s="214"/>
      <c r="B94" s="205" t="s">
        <v>845</v>
      </c>
      <c r="C94" s="2" t="s">
        <v>650</v>
      </c>
      <c r="D94" s="2" t="s">
        <v>648</v>
      </c>
      <c r="E94" s="2" t="s">
        <v>647</v>
      </c>
      <c r="F94" s="202"/>
      <c r="G94" s="206">
        <v>3.7000000000000002E-3</v>
      </c>
      <c r="H94" s="203">
        <v>1.4999999999999999E-2</v>
      </c>
      <c r="I94" s="41">
        <v>1.7000000000000001E-2</v>
      </c>
      <c r="J94" s="41">
        <v>1.7999999999999999E-2</v>
      </c>
      <c r="K94" s="41">
        <v>2.1000000000000001E-2</v>
      </c>
      <c r="L94" s="41">
        <v>2.4E-2</v>
      </c>
      <c r="M94" s="41">
        <v>2.4E-2</v>
      </c>
      <c r="N94" s="2"/>
      <c r="O94" s="202"/>
      <c r="P94" s="184"/>
      <c r="Q94" s="185"/>
      <c r="R94" s="185"/>
      <c r="S94" s="185"/>
      <c r="T94" s="185"/>
      <c r="U94" s="185"/>
      <c r="V94" s="185"/>
      <c r="W94" s="185"/>
      <c r="X94" s="185"/>
      <c r="Y94" s="185"/>
      <c r="Z94" s="185"/>
      <c r="AA94" s="185"/>
      <c r="AB94" s="185"/>
      <c r="AC94" s="185"/>
      <c r="AD94" s="185"/>
      <c r="AE94" s="185"/>
      <c r="AF94" s="185"/>
      <c r="AG94" s="185"/>
      <c r="AH94" s="185"/>
      <c r="AI94" s="185"/>
      <c r="AJ94" s="185"/>
      <c r="AK94" s="185"/>
      <c r="AL94" s="185"/>
      <c r="AM94" s="185"/>
      <c r="AN94" s="185"/>
      <c r="AO94" s="185"/>
      <c r="AP94" s="185"/>
      <c r="AQ94" s="185"/>
      <c r="AR94" s="185"/>
      <c r="AS94" s="185"/>
      <c r="AT94" s="185"/>
      <c r="AU94" s="185"/>
      <c r="AV94" s="185"/>
      <c r="AW94" s="185"/>
      <c r="AX94" s="185"/>
      <c r="AY94" s="185"/>
      <c r="AZ94" s="185"/>
      <c r="BA94" s="185"/>
      <c r="BB94" s="185"/>
      <c r="BC94" s="185"/>
      <c r="BD94" s="185"/>
      <c r="BE94" s="185"/>
      <c r="BF94" s="185"/>
      <c r="BG94" s="185"/>
      <c r="BH94" s="185"/>
      <c r="BI94" s="185"/>
      <c r="BJ94" s="185"/>
      <c r="BK94" s="185"/>
      <c r="BL94" s="185"/>
      <c r="BM94" s="185"/>
      <c r="BN94" s="185"/>
      <c r="BO94" s="185"/>
      <c r="BP94" s="185"/>
      <c r="BQ94" s="185"/>
      <c r="BR94" s="185"/>
      <c r="BS94" s="185"/>
      <c r="BT94" s="185"/>
      <c r="BU94" s="185"/>
      <c r="BV94" s="185"/>
      <c r="BW94" s="185"/>
      <c r="BX94" s="185"/>
      <c r="BY94" s="185"/>
      <c r="BZ94" s="185"/>
      <c r="CA94" s="185"/>
      <c r="CB94" s="185"/>
      <c r="CC94" s="185"/>
      <c r="CD94" s="185"/>
      <c r="CE94" s="185"/>
      <c r="CF94" s="185"/>
      <c r="CG94" s="185"/>
      <c r="CH94" s="185"/>
      <c r="CI94" s="185"/>
      <c r="CJ94" s="185"/>
      <c r="CK94" s="185"/>
      <c r="CL94" s="185"/>
    </row>
    <row r="95" spans="1:90" s="186" customFormat="1" ht="98.25" customHeight="1" x14ac:dyDescent="0.3">
      <c r="A95" s="214"/>
      <c r="B95" s="205" t="s">
        <v>114</v>
      </c>
      <c r="C95" s="2" t="s">
        <v>649</v>
      </c>
      <c r="D95" s="2" t="s">
        <v>648</v>
      </c>
      <c r="E95" s="2" t="s">
        <v>647</v>
      </c>
      <c r="F95" s="202"/>
      <c r="G95" s="206">
        <v>3.058E-3</v>
      </c>
      <c r="H95" s="203">
        <v>6.1000000000000004E-3</v>
      </c>
      <c r="I95" s="2">
        <v>6.4999999999999997E-3</v>
      </c>
      <c r="J95" s="2">
        <v>6.7000000000000002E-3</v>
      </c>
      <c r="K95" s="2">
        <v>7.3000000000000001E-3</v>
      </c>
      <c r="L95" s="2">
        <v>8.5000000000000006E-3</v>
      </c>
      <c r="M95" s="2">
        <v>8.5000000000000006E-3</v>
      </c>
      <c r="N95" s="2"/>
      <c r="O95" s="202"/>
      <c r="P95" s="184"/>
      <c r="Q95" s="185"/>
      <c r="R95" s="185"/>
      <c r="S95" s="185"/>
      <c r="T95" s="185"/>
      <c r="U95" s="185"/>
      <c r="V95" s="185"/>
      <c r="W95" s="185"/>
      <c r="X95" s="185"/>
      <c r="Y95" s="185"/>
      <c r="Z95" s="185"/>
      <c r="AA95" s="185"/>
      <c r="AB95" s="185"/>
      <c r="AC95" s="185"/>
      <c r="AD95" s="185"/>
      <c r="AE95" s="185"/>
      <c r="AF95" s="185"/>
      <c r="AG95" s="185"/>
      <c r="AH95" s="185"/>
      <c r="AI95" s="185"/>
      <c r="AJ95" s="185"/>
      <c r="AK95" s="185"/>
      <c r="AL95" s="185"/>
      <c r="AM95" s="185"/>
      <c r="AN95" s="185"/>
      <c r="AO95" s="185"/>
      <c r="AP95" s="185"/>
      <c r="AQ95" s="185"/>
      <c r="AR95" s="185"/>
      <c r="AS95" s="185"/>
      <c r="AT95" s="185"/>
      <c r="AU95" s="185"/>
      <c r="AV95" s="185"/>
      <c r="AW95" s="185"/>
      <c r="AX95" s="185"/>
      <c r="AY95" s="185"/>
      <c r="AZ95" s="185"/>
      <c r="BA95" s="185"/>
      <c r="BB95" s="185"/>
      <c r="BC95" s="185"/>
      <c r="BD95" s="185"/>
      <c r="BE95" s="185"/>
      <c r="BF95" s="185"/>
      <c r="BG95" s="185"/>
      <c r="BH95" s="185"/>
      <c r="BI95" s="185"/>
      <c r="BJ95" s="185"/>
      <c r="BK95" s="185"/>
      <c r="BL95" s="185"/>
      <c r="BM95" s="185"/>
      <c r="BN95" s="185"/>
      <c r="BO95" s="185"/>
      <c r="BP95" s="185"/>
      <c r="BQ95" s="185"/>
      <c r="BR95" s="185"/>
      <c r="BS95" s="185"/>
      <c r="BT95" s="185"/>
      <c r="BU95" s="185"/>
      <c r="BV95" s="185"/>
      <c r="BW95" s="185"/>
      <c r="BX95" s="185"/>
      <c r="BY95" s="185"/>
      <c r="BZ95" s="185"/>
      <c r="CA95" s="185"/>
      <c r="CB95" s="185"/>
      <c r="CC95" s="185"/>
      <c r="CD95" s="185"/>
      <c r="CE95" s="185"/>
      <c r="CF95" s="185"/>
      <c r="CG95" s="185"/>
      <c r="CH95" s="185"/>
      <c r="CI95" s="185"/>
      <c r="CJ95" s="185"/>
      <c r="CK95" s="185"/>
      <c r="CL95" s="185"/>
    </row>
    <row r="96" spans="1:90" s="186" customFormat="1" ht="33.75" customHeight="1" x14ac:dyDescent="0.3">
      <c r="A96" s="214"/>
      <c r="B96" s="215" t="s">
        <v>720</v>
      </c>
      <c r="C96" s="216"/>
      <c r="D96" s="216"/>
      <c r="E96" s="216"/>
      <c r="F96" s="216"/>
      <c r="G96" s="216"/>
      <c r="H96" s="216"/>
      <c r="I96" s="216"/>
      <c r="J96" s="216"/>
      <c r="K96" s="216"/>
      <c r="L96" s="216"/>
      <c r="M96" s="216"/>
      <c r="N96" s="216"/>
      <c r="O96" s="216"/>
      <c r="P96" s="217"/>
      <c r="Q96" s="185"/>
      <c r="R96" s="185"/>
      <c r="S96" s="185"/>
      <c r="T96" s="185"/>
      <c r="U96" s="185"/>
      <c r="V96" s="185"/>
      <c r="W96" s="185"/>
      <c r="X96" s="185"/>
      <c r="Y96" s="185"/>
      <c r="Z96" s="185"/>
      <c r="AA96" s="185"/>
      <c r="AB96" s="185"/>
      <c r="AC96" s="185"/>
      <c r="AD96" s="185"/>
      <c r="AE96" s="185"/>
      <c r="AF96" s="185"/>
      <c r="AG96" s="185"/>
      <c r="AH96" s="185"/>
      <c r="AI96" s="185"/>
      <c r="AJ96" s="185"/>
      <c r="AK96" s="185"/>
      <c r="AL96" s="185"/>
      <c r="AM96" s="185"/>
      <c r="AN96" s="185"/>
      <c r="AO96" s="185"/>
      <c r="AP96" s="185"/>
      <c r="AQ96" s="185"/>
      <c r="AR96" s="185"/>
      <c r="AS96" s="185"/>
      <c r="AT96" s="185"/>
      <c r="AU96" s="185"/>
      <c r="AV96" s="185"/>
      <c r="AW96" s="185"/>
      <c r="AX96" s="185"/>
      <c r="AY96" s="185"/>
      <c r="AZ96" s="185"/>
      <c r="BA96" s="185"/>
      <c r="BB96" s="185"/>
      <c r="BC96" s="185"/>
      <c r="BD96" s="185"/>
      <c r="BE96" s="185"/>
      <c r="BF96" s="185"/>
      <c r="BG96" s="185"/>
      <c r="BH96" s="185"/>
      <c r="BI96" s="185"/>
      <c r="BJ96" s="185"/>
      <c r="BK96" s="185"/>
      <c r="BL96" s="185"/>
      <c r="BM96" s="185"/>
      <c r="BN96" s="185"/>
      <c r="BO96" s="185"/>
      <c r="BP96" s="185"/>
      <c r="BQ96" s="185"/>
      <c r="BR96" s="185"/>
      <c r="BS96" s="185"/>
      <c r="BT96" s="185"/>
      <c r="BU96" s="185"/>
      <c r="BV96" s="185"/>
      <c r="BW96" s="185"/>
      <c r="BX96" s="185"/>
      <c r="BY96" s="185"/>
      <c r="BZ96" s="185"/>
      <c r="CA96" s="185"/>
      <c r="CB96" s="185"/>
      <c r="CC96" s="185"/>
      <c r="CD96" s="185"/>
      <c r="CE96" s="185"/>
      <c r="CF96" s="185"/>
      <c r="CG96" s="185"/>
      <c r="CH96" s="185"/>
      <c r="CI96" s="185"/>
      <c r="CJ96" s="185"/>
      <c r="CK96" s="185"/>
      <c r="CL96" s="185"/>
    </row>
    <row r="97" spans="1:90" s="186" customFormat="1" ht="29.25" customHeight="1" x14ac:dyDescent="0.3">
      <c r="A97" s="214"/>
      <c r="B97" s="215" t="s">
        <v>721</v>
      </c>
      <c r="C97" s="216"/>
      <c r="D97" s="216"/>
      <c r="E97" s="216"/>
      <c r="F97" s="216"/>
      <c r="G97" s="216"/>
      <c r="H97" s="216"/>
      <c r="I97" s="216"/>
      <c r="J97" s="216"/>
      <c r="K97" s="216"/>
      <c r="L97" s="216"/>
      <c r="M97" s="216"/>
      <c r="N97" s="216"/>
      <c r="O97" s="216"/>
      <c r="P97" s="217"/>
      <c r="Q97" s="185"/>
      <c r="R97" s="185"/>
      <c r="S97" s="185"/>
      <c r="T97" s="185"/>
      <c r="U97" s="185"/>
      <c r="V97" s="185"/>
      <c r="W97" s="185"/>
      <c r="X97" s="185"/>
      <c r="Y97" s="185"/>
      <c r="Z97" s="185"/>
      <c r="AA97" s="185"/>
      <c r="AB97" s="185"/>
      <c r="AC97" s="185"/>
      <c r="AD97" s="185"/>
      <c r="AE97" s="185"/>
      <c r="AF97" s="185"/>
      <c r="AG97" s="185"/>
      <c r="AH97" s="185"/>
      <c r="AI97" s="185"/>
      <c r="AJ97" s="185"/>
      <c r="AK97" s="185"/>
      <c r="AL97" s="185"/>
      <c r="AM97" s="185"/>
      <c r="AN97" s="185"/>
      <c r="AO97" s="185"/>
      <c r="AP97" s="185"/>
      <c r="AQ97" s="185"/>
      <c r="AR97" s="185"/>
      <c r="AS97" s="185"/>
      <c r="AT97" s="185"/>
      <c r="AU97" s="185"/>
      <c r="AV97" s="185"/>
      <c r="AW97" s="185"/>
      <c r="AX97" s="185"/>
      <c r="AY97" s="185"/>
      <c r="AZ97" s="185"/>
      <c r="BA97" s="185"/>
      <c r="BB97" s="185"/>
      <c r="BC97" s="185"/>
      <c r="BD97" s="185"/>
      <c r="BE97" s="185"/>
      <c r="BF97" s="185"/>
      <c r="BG97" s="185"/>
      <c r="BH97" s="185"/>
      <c r="BI97" s="185"/>
      <c r="BJ97" s="185"/>
      <c r="BK97" s="185"/>
      <c r="BL97" s="185"/>
      <c r="BM97" s="185"/>
      <c r="BN97" s="185"/>
      <c r="BO97" s="185"/>
      <c r="BP97" s="185"/>
      <c r="BQ97" s="185"/>
      <c r="BR97" s="185"/>
      <c r="BS97" s="185"/>
      <c r="BT97" s="185"/>
      <c r="BU97" s="185"/>
      <c r="BV97" s="185"/>
      <c r="BW97" s="185"/>
      <c r="BX97" s="185"/>
      <c r="BY97" s="185"/>
      <c r="BZ97" s="185"/>
      <c r="CA97" s="185"/>
      <c r="CB97" s="185"/>
      <c r="CC97" s="185"/>
      <c r="CD97" s="185"/>
      <c r="CE97" s="185"/>
      <c r="CF97" s="185"/>
      <c r="CG97" s="185"/>
      <c r="CH97" s="185"/>
      <c r="CI97" s="185"/>
      <c r="CJ97" s="185"/>
      <c r="CK97" s="185"/>
      <c r="CL97" s="185"/>
    </row>
    <row r="98" spans="1:90" s="186" customFormat="1" ht="51" customHeight="1" x14ac:dyDescent="0.3">
      <c r="A98" s="214"/>
      <c r="B98" s="205" t="s">
        <v>77</v>
      </c>
      <c r="C98" s="205"/>
      <c r="D98" s="205"/>
      <c r="E98" s="205"/>
      <c r="F98" s="205"/>
      <c r="G98" s="218">
        <f>G99+G100+G101</f>
        <v>0</v>
      </c>
      <c r="H98" s="218">
        <f t="shared" ref="H98:M98" si="11">H99+H100+H101</f>
        <v>0</v>
      </c>
      <c r="I98" s="218">
        <f t="shared" si="11"/>
        <v>0</v>
      </c>
      <c r="J98" s="218">
        <f t="shared" si="11"/>
        <v>0</v>
      </c>
      <c r="K98" s="218">
        <f t="shared" si="11"/>
        <v>0</v>
      </c>
      <c r="L98" s="218">
        <f t="shared" si="11"/>
        <v>0</v>
      </c>
      <c r="M98" s="218">
        <f t="shared" si="11"/>
        <v>0</v>
      </c>
      <c r="N98" s="205"/>
      <c r="O98" s="205"/>
      <c r="P98" s="219"/>
      <c r="Q98" s="185"/>
      <c r="R98" s="185"/>
      <c r="S98" s="185"/>
      <c r="T98" s="185"/>
      <c r="U98" s="185"/>
      <c r="V98" s="185"/>
      <c r="W98" s="185"/>
      <c r="X98" s="185"/>
      <c r="Y98" s="185"/>
      <c r="Z98" s="185"/>
      <c r="AA98" s="185"/>
      <c r="AB98" s="185"/>
      <c r="AC98" s="185"/>
      <c r="AD98" s="185"/>
      <c r="AE98" s="185"/>
      <c r="AF98" s="185"/>
      <c r="AG98" s="185"/>
      <c r="AH98" s="185"/>
      <c r="AI98" s="185"/>
      <c r="AJ98" s="185"/>
      <c r="AK98" s="185"/>
      <c r="AL98" s="185"/>
      <c r="AM98" s="185"/>
      <c r="AN98" s="185"/>
      <c r="AO98" s="185"/>
      <c r="AP98" s="185"/>
      <c r="AQ98" s="185"/>
      <c r="AR98" s="185"/>
      <c r="AS98" s="185"/>
      <c r="AT98" s="185"/>
      <c r="AU98" s="185"/>
      <c r="AV98" s="185"/>
      <c r="AW98" s="185"/>
      <c r="AX98" s="185"/>
      <c r="AY98" s="185"/>
      <c r="AZ98" s="185"/>
      <c r="BA98" s="185"/>
      <c r="BB98" s="185"/>
      <c r="BC98" s="185"/>
      <c r="BD98" s="185"/>
      <c r="BE98" s="185"/>
      <c r="BF98" s="185"/>
      <c r="BG98" s="185"/>
      <c r="BH98" s="185"/>
      <c r="BI98" s="185"/>
      <c r="BJ98" s="185"/>
      <c r="BK98" s="185"/>
      <c r="BL98" s="185"/>
      <c r="BM98" s="185"/>
      <c r="BN98" s="185"/>
      <c r="BO98" s="185"/>
      <c r="BP98" s="185"/>
      <c r="BQ98" s="185"/>
      <c r="BR98" s="185"/>
      <c r="BS98" s="185"/>
      <c r="BT98" s="185"/>
      <c r="BU98" s="185"/>
      <c r="BV98" s="185"/>
      <c r="BW98" s="185"/>
      <c r="BX98" s="185"/>
      <c r="BY98" s="185"/>
      <c r="BZ98" s="185"/>
      <c r="CA98" s="185"/>
      <c r="CB98" s="185"/>
      <c r="CC98" s="185"/>
      <c r="CD98" s="185"/>
      <c r="CE98" s="185"/>
      <c r="CF98" s="185"/>
      <c r="CG98" s="185"/>
      <c r="CH98" s="185"/>
      <c r="CI98" s="185"/>
      <c r="CJ98" s="185"/>
      <c r="CK98" s="185"/>
      <c r="CL98" s="185"/>
    </row>
    <row r="99" spans="1:90" s="186" customFormat="1" ht="29.25" customHeight="1" x14ac:dyDescent="0.3">
      <c r="A99" s="214"/>
      <c r="B99" s="220" t="s">
        <v>35</v>
      </c>
      <c r="C99" s="205"/>
      <c r="D99" s="205"/>
      <c r="E99" s="205"/>
      <c r="F99" s="205"/>
      <c r="G99" s="205"/>
      <c r="H99" s="205"/>
      <c r="I99" s="205"/>
      <c r="J99" s="205"/>
      <c r="K99" s="205"/>
      <c r="L99" s="205"/>
      <c r="M99" s="205"/>
      <c r="N99" s="205"/>
      <c r="O99" s="205"/>
      <c r="P99" s="219"/>
      <c r="Q99" s="185"/>
      <c r="R99" s="185"/>
      <c r="S99" s="185"/>
      <c r="T99" s="185"/>
      <c r="U99" s="185"/>
      <c r="V99" s="185"/>
      <c r="W99" s="185"/>
      <c r="X99" s="185"/>
      <c r="Y99" s="185"/>
      <c r="Z99" s="185"/>
      <c r="AA99" s="185"/>
      <c r="AB99" s="185"/>
      <c r="AC99" s="185"/>
      <c r="AD99" s="185"/>
      <c r="AE99" s="185"/>
      <c r="AF99" s="185"/>
      <c r="AG99" s="185"/>
      <c r="AH99" s="185"/>
      <c r="AI99" s="185"/>
      <c r="AJ99" s="185"/>
      <c r="AK99" s="185"/>
      <c r="AL99" s="185"/>
      <c r="AM99" s="185"/>
      <c r="AN99" s="185"/>
      <c r="AO99" s="185"/>
      <c r="AP99" s="185"/>
      <c r="AQ99" s="185"/>
      <c r="AR99" s="185"/>
      <c r="AS99" s="185"/>
      <c r="AT99" s="185"/>
      <c r="AU99" s="185"/>
      <c r="AV99" s="185"/>
      <c r="AW99" s="185"/>
      <c r="AX99" s="185"/>
      <c r="AY99" s="185"/>
      <c r="AZ99" s="185"/>
      <c r="BA99" s="185"/>
      <c r="BB99" s="185"/>
      <c r="BC99" s="185"/>
      <c r="BD99" s="185"/>
      <c r="BE99" s="185"/>
      <c r="BF99" s="185"/>
      <c r="BG99" s="185"/>
      <c r="BH99" s="185"/>
      <c r="BI99" s="185"/>
      <c r="BJ99" s="185"/>
      <c r="BK99" s="185"/>
      <c r="BL99" s="185"/>
      <c r="BM99" s="185"/>
      <c r="BN99" s="185"/>
      <c r="BO99" s="185"/>
      <c r="BP99" s="185"/>
      <c r="BQ99" s="185"/>
      <c r="BR99" s="185"/>
      <c r="BS99" s="185"/>
      <c r="BT99" s="185"/>
      <c r="BU99" s="185"/>
      <c r="BV99" s="185"/>
      <c r="BW99" s="185"/>
      <c r="BX99" s="185"/>
      <c r="BY99" s="185"/>
      <c r="BZ99" s="185"/>
      <c r="CA99" s="185"/>
      <c r="CB99" s="185"/>
      <c r="CC99" s="185"/>
      <c r="CD99" s="185"/>
      <c r="CE99" s="185"/>
      <c r="CF99" s="185"/>
      <c r="CG99" s="185"/>
      <c r="CH99" s="185"/>
      <c r="CI99" s="185"/>
      <c r="CJ99" s="185"/>
      <c r="CK99" s="185"/>
      <c r="CL99" s="185"/>
    </row>
    <row r="100" spans="1:90" s="186" customFormat="1" ht="29.25" customHeight="1" x14ac:dyDescent="0.3">
      <c r="A100" s="214"/>
      <c r="B100" s="220" t="s">
        <v>31</v>
      </c>
      <c r="C100" s="205"/>
      <c r="D100" s="205"/>
      <c r="E100" s="205"/>
      <c r="F100" s="205"/>
      <c r="G100" s="205"/>
      <c r="H100" s="205"/>
      <c r="I100" s="205"/>
      <c r="J100" s="205"/>
      <c r="K100" s="205"/>
      <c r="L100" s="205"/>
      <c r="M100" s="205"/>
      <c r="N100" s="205"/>
      <c r="O100" s="205"/>
      <c r="P100" s="219"/>
      <c r="Q100" s="185"/>
      <c r="R100" s="185"/>
      <c r="S100" s="185"/>
      <c r="T100" s="185"/>
      <c r="U100" s="185"/>
      <c r="V100" s="185"/>
      <c r="W100" s="185"/>
      <c r="X100" s="185"/>
      <c r="Y100" s="185"/>
      <c r="Z100" s="185"/>
      <c r="AA100" s="185"/>
      <c r="AB100" s="185"/>
      <c r="AC100" s="185"/>
      <c r="AD100" s="185"/>
      <c r="AE100" s="185"/>
      <c r="AF100" s="185"/>
      <c r="AG100" s="185"/>
      <c r="AH100" s="185"/>
      <c r="AI100" s="185"/>
      <c r="AJ100" s="185"/>
      <c r="AK100" s="185"/>
      <c r="AL100" s="185"/>
      <c r="AM100" s="185"/>
      <c r="AN100" s="185"/>
      <c r="AO100" s="185"/>
      <c r="AP100" s="185"/>
      <c r="AQ100" s="185"/>
      <c r="AR100" s="185"/>
      <c r="AS100" s="185"/>
      <c r="AT100" s="185"/>
      <c r="AU100" s="185"/>
      <c r="AV100" s="185"/>
      <c r="AW100" s="185"/>
      <c r="AX100" s="185"/>
      <c r="AY100" s="185"/>
      <c r="AZ100" s="185"/>
      <c r="BA100" s="185"/>
      <c r="BB100" s="185"/>
      <c r="BC100" s="185"/>
      <c r="BD100" s="185"/>
      <c r="BE100" s="185"/>
      <c r="BF100" s="185"/>
      <c r="BG100" s="185"/>
      <c r="BH100" s="185"/>
      <c r="BI100" s="185"/>
      <c r="BJ100" s="185"/>
      <c r="BK100" s="185"/>
      <c r="BL100" s="185"/>
      <c r="BM100" s="185"/>
      <c r="BN100" s="185"/>
      <c r="BO100" s="185"/>
      <c r="BP100" s="185"/>
      <c r="BQ100" s="185"/>
      <c r="BR100" s="185"/>
      <c r="BS100" s="185"/>
      <c r="BT100" s="185"/>
      <c r="BU100" s="185"/>
      <c r="BV100" s="185"/>
      <c r="BW100" s="185"/>
      <c r="BX100" s="185"/>
      <c r="BY100" s="185"/>
      <c r="BZ100" s="185"/>
      <c r="CA100" s="185"/>
      <c r="CB100" s="185"/>
      <c r="CC100" s="185"/>
      <c r="CD100" s="185"/>
      <c r="CE100" s="185"/>
      <c r="CF100" s="185"/>
      <c r="CG100" s="185"/>
      <c r="CH100" s="185"/>
      <c r="CI100" s="185"/>
      <c r="CJ100" s="185"/>
      <c r="CK100" s="185"/>
      <c r="CL100" s="185"/>
    </row>
    <row r="101" spans="1:90" s="186" customFormat="1" ht="49.5" customHeight="1" x14ac:dyDescent="0.3">
      <c r="A101" s="214"/>
      <c r="B101" s="220" t="s">
        <v>211</v>
      </c>
      <c r="C101" s="205"/>
      <c r="D101" s="205"/>
      <c r="E101" s="205"/>
      <c r="F101" s="205"/>
      <c r="G101" s="205"/>
      <c r="H101" s="205"/>
      <c r="I101" s="205"/>
      <c r="J101" s="205"/>
      <c r="K101" s="205"/>
      <c r="L101" s="205"/>
      <c r="M101" s="205"/>
      <c r="N101" s="205"/>
      <c r="O101" s="205"/>
      <c r="P101" s="219"/>
      <c r="Q101" s="185"/>
      <c r="R101" s="185"/>
      <c r="S101" s="185"/>
      <c r="T101" s="185"/>
      <c r="U101" s="185"/>
      <c r="V101" s="185"/>
      <c r="W101" s="185"/>
      <c r="X101" s="185"/>
      <c r="Y101" s="185"/>
      <c r="Z101" s="185"/>
      <c r="AA101" s="185"/>
      <c r="AB101" s="185"/>
      <c r="AC101" s="185"/>
      <c r="AD101" s="185"/>
      <c r="AE101" s="185"/>
      <c r="AF101" s="185"/>
      <c r="AG101" s="185"/>
      <c r="AH101" s="185"/>
      <c r="AI101" s="185"/>
      <c r="AJ101" s="185"/>
      <c r="AK101" s="185"/>
      <c r="AL101" s="185"/>
      <c r="AM101" s="185"/>
      <c r="AN101" s="185"/>
      <c r="AO101" s="185"/>
      <c r="AP101" s="185"/>
      <c r="AQ101" s="185"/>
      <c r="AR101" s="185"/>
      <c r="AS101" s="185"/>
      <c r="AT101" s="185"/>
      <c r="AU101" s="185"/>
      <c r="AV101" s="185"/>
      <c r="AW101" s="185"/>
      <c r="AX101" s="185"/>
      <c r="AY101" s="185"/>
      <c r="AZ101" s="185"/>
      <c r="BA101" s="185"/>
      <c r="BB101" s="185"/>
      <c r="BC101" s="185"/>
      <c r="BD101" s="185"/>
      <c r="BE101" s="185"/>
      <c r="BF101" s="185"/>
      <c r="BG101" s="185"/>
      <c r="BH101" s="185"/>
      <c r="BI101" s="185"/>
      <c r="BJ101" s="185"/>
      <c r="BK101" s="185"/>
      <c r="BL101" s="185"/>
      <c r="BM101" s="185"/>
      <c r="BN101" s="185"/>
      <c r="BO101" s="185"/>
      <c r="BP101" s="185"/>
      <c r="BQ101" s="185"/>
      <c r="BR101" s="185"/>
      <c r="BS101" s="185"/>
      <c r="BT101" s="185"/>
      <c r="BU101" s="185"/>
      <c r="BV101" s="185"/>
      <c r="BW101" s="185"/>
      <c r="BX101" s="185"/>
      <c r="BY101" s="185"/>
      <c r="BZ101" s="185"/>
      <c r="CA101" s="185"/>
      <c r="CB101" s="185"/>
      <c r="CC101" s="185"/>
      <c r="CD101" s="185"/>
      <c r="CE101" s="185"/>
      <c r="CF101" s="185"/>
      <c r="CG101" s="185"/>
      <c r="CH101" s="185"/>
      <c r="CI101" s="185"/>
      <c r="CJ101" s="185"/>
      <c r="CK101" s="185"/>
      <c r="CL101" s="185"/>
    </row>
    <row r="102" spans="1:90" s="164" customFormat="1" ht="24.75" customHeight="1" x14ac:dyDescent="0.3">
      <c r="A102" s="106"/>
      <c r="B102" s="178" t="s">
        <v>781</v>
      </c>
      <c r="C102" s="170"/>
      <c r="D102" s="170"/>
      <c r="E102" s="170"/>
      <c r="F102" s="170"/>
      <c r="G102" s="170"/>
      <c r="H102" s="170"/>
      <c r="I102" s="170"/>
      <c r="J102" s="170"/>
      <c r="K102" s="170"/>
      <c r="L102" s="170"/>
      <c r="M102" s="170"/>
      <c r="N102" s="170"/>
      <c r="O102" s="170"/>
      <c r="P102" s="178"/>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row>
    <row r="103" spans="1:90" s="164" customFormat="1" ht="24" customHeight="1" x14ac:dyDescent="0.3">
      <c r="A103" s="106"/>
      <c r="B103" s="178" t="s">
        <v>782</v>
      </c>
      <c r="C103" s="178"/>
      <c r="D103" s="178"/>
      <c r="E103" s="178"/>
      <c r="F103" s="178"/>
      <c r="G103" s="178"/>
      <c r="H103" s="178"/>
      <c r="I103" s="178"/>
      <c r="J103" s="178"/>
      <c r="K103" s="178"/>
      <c r="L103" s="178"/>
      <c r="M103" s="178"/>
      <c r="N103" s="178"/>
      <c r="O103" s="178"/>
      <c r="P103" s="178"/>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row>
    <row r="104" spans="1:90" s="164" customFormat="1" ht="96" customHeight="1" x14ac:dyDescent="0.3">
      <c r="A104" s="2"/>
      <c r="B104" s="135" t="s">
        <v>846</v>
      </c>
      <c r="C104" s="2" t="s">
        <v>636</v>
      </c>
      <c r="D104" s="2" t="s">
        <v>646</v>
      </c>
      <c r="E104" s="2" t="s">
        <v>3</v>
      </c>
      <c r="F104" s="2" t="s">
        <v>6</v>
      </c>
      <c r="G104" s="2">
        <v>24.4</v>
      </c>
      <c r="H104" s="2">
        <v>23</v>
      </c>
      <c r="I104" s="2">
        <v>32</v>
      </c>
      <c r="J104" s="2">
        <v>32</v>
      </c>
      <c r="K104" s="2">
        <v>32</v>
      </c>
      <c r="L104" s="2">
        <v>32</v>
      </c>
      <c r="M104" s="2">
        <v>32</v>
      </c>
      <c r="N104" s="20"/>
      <c r="O104" s="20"/>
      <c r="P104" s="184"/>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row>
    <row r="105" spans="1:90" s="164" customFormat="1" ht="24.75" customHeight="1" x14ac:dyDescent="0.3">
      <c r="A105" s="2"/>
      <c r="B105" s="178" t="s">
        <v>43</v>
      </c>
      <c r="C105" s="178"/>
      <c r="D105" s="178"/>
      <c r="E105" s="178"/>
      <c r="F105" s="178"/>
      <c r="G105" s="178"/>
      <c r="H105" s="178"/>
      <c r="I105" s="178"/>
      <c r="J105" s="178"/>
      <c r="K105" s="178"/>
      <c r="L105" s="178"/>
      <c r="M105" s="178"/>
      <c r="N105" s="178"/>
      <c r="O105" s="178"/>
      <c r="P105" s="178"/>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row>
    <row r="106" spans="1:90" s="222" customFormat="1" ht="57" customHeight="1" x14ac:dyDescent="0.3">
      <c r="A106" s="2"/>
      <c r="B106" s="61" t="s">
        <v>645</v>
      </c>
      <c r="C106" s="2" t="s">
        <v>640</v>
      </c>
      <c r="D106" s="106"/>
      <c r="E106" s="106" t="s">
        <v>639</v>
      </c>
      <c r="F106" s="64"/>
      <c r="G106" s="221">
        <v>8980.2999999999993</v>
      </c>
      <c r="H106" s="221">
        <v>9088.1</v>
      </c>
      <c r="I106" s="221">
        <v>9197.1</v>
      </c>
      <c r="J106" s="221">
        <v>9307.5</v>
      </c>
      <c r="K106" s="221">
        <v>9419.2000000000007</v>
      </c>
      <c r="L106" s="221">
        <v>9532.2000000000007</v>
      </c>
      <c r="M106" s="221">
        <v>9646.6</v>
      </c>
      <c r="N106" s="135"/>
      <c r="O106" s="135"/>
      <c r="P106" s="197"/>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c r="CA106" s="66"/>
      <c r="CB106" s="66"/>
      <c r="CC106" s="66"/>
      <c r="CD106" s="66"/>
      <c r="CE106" s="66"/>
      <c r="CF106" s="66"/>
      <c r="CG106" s="66"/>
      <c r="CH106" s="66"/>
      <c r="CI106" s="66"/>
      <c r="CJ106" s="66"/>
      <c r="CK106" s="66"/>
      <c r="CL106" s="66"/>
    </row>
    <row r="107" spans="1:90" s="225" customFormat="1" ht="36" customHeight="1" x14ac:dyDescent="0.3">
      <c r="A107" s="106"/>
      <c r="B107" s="61" t="s">
        <v>361</v>
      </c>
      <c r="C107" s="147"/>
      <c r="D107" s="147"/>
      <c r="E107" s="106"/>
      <c r="F107" s="147"/>
      <c r="G107" s="221"/>
      <c r="H107" s="221"/>
      <c r="I107" s="221"/>
      <c r="J107" s="221"/>
      <c r="K107" s="221"/>
      <c r="L107" s="221"/>
      <c r="M107" s="221"/>
      <c r="N107" s="221"/>
      <c r="O107" s="221"/>
      <c r="P107" s="223"/>
      <c r="Q107" s="224"/>
      <c r="R107" s="224"/>
      <c r="S107" s="224"/>
      <c r="T107" s="224"/>
      <c r="U107" s="224"/>
      <c r="V107" s="224"/>
      <c r="W107" s="224"/>
      <c r="X107" s="224"/>
      <c r="Y107" s="224"/>
      <c r="Z107" s="224"/>
      <c r="AA107" s="224"/>
      <c r="AB107" s="224"/>
      <c r="AC107" s="224"/>
      <c r="AD107" s="224"/>
      <c r="AE107" s="224"/>
      <c r="AF107" s="224"/>
      <c r="AG107" s="224"/>
      <c r="AH107" s="224"/>
      <c r="AI107" s="224"/>
      <c r="AJ107" s="224"/>
      <c r="AK107" s="224"/>
      <c r="AL107" s="224"/>
      <c r="AM107" s="224"/>
      <c r="AN107" s="224"/>
      <c r="AO107" s="224"/>
      <c r="AP107" s="224"/>
      <c r="AQ107" s="224"/>
      <c r="AR107" s="224"/>
      <c r="AS107" s="224"/>
      <c r="AT107" s="224"/>
      <c r="AU107" s="224"/>
      <c r="AV107" s="224"/>
      <c r="AW107" s="224"/>
      <c r="AX107" s="224"/>
      <c r="AY107" s="224"/>
      <c r="AZ107" s="224"/>
      <c r="BA107" s="224"/>
      <c r="BB107" s="224"/>
      <c r="BC107" s="224"/>
      <c r="BD107" s="224"/>
      <c r="BE107" s="224"/>
      <c r="BF107" s="224"/>
      <c r="BG107" s="224"/>
      <c r="BH107" s="224"/>
      <c r="BI107" s="224"/>
      <c r="BJ107" s="224"/>
      <c r="BK107" s="224"/>
      <c r="BL107" s="224"/>
      <c r="BM107" s="224"/>
      <c r="BN107" s="224"/>
      <c r="BO107" s="224"/>
      <c r="BP107" s="224"/>
      <c r="BQ107" s="224"/>
      <c r="BR107" s="224"/>
      <c r="BS107" s="224"/>
      <c r="BT107" s="224"/>
      <c r="BU107" s="224"/>
      <c r="BV107" s="224"/>
      <c r="BW107" s="224"/>
      <c r="BX107" s="224"/>
      <c r="BY107" s="224"/>
      <c r="BZ107" s="224"/>
      <c r="CA107" s="224"/>
      <c r="CB107" s="224"/>
      <c r="CC107" s="224"/>
      <c r="CD107" s="224"/>
      <c r="CE107" s="224"/>
      <c r="CF107" s="224"/>
      <c r="CG107" s="224"/>
      <c r="CH107" s="224"/>
      <c r="CI107" s="224"/>
      <c r="CJ107" s="224"/>
      <c r="CK107" s="224"/>
      <c r="CL107" s="224"/>
    </row>
    <row r="108" spans="1:90" s="225" customFormat="1" ht="48.75" customHeight="1" x14ac:dyDescent="0.3">
      <c r="A108" s="2"/>
      <c r="B108" s="61" t="s">
        <v>635</v>
      </c>
      <c r="C108" s="147"/>
      <c r="D108" s="2"/>
      <c r="E108" s="213" t="s">
        <v>129</v>
      </c>
      <c r="F108" s="147"/>
      <c r="G108" s="221">
        <f t="shared" ref="G108:M108" si="12">G109+G110</f>
        <v>0</v>
      </c>
      <c r="H108" s="221">
        <f t="shared" si="12"/>
        <v>0</v>
      </c>
      <c r="I108" s="221">
        <f t="shared" si="12"/>
        <v>32800</v>
      </c>
      <c r="J108" s="221">
        <f t="shared" si="12"/>
        <v>5000</v>
      </c>
      <c r="K108" s="221">
        <f t="shared" si="12"/>
        <v>0</v>
      </c>
      <c r="L108" s="221">
        <f t="shared" si="12"/>
        <v>0</v>
      </c>
      <c r="M108" s="221">
        <f t="shared" si="12"/>
        <v>0</v>
      </c>
      <c r="N108" s="221"/>
      <c r="O108" s="221"/>
      <c r="P108" s="223"/>
      <c r="Q108" s="224"/>
      <c r="R108" s="224"/>
      <c r="S108" s="224"/>
      <c r="T108" s="224"/>
      <c r="U108" s="224"/>
      <c r="V108" s="224"/>
      <c r="W108" s="224"/>
      <c r="X108" s="224"/>
      <c r="Y108" s="224"/>
      <c r="Z108" s="224"/>
      <c r="AA108" s="224"/>
      <c r="AB108" s="224"/>
      <c r="AC108" s="224"/>
      <c r="AD108" s="224"/>
      <c r="AE108" s="224"/>
      <c r="AF108" s="224"/>
      <c r="AG108" s="224"/>
      <c r="AH108" s="224"/>
      <c r="AI108" s="224"/>
      <c r="AJ108" s="224"/>
      <c r="AK108" s="224"/>
      <c r="AL108" s="224"/>
      <c r="AM108" s="224"/>
      <c r="AN108" s="224"/>
      <c r="AO108" s="224"/>
      <c r="AP108" s="224"/>
      <c r="AQ108" s="224"/>
      <c r="AR108" s="224"/>
      <c r="AS108" s="224"/>
      <c r="AT108" s="224"/>
      <c r="AU108" s="224"/>
      <c r="AV108" s="224"/>
      <c r="AW108" s="224"/>
      <c r="AX108" s="224"/>
      <c r="AY108" s="224"/>
      <c r="AZ108" s="224"/>
      <c r="BA108" s="224"/>
      <c r="BB108" s="224"/>
      <c r="BC108" s="224"/>
      <c r="BD108" s="224"/>
      <c r="BE108" s="224"/>
      <c r="BF108" s="224"/>
      <c r="BG108" s="224"/>
      <c r="BH108" s="224"/>
      <c r="BI108" s="224"/>
      <c r="BJ108" s="224"/>
      <c r="BK108" s="224"/>
      <c r="BL108" s="224"/>
      <c r="BM108" s="224"/>
      <c r="BN108" s="224"/>
      <c r="BO108" s="224"/>
      <c r="BP108" s="224"/>
      <c r="BQ108" s="224"/>
      <c r="BR108" s="224"/>
      <c r="BS108" s="224"/>
      <c r="BT108" s="224"/>
      <c r="BU108" s="224"/>
      <c r="BV108" s="224"/>
      <c r="BW108" s="224"/>
      <c r="BX108" s="224"/>
      <c r="BY108" s="224"/>
      <c r="BZ108" s="224"/>
      <c r="CA108" s="224"/>
      <c r="CB108" s="224"/>
      <c r="CC108" s="224"/>
      <c r="CD108" s="224"/>
      <c r="CE108" s="224"/>
      <c r="CF108" s="224"/>
      <c r="CG108" s="224"/>
      <c r="CH108" s="224"/>
      <c r="CI108" s="224"/>
      <c r="CJ108" s="224"/>
      <c r="CK108" s="224"/>
      <c r="CL108" s="224"/>
    </row>
    <row r="109" spans="1:90" s="164" customFormat="1" ht="60.75" customHeight="1" x14ac:dyDescent="0.3">
      <c r="A109" s="2">
        <v>21</v>
      </c>
      <c r="B109" s="19" t="s">
        <v>644</v>
      </c>
      <c r="C109" s="24" t="s">
        <v>783</v>
      </c>
      <c r="D109" s="226"/>
      <c r="E109" s="202" t="s">
        <v>129</v>
      </c>
      <c r="F109" s="9"/>
      <c r="G109" s="118"/>
      <c r="H109" s="118"/>
      <c r="I109" s="118"/>
      <c r="J109" s="118">
        <v>5000</v>
      </c>
      <c r="K109" s="118"/>
      <c r="L109" s="118"/>
      <c r="M109" s="118"/>
      <c r="N109" s="202" t="s">
        <v>549</v>
      </c>
      <c r="O109" s="135"/>
      <c r="P109" s="31" t="s">
        <v>643</v>
      </c>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row>
    <row r="110" spans="1:90" s="164" customFormat="1" ht="81" customHeight="1" x14ac:dyDescent="0.3">
      <c r="A110" s="2">
        <v>22</v>
      </c>
      <c r="B110" s="19" t="s">
        <v>642</v>
      </c>
      <c r="C110" s="24" t="s">
        <v>783</v>
      </c>
      <c r="D110" s="226"/>
      <c r="E110" s="202" t="s">
        <v>129</v>
      </c>
      <c r="F110" s="9"/>
      <c r="G110" s="118"/>
      <c r="H110" s="118"/>
      <c r="I110" s="118">
        <v>32800</v>
      </c>
      <c r="J110" s="118"/>
      <c r="K110" s="118"/>
      <c r="L110" s="118"/>
      <c r="M110" s="118"/>
      <c r="N110" s="202" t="s">
        <v>549</v>
      </c>
      <c r="O110" s="135"/>
      <c r="P110" s="31" t="s">
        <v>625</v>
      </c>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row>
    <row r="111" spans="1:90" s="164" customFormat="1" ht="31.5" customHeight="1" x14ac:dyDescent="0.3">
      <c r="A111" s="2"/>
      <c r="B111" s="178" t="s">
        <v>43</v>
      </c>
      <c r="C111" s="178"/>
      <c r="D111" s="178"/>
      <c r="E111" s="178"/>
      <c r="F111" s="178"/>
      <c r="G111" s="178"/>
      <c r="H111" s="178"/>
      <c r="I111" s="178"/>
      <c r="J111" s="178"/>
      <c r="K111" s="178"/>
      <c r="L111" s="178"/>
      <c r="M111" s="178"/>
      <c r="N111" s="178"/>
      <c r="O111" s="178"/>
      <c r="P111" s="178"/>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row>
    <row r="112" spans="1:90" s="164" customFormat="1" ht="102" customHeight="1" x14ac:dyDescent="0.3">
      <c r="A112" s="2"/>
      <c r="B112" s="227" t="s">
        <v>722</v>
      </c>
      <c r="C112" s="139" t="s">
        <v>723</v>
      </c>
      <c r="D112" s="41" t="s">
        <v>646</v>
      </c>
      <c r="E112" s="41" t="s">
        <v>3</v>
      </c>
      <c r="F112" s="139" t="s">
        <v>6</v>
      </c>
      <c r="G112" s="41">
        <v>5.73</v>
      </c>
      <c r="H112" s="41">
        <v>3.7</v>
      </c>
      <c r="I112" s="228">
        <v>4</v>
      </c>
      <c r="J112" s="228">
        <v>4</v>
      </c>
      <c r="K112" s="228">
        <v>4</v>
      </c>
      <c r="L112" s="228">
        <v>4</v>
      </c>
      <c r="M112" s="228">
        <v>4</v>
      </c>
      <c r="N112" s="41"/>
      <c r="O112" s="41"/>
      <c r="P112" s="229"/>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row>
    <row r="113" spans="1:90" s="222" customFormat="1" ht="41.25" customHeight="1" x14ac:dyDescent="0.3">
      <c r="A113" s="2"/>
      <c r="B113" s="61" t="s">
        <v>641</v>
      </c>
      <c r="C113" s="2" t="s">
        <v>640</v>
      </c>
      <c r="D113" s="106"/>
      <c r="E113" s="2" t="s">
        <v>639</v>
      </c>
      <c r="F113" s="9"/>
      <c r="G113" s="85">
        <v>7144.1</v>
      </c>
      <c r="H113" s="85">
        <v>7329.8</v>
      </c>
      <c r="I113" s="85">
        <v>7520.4</v>
      </c>
      <c r="J113" s="85">
        <v>7716</v>
      </c>
      <c r="K113" s="85">
        <v>7916.6</v>
      </c>
      <c r="L113" s="85">
        <v>8122.4</v>
      </c>
      <c r="M113" s="85">
        <v>8333.6</v>
      </c>
      <c r="N113" s="135"/>
      <c r="O113" s="135"/>
      <c r="P113" s="197"/>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c r="CA113" s="66"/>
      <c r="CB113" s="66"/>
      <c r="CC113" s="66"/>
      <c r="CD113" s="66"/>
      <c r="CE113" s="66"/>
      <c r="CF113" s="66"/>
      <c r="CG113" s="66"/>
      <c r="CH113" s="66"/>
      <c r="CI113" s="66"/>
      <c r="CJ113" s="66"/>
      <c r="CK113" s="66"/>
      <c r="CL113" s="66"/>
    </row>
    <row r="114" spans="1:90" s="225" customFormat="1" ht="57.75" customHeight="1" x14ac:dyDescent="0.3">
      <c r="A114" s="106"/>
      <c r="B114" s="61" t="s">
        <v>361</v>
      </c>
      <c r="C114" s="147"/>
      <c r="D114" s="147"/>
      <c r="E114" s="106"/>
      <c r="F114" s="147"/>
      <c r="G114" s="221"/>
      <c r="H114" s="221"/>
      <c r="I114" s="221"/>
      <c r="J114" s="221"/>
      <c r="K114" s="221"/>
      <c r="L114" s="221"/>
      <c r="M114" s="221"/>
      <c r="N114" s="221"/>
      <c r="O114" s="221"/>
      <c r="P114" s="223"/>
      <c r="Q114" s="224"/>
      <c r="R114" s="224"/>
      <c r="S114" s="224"/>
      <c r="T114" s="224"/>
      <c r="U114" s="224"/>
      <c r="V114" s="224"/>
      <c r="W114" s="224"/>
      <c r="X114" s="224"/>
      <c r="Y114" s="224"/>
      <c r="Z114" s="224"/>
      <c r="AA114" s="224"/>
      <c r="AB114" s="224"/>
      <c r="AC114" s="224"/>
      <c r="AD114" s="224"/>
      <c r="AE114" s="224"/>
      <c r="AF114" s="224"/>
      <c r="AG114" s="224"/>
      <c r="AH114" s="224"/>
      <c r="AI114" s="224"/>
      <c r="AJ114" s="224"/>
      <c r="AK114" s="224"/>
      <c r="AL114" s="224"/>
      <c r="AM114" s="224"/>
      <c r="AN114" s="224"/>
      <c r="AO114" s="224"/>
      <c r="AP114" s="224"/>
      <c r="AQ114" s="224"/>
      <c r="AR114" s="224"/>
      <c r="AS114" s="224"/>
      <c r="AT114" s="224"/>
      <c r="AU114" s="224"/>
      <c r="AV114" s="224"/>
      <c r="AW114" s="224"/>
      <c r="AX114" s="224"/>
      <c r="AY114" s="224"/>
      <c r="AZ114" s="224"/>
      <c r="BA114" s="224"/>
      <c r="BB114" s="224"/>
      <c r="BC114" s="224"/>
      <c r="BD114" s="224"/>
      <c r="BE114" s="224"/>
      <c r="BF114" s="224"/>
      <c r="BG114" s="224"/>
      <c r="BH114" s="224"/>
      <c r="BI114" s="224"/>
      <c r="BJ114" s="224"/>
      <c r="BK114" s="224"/>
      <c r="BL114" s="224"/>
      <c r="BM114" s="224"/>
      <c r="BN114" s="224"/>
      <c r="BO114" s="224"/>
      <c r="BP114" s="224"/>
      <c r="BQ114" s="224"/>
      <c r="BR114" s="224"/>
      <c r="BS114" s="224"/>
      <c r="BT114" s="224"/>
      <c r="BU114" s="224"/>
      <c r="BV114" s="224"/>
      <c r="BW114" s="224"/>
      <c r="BX114" s="224"/>
      <c r="BY114" s="224"/>
      <c r="BZ114" s="224"/>
      <c r="CA114" s="224"/>
      <c r="CB114" s="224"/>
      <c r="CC114" s="224"/>
      <c r="CD114" s="224"/>
      <c r="CE114" s="224"/>
      <c r="CF114" s="224"/>
      <c r="CG114" s="224"/>
      <c r="CH114" s="224"/>
      <c r="CI114" s="224"/>
      <c r="CJ114" s="224"/>
      <c r="CK114" s="224"/>
      <c r="CL114" s="224"/>
    </row>
    <row r="115" spans="1:90" s="225" customFormat="1" ht="70.5" customHeight="1" x14ac:dyDescent="0.3">
      <c r="A115" s="2"/>
      <c r="B115" s="61" t="s">
        <v>635</v>
      </c>
      <c r="C115" s="18"/>
      <c r="D115" s="2"/>
      <c r="E115" s="213" t="s">
        <v>129</v>
      </c>
      <c r="F115" s="18"/>
      <c r="G115" s="221">
        <f t="shared" ref="G115:M115" si="13">G116</f>
        <v>0</v>
      </c>
      <c r="H115" s="221">
        <f t="shared" si="13"/>
        <v>0</v>
      </c>
      <c r="I115" s="221">
        <f t="shared" si="13"/>
        <v>0</v>
      </c>
      <c r="J115" s="221">
        <f t="shared" si="13"/>
        <v>8000</v>
      </c>
      <c r="K115" s="221">
        <f t="shared" si="13"/>
        <v>0</v>
      </c>
      <c r="L115" s="221">
        <f t="shared" si="13"/>
        <v>0</v>
      </c>
      <c r="M115" s="221">
        <f t="shared" si="13"/>
        <v>0</v>
      </c>
      <c r="N115" s="2"/>
      <c r="O115" s="2"/>
      <c r="P115" s="223"/>
      <c r="Q115" s="224"/>
      <c r="R115" s="224"/>
      <c r="S115" s="224"/>
      <c r="T115" s="224"/>
      <c r="U115" s="224"/>
      <c r="V115" s="224"/>
      <c r="W115" s="224"/>
      <c r="X115" s="224"/>
      <c r="Y115" s="224"/>
      <c r="Z115" s="224"/>
      <c r="AA115" s="224"/>
      <c r="AB115" s="224"/>
      <c r="AC115" s="224"/>
      <c r="AD115" s="224"/>
      <c r="AE115" s="224"/>
      <c r="AF115" s="224"/>
      <c r="AG115" s="224"/>
      <c r="AH115" s="224"/>
      <c r="AI115" s="224"/>
      <c r="AJ115" s="224"/>
      <c r="AK115" s="224"/>
      <c r="AL115" s="224"/>
      <c r="AM115" s="224"/>
      <c r="AN115" s="224"/>
      <c r="AO115" s="224"/>
      <c r="AP115" s="224"/>
      <c r="AQ115" s="224"/>
      <c r="AR115" s="224"/>
      <c r="AS115" s="224"/>
      <c r="AT115" s="224"/>
      <c r="AU115" s="224"/>
      <c r="AV115" s="224"/>
      <c r="AW115" s="224"/>
      <c r="AX115" s="224"/>
      <c r="AY115" s="224"/>
      <c r="AZ115" s="224"/>
      <c r="BA115" s="224"/>
      <c r="BB115" s="224"/>
      <c r="BC115" s="224"/>
      <c r="BD115" s="224"/>
      <c r="BE115" s="224"/>
      <c r="BF115" s="224"/>
      <c r="BG115" s="224"/>
      <c r="BH115" s="224"/>
      <c r="BI115" s="224"/>
      <c r="BJ115" s="224"/>
      <c r="BK115" s="224"/>
      <c r="BL115" s="224"/>
      <c r="BM115" s="224"/>
      <c r="BN115" s="224"/>
      <c r="BO115" s="224"/>
      <c r="BP115" s="224"/>
      <c r="BQ115" s="224"/>
      <c r="BR115" s="224"/>
      <c r="BS115" s="224"/>
      <c r="BT115" s="224"/>
      <c r="BU115" s="224"/>
      <c r="BV115" s="224"/>
      <c r="BW115" s="224"/>
      <c r="BX115" s="224"/>
      <c r="BY115" s="224"/>
      <c r="BZ115" s="224"/>
      <c r="CA115" s="224"/>
      <c r="CB115" s="224"/>
      <c r="CC115" s="224"/>
      <c r="CD115" s="224"/>
      <c r="CE115" s="224"/>
      <c r="CF115" s="224"/>
      <c r="CG115" s="224"/>
      <c r="CH115" s="224"/>
      <c r="CI115" s="224"/>
      <c r="CJ115" s="224"/>
      <c r="CK115" s="224"/>
      <c r="CL115" s="224"/>
    </row>
    <row r="116" spans="1:90" s="222" customFormat="1" ht="28.5" customHeight="1" x14ac:dyDescent="0.3">
      <c r="A116" s="106"/>
      <c r="B116" s="230" t="s">
        <v>8</v>
      </c>
      <c r="C116" s="5"/>
      <c r="D116" s="5"/>
      <c r="E116" s="127"/>
      <c r="F116" s="64"/>
      <c r="G116" s="221">
        <v>0</v>
      </c>
      <c r="H116" s="221">
        <v>0</v>
      </c>
      <c r="I116" s="221">
        <v>0</v>
      </c>
      <c r="J116" s="221">
        <f>J117</f>
        <v>8000</v>
      </c>
      <c r="K116" s="221">
        <v>0</v>
      </c>
      <c r="L116" s="221">
        <v>0</v>
      </c>
      <c r="M116" s="221">
        <v>0</v>
      </c>
      <c r="N116" s="2"/>
      <c r="O116" s="2"/>
      <c r="P116" s="197"/>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c r="CA116" s="66"/>
      <c r="CB116" s="66"/>
      <c r="CC116" s="66"/>
      <c r="CD116" s="66"/>
      <c r="CE116" s="66"/>
      <c r="CF116" s="66"/>
      <c r="CG116" s="66"/>
      <c r="CH116" s="66"/>
      <c r="CI116" s="66"/>
      <c r="CJ116" s="66"/>
      <c r="CK116" s="66"/>
      <c r="CL116" s="66"/>
    </row>
    <row r="117" spans="1:90" s="164" customFormat="1" ht="69.75" customHeight="1" x14ac:dyDescent="0.3">
      <c r="A117" s="2">
        <v>23</v>
      </c>
      <c r="B117" s="19" t="s">
        <v>638</v>
      </c>
      <c r="C117" s="24" t="s">
        <v>783</v>
      </c>
      <c r="D117" s="226"/>
      <c r="E117" s="202" t="s">
        <v>129</v>
      </c>
      <c r="F117" s="9"/>
      <c r="G117" s="118"/>
      <c r="H117" s="118"/>
      <c r="I117" s="118"/>
      <c r="J117" s="118">
        <v>8000</v>
      </c>
      <c r="K117" s="118"/>
      <c r="L117" s="118"/>
      <c r="M117" s="118"/>
      <c r="N117" s="202" t="s">
        <v>549</v>
      </c>
      <c r="O117" s="2"/>
      <c r="P117" s="31" t="s">
        <v>637</v>
      </c>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row>
    <row r="118" spans="1:90" s="186" customFormat="1" ht="94.5" customHeight="1" x14ac:dyDescent="0.3">
      <c r="A118" s="20"/>
      <c r="B118" s="135" t="s">
        <v>847</v>
      </c>
      <c r="C118" s="2" t="s">
        <v>636</v>
      </c>
      <c r="D118" s="122"/>
      <c r="E118" s="2" t="s">
        <v>3</v>
      </c>
      <c r="F118" s="2"/>
      <c r="G118" s="2">
        <v>81.3</v>
      </c>
      <c r="H118" s="2">
        <v>84</v>
      </c>
      <c r="I118" s="2">
        <v>82</v>
      </c>
      <c r="J118" s="2">
        <v>78</v>
      </c>
      <c r="K118" s="2">
        <v>78</v>
      </c>
      <c r="L118" s="2">
        <v>70</v>
      </c>
      <c r="M118" s="2">
        <v>70</v>
      </c>
      <c r="N118" s="118"/>
      <c r="O118" s="118"/>
      <c r="P118" s="184"/>
      <c r="Q118" s="185"/>
      <c r="R118" s="185"/>
      <c r="S118" s="185"/>
      <c r="T118" s="185"/>
      <c r="U118" s="185"/>
      <c r="V118" s="185"/>
      <c r="W118" s="185"/>
      <c r="X118" s="185"/>
      <c r="Y118" s="185"/>
      <c r="Z118" s="185"/>
      <c r="AA118" s="185"/>
      <c r="AB118" s="185"/>
      <c r="AC118" s="185"/>
      <c r="AD118" s="185"/>
      <c r="AE118" s="185"/>
      <c r="AF118" s="185"/>
      <c r="AG118" s="185"/>
      <c r="AH118" s="185"/>
      <c r="AI118" s="185"/>
      <c r="AJ118" s="185"/>
      <c r="AK118" s="185"/>
      <c r="AL118" s="185"/>
      <c r="AM118" s="185"/>
      <c r="AN118" s="185"/>
      <c r="AO118" s="185"/>
      <c r="AP118" s="185"/>
      <c r="AQ118" s="185"/>
      <c r="AR118" s="185"/>
      <c r="AS118" s="185"/>
      <c r="AT118" s="185"/>
      <c r="AU118" s="185"/>
      <c r="AV118" s="185"/>
      <c r="AW118" s="185"/>
      <c r="AX118" s="185"/>
      <c r="AY118" s="185"/>
      <c r="AZ118" s="185"/>
      <c r="BA118" s="185"/>
      <c r="BB118" s="185"/>
      <c r="BC118" s="185"/>
      <c r="BD118" s="185"/>
      <c r="BE118" s="185"/>
      <c r="BF118" s="185"/>
      <c r="BG118" s="185"/>
      <c r="BH118" s="185"/>
      <c r="BI118" s="185"/>
      <c r="BJ118" s="185"/>
      <c r="BK118" s="185"/>
      <c r="BL118" s="185"/>
      <c r="BM118" s="185"/>
      <c r="BN118" s="185"/>
      <c r="BO118" s="185"/>
      <c r="BP118" s="185"/>
      <c r="BQ118" s="185"/>
      <c r="BR118" s="185"/>
      <c r="BS118" s="185"/>
      <c r="BT118" s="185"/>
      <c r="BU118" s="185"/>
      <c r="BV118" s="185"/>
      <c r="BW118" s="185"/>
      <c r="BX118" s="185"/>
      <c r="BY118" s="185"/>
      <c r="BZ118" s="185"/>
      <c r="CA118" s="185"/>
      <c r="CB118" s="185"/>
      <c r="CC118" s="185"/>
      <c r="CD118" s="185"/>
      <c r="CE118" s="185"/>
      <c r="CF118" s="185"/>
      <c r="CG118" s="185"/>
      <c r="CH118" s="185"/>
      <c r="CI118" s="185"/>
      <c r="CJ118" s="185"/>
      <c r="CK118" s="185"/>
      <c r="CL118" s="185"/>
    </row>
    <row r="119" spans="1:90" s="164" customFormat="1" ht="41.25" hidden="1" customHeight="1" x14ac:dyDescent="0.3">
      <c r="A119" s="2"/>
      <c r="B119" s="24" t="s">
        <v>8</v>
      </c>
      <c r="C119" s="20"/>
      <c r="D119" s="20"/>
      <c r="E119" s="20" t="s">
        <v>16</v>
      </c>
      <c r="F119" s="2"/>
      <c r="G119" s="2"/>
      <c r="H119" s="2"/>
      <c r="I119" s="2"/>
      <c r="J119" s="2"/>
      <c r="K119" s="2"/>
      <c r="L119" s="2"/>
      <c r="M119" s="2"/>
      <c r="N119" s="2"/>
      <c r="O119" s="2"/>
      <c r="P119" s="31"/>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row>
    <row r="120" spans="1:90" s="225" customFormat="1" ht="80.25" customHeight="1" x14ac:dyDescent="0.3">
      <c r="A120" s="106"/>
      <c r="B120" s="61" t="s">
        <v>361</v>
      </c>
      <c r="C120" s="147"/>
      <c r="D120" s="147"/>
      <c r="E120" s="106"/>
      <c r="F120" s="147"/>
      <c r="G120" s="221"/>
      <c r="H120" s="221"/>
      <c r="I120" s="221"/>
      <c r="J120" s="221"/>
      <c r="K120" s="221"/>
      <c r="L120" s="221"/>
      <c r="M120" s="221"/>
      <c r="N120" s="221"/>
      <c r="O120" s="221"/>
      <c r="P120" s="223"/>
      <c r="Q120" s="224"/>
      <c r="R120" s="224"/>
      <c r="S120" s="224"/>
      <c r="T120" s="224"/>
      <c r="U120" s="224"/>
      <c r="V120" s="224"/>
      <c r="W120" s="224"/>
      <c r="X120" s="224"/>
      <c r="Y120" s="224"/>
      <c r="Z120" s="224"/>
      <c r="AA120" s="224"/>
      <c r="AB120" s="224"/>
      <c r="AC120" s="224"/>
      <c r="AD120" s="224"/>
      <c r="AE120" s="224"/>
      <c r="AF120" s="224"/>
      <c r="AG120" s="224"/>
      <c r="AH120" s="224"/>
      <c r="AI120" s="224"/>
      <c r="AJ120" s="224"/>
      <c r="AK120" s="224"/>
      <c r="AL120" s="224"/>
      <c r="AM120" s="224"/>
      <c r="AN120" s="224"/>
      <c r="AO120" s="224"/>
      <c r="AP120" s="224"/>
      <c r="AQ120" s="224"/>
      <c r="AR120" s="224"/>
      <c r="AS120" s="224"/>
      <c r="AT120" s="224"/>
      <c r="AU120" s="224"/>
      <c r="AV120" s="224"/>
      <c r="AW120" s="224"/>
      <c r="AX120" s="224"/>
      <c r="AY120" s="224"/>
      <c r="AZ120" s="224"/>
      <c r="BA120" s="224"/>
      <c r="BB120" s="224"/>
      <c r="BC120" s="224"/>
      <c r="BD120" s="224"/>
      <c r="BE120" s="224"/>
      <c r="BF120" s="224"/>
      <c r="BG120" s="224"/>
      <c r="BH120" s="224"/>
      <c r="BI120" s="224"/>
      <c r="BJ120" s="224"/>
      <c r="BK120" s="224"/>
      <c r="BL120" s="224"/>
      <c r="BM120" s="224"/>
      <c r="BN120" s="224"/>
      <c r="BO120" s="224"/>
      <c r="BP120" s="224"/>
      <c r="BQ120" s="224"/>
      <c r="BR120" s="224"/>
      <c r="BS120" s="224"/>
      <c r="BT120" s="224"/>
      <c r="BU120" s="224"/>
      <c r="BV120" s="224"/>
      <c r="BW120" s="224"/>
      <c r="BX120" s="224"/>
      <c r="BY120" s="224"/>
      <c r="BZ120" s="224"/>
      <c r="CA120" s="224"/>
      <c r="CB120" s="224"/>
      <c r="CC120" s="224"/>
      <c r="CD120" s="224"/>
      <c r="CE120" s="224"/>
      <c r="CF120" s="224"/>
      <c r="CG120" s="224"/>
      <c r="CH120" s="224"/>
      <c r="CI120" s="224"/>
      <c r="CJ120" s="224"/>
      <c r="CK120" s="224"/>
      <c r="CL120" s="224"/>
    </row>
    <row r="121" spans="1:90" s="225" customFormat="1" ht="67.5" customHeight="1" x14ac:dyDescent="0.3">
      <c r="A121" s="2"/>
      <c r="B121" s="61" t="s">
        <v>635</v>
      </c>
      <c r="C121" s="106"/>
      <c r="D121" s="2"/>
      <c r="E121" s="213" t="s">
        <v>129</v>
      </c>
      <c r="F121" s="106"/>
      <c r="G121" s="221">
        <f t="shared" ref="G121:M121" si="14">G123+G125+G127+G129+G131</f>
        <v>0</v>
      </c>
      <c r="H121" s="221">
        <f t="shared" si="14"/>
        <v>0</v>
      </c>
      <c r="I121" s="221">
        <f t="shared" si="14"/>
        <v>20338</v>
      </c>
      <c r="J121" s="221">
        <f t="shared" si="14"/>
        <v>1400</v>
      </c>
      <c r="K121" s="221">
        <f t="shared" si="14"/>
        <v>0</v>
      </c>
      <c r="L121" s="221">
        <f t="shared" si="14"/>
        <v>0</v>
      </c>
      <c r="M121" s="221">
        <f t="shared" si="14"/>
        <v>0</v>
      </c>
      <c r="N121" s="221"/>
      <c r="O121" s="221"/>
      <c r="P121" s="223"/>
      <c r="Q121" s="224"/>
      <c r="R121" s="224"/>
      <c r="S121" s="224"/>
      <c r="T121" s="224"/>
      <c r="U121" s="224"/>
      <c r="V121" s="224"/>
      <c r="W121" s="224"/>
      <c r="X121" s="224"/>
      <c r="Y121" s="224"/>
      <c r="Z121" s="224"/>
      <c r="AA121" s="224"/>
      <c r="AB121" s="224"/>
      <c r="AC121" s="224"/>
      <c r="AD121" s="224"/>
      <c r="AE121" s="224"/>
      <c r="AF121" s="224"/>
      <c r="AG121" s="224"/>
      <c r="AH121" s="224"/>
      <c r="AI121" s="224"/>
      <c r="AJ121" s="224"/>
      <c r="AK121" s="224"/>
      <c r="AL121" s="224"/>
      <c r="AM121" s="224"/>
      <c r="AN121" s="224"/>
      <c r="AO121" s="224"/>
      <c r="AP121" s="224"/>
      <c r="AQ121" s="224"/>
      <c r="AR121" s="224"/>
      <c r="AS121" s="224"/>
      <c r="AT121" s="224"/>
      <c r="AU121" s="224"/>
      <c r="AV121" s="224"/>
      <c r="AW121" s="224"/>
      <c r="AX121" s="224"/>
      <c r="AY121" s="224"/>
      <c r="AZ121" s="224"/>
      <c r="BA121" s="224"/>
      <c r="BB121" s="224"/>
      <c r="BC121" s="224"/>
      <c r="BD121" s="224"/>
      <c r="BE121" s="224"/>
      <c r="BF121" s="224"/>
      <c r="BG121" s="224"/>
      <c r="BH121" s="224"/>
      <c r="BI121" s="224"/>
      <c r="BJ121" s="224"/>
      <c r="BK121" s="224"/>
      <c r="BL121" s="224"/>
      <c r="BM121" s="224"/>
      <c r="BN121" s="224"/>
      <c r="BO121" s="224"/>
      <c r="BP121" s="224"/>
      <c r="BQ121" s="224"/>
      <c r="BR121" s="224"/>
      <c r="BS121" s="224"/>
      <c r="BT121" s="224"/>
      <c r="BU121" s="224"/>
      <c r="BV121" s="224"/>
      <c r="BW121" s="224"/>
      <c r="BX121" s="224"/>
      <c r="BY121" s="224"/>
      <c r="BZ121" s="224"/>
      <c r="CA121" s="224"/>
      <c r="CB121" s="224"/>
      <c r="CC121" s="224"/>
      <c r="CD121" s="224"/>
      <c r="CE121" s="224"/>
      <c r="CF121" s="224"/>
      <c r="CG121" s="224"/>
      <c r="CH121" s="224"/>
      <c r="CI121" s="224"/>
      <c r="CJ121" s="224"/>
      <c r="CK121" s="224"/>
      <c r="CL121" s="224"/>
    </row>
    <row r="122" spans="1:90" s="186" customFormat="1" ht="41.25" hidden="1" customHeight="1" x14ac:dyDescent="0.3">
      <c r="A122" s="210">
        <v>24</v>
      </c>
      <c r="B122" s="211" t="s">
        <v>634</v>
      </c>
      <c r="C122" s="212" t="s">
        <v>783</v>
      </c>
      <c r="D122" s="212"/>
      <c r="E122" s="2"/>
      <c r="F122" s="212" t="s">
        <v>140</v>
      </c>
      <c r="G122" s="231"/>
      <c r="H122" s="200"/>
      <c r="I122" s="231"/>
      <c r="J122" s="200"/>
      <c r="K122" s="200"/>
      <c r="L122" s="200"/>
      <c r="M122" s="200"/>
      <c r="N122" s="232" t="s">
        <v>549</v>
      </c>
      <c r="O122" s="233"/>
      <c r="P122" s="234" t="s">
        <v>633</v>
      </c>
      <c r="Q122" s="185"/>
      <c r="R122" s="185"/>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5"/>
      <c r="BF122" s="185"/>
      <c r="BG122" s="185"/>
      <c r="BH122" s="185"/>
      <c r="BI122" s="185"/>
      <c r="BJ122" s="185"/>
      <c r="BK122" s="185"/>
      <c r="BL122" s="185"/>
      <c r="BM122" s="185"/>
      <c r="BN122" s="185"/>
      <c r="BO122" s="185"/>
      <c r="BP122" s="185"/>
      <c r="BQ122" s="185"/>
      <c r="BR122" s="185"/>
      <c r="BS122" s="185"/>
      <c r="BT122" s="185"/>
      <c r="BU122" s="185"/>
      <c r="BV122" s="185"/>
      <c r="BW122" s="185"/>
      <c r="BX122" s="185"/>
      <c r="BY122" s="185"/>
      <c r="BZ122" s="185"/>
      <c r="CA122" s="185"/>
      <c r="CB122" s="185"/>
      <c r="CC122" s="185"/>
      <c r="CD122" s="185"/>
      <c r="CE122" s="185"/>
      <c r="CF122" s="185"/>
      <c r="CG122" s="185"/>
      <c r="CH122" s="185"/>
      <c r="CI122" s="185"/>
      <c r="CJ122" s="185"/>
      <c r="CK122" s="185"/>
      <c r="CL122" s="185"/>
    </row>
    <row r="123" spans="1:90" s="186" customFormat="1" ht="150" customHeight="1" x14ac:dyDescent="0.3">
      <c r="A123" s="210"/>
      <c r="B123" s="211"/>
      <c r="C123" s="212"/>
      <c r="D123" s="212"/>
      <c r="E123" s="202" t="s">
        <v>129</v>
      </c>
      <c r="F123" s="212"/>
      <c r="G123" s="235"/>
      <c r="H123" s="236"/>
      <c r="I123" s="235">
        <v>7100</v>
      </c>
      <c r="J123" s="202"/>
      <c r="K123" s="202"/>
      <c r="L123" s="202"/>
      <c r="M123" s="202"/>
      <c r="N123" s="237"/>
      <c r="O123" s="233"/>
      <c r="P123" s="234"/>
      <c r="Q123" s="185"/>
      <c r="R123" s="185"/>
      <c r="S123" s="185"/>
      <c r="T123" s="185"/>
      <c r="U123" s="185"/>
      <c r="V123" s="185"/>
      <c r="W123" s="185"/>
      <c r="X123" s="185"/>
      <c r="Y123" s="185"/>
      <c r="Z123" s="185"/>
      <c r="AA123" s="185"/>
      <c r="AB123" s="185"/>
      <c r="AC123" s="185"/>
      <c r="AD123" s="185"/>
      <c r="AE123" s="185"/>
      <c r="AF123" s="185"/>
      <c r="AG123" s="185"/>
      <c r="AH123" s="185"/>
      <c r="AI123" s="185"/>
      <c r="AJ123" s="185"/>
      <c r="AK123" s="185"/>
      <c r="AL123" s="185"/>
      <c r="AM123" s="185"/>
      <c r="AN123" s="185"/>
      <c r="AO123" s="185"/>
      <c r="AP123" s="185"/>
      <c r="AQ123" s="185"/>
      <c r="AR123" s="185"/>
      <c r="AS123" s="185"/>
      <c r="AT123" s="185"/>
      <c r="AU123" s="185"/>
      <c r="AV123" s="185"/>
      <c r="AW123" s="185"/>
      <c r="AX123" s="185"/>
      <c r="AY123" s="185"/>
      <c r="AZ123" s="185"/>
      <c r="BA123" s="185"/>
      <c r="BB123" s="185"/>
      <c r="BC123" s="185"/>
      <c r="BD123" s="185"/>
      <c r="BE123" s="185"/>
      <c r="BF123" s="185"/>
      <c r="BG123" s="185"/>
      <c r="BH123" s="185"/>
      <c r="BI123" s="185"/>
      <c r="BJ123" s="185"/>
      <c r="BK123" s="185"/>
      <c r="BL123" s="185"/>
      <c r="BM123" s="185"/>
      <c r="BN123" s="185"/>
      <c r="BO123" s="185"/>
      <c r="BP123" s="185"/>
      <c r="BQ123" s="185"/>
      <c r="BR123" s="185"/>
      <c r="BS123" s="185"/>
      <c r="BT123" s="185"/>
      <c r="BU123" s="185"/>
      <c r="BV123" s="185"/>
      <c r="BW123" s="185"/>
      <c r="BX123" s="185"/>
      <c r="BY123" s="185"/>
      <c r="BZ123" s="185"/>
      <c r="CA123" s="185"/>
      <c r="CB123" s="185"/>
      <c r="CC123" s="185"/>
      <c r="CD123" s="185"/>
      <c r="CE123" s="185"/>
      <c r="CF123" s="185"/>
      <c r="CG123" s="185"/>
      <c r="CH123" s="185"/>
      <c r="CI123" s="185"/>
      <c r="CJ123" s="185"/>
      <c r="CK123" s="185"/>
      <c r="CL123" s="185"/>
    </row>
    <row r="124" spans="1:90" s="186" customFormat="1" ht="41.25" hidden="1" customHeight="1" x14ac:dyDescent="0.3">
      <c r="A124" s="210">
        <v>25</v>
      </c>
      <c r="B124" s="238" t="s">
        <v>632</v>
      </c>
      <c r="C124" s="212" t="s">
        <v>783</v>
      </c>
      <c r="D124" s="212"/>
      <c r="E124" s="2"/>
      <c r="F124" s="212" t="s">
        <v>140</v>
      </c>
      <c r="G124" s="235"/>
      <c r="H124" s="202"/>
      <c r="I124" s="235"/>
      <c r="J124" s="202"/>
      <c r="K124" s="202"/>
      <c r="L124" s="202"/>
      <c r="M124" s="202"/>
      <c r="N124" s="232" t="s">
        <v>549</v>
      </c>
      <c r="O124" s="233"/>
      <c r="P124" s="234" t="s">
        <v>631</v>
      </c>
      <c r="Q124" s="185"/>
      <c r="R124" s="185"/>
      <c r="S124" s="185"/>
      <c r="T124" s="185"/>
      <c r="U124" s="185"/>
      <c r="V124" s="185"/>
      <c r="W124" s="185"/>
      <c r="X124" s="185"/>
      <c r="Y124" s="185"/>
      <c r="Z124" s="185"/>
      <c r="AA124" s="185"/>
      <c r="AB124" s="185"/>
      <c r="AC124" s="185"/>
      <c r="AD124" s="185"/>
      <c r="AE124" s="185"/>
      <c r="AF124" s="185"/>
      <c r="AG124" s="185"/>
      <c r="AH124" s="185"/>
      <c r="AI124" s="185"/>
      <c r="AJ124" s="185"/>
      <c r="AK124" s="185"/>
      <c r="AL124" s="185"/>
      <c r="AM124" s="185"/>
      <c r="AN124" s="185"/>
      <c r="AO124" s="185"/>
      <c r="AP124" s="185"/>
      <c r="AQ124" s="185"/>
      <c r="AR124" s="185"/>
      <c r="AS124" s="185"/>
      <c r="AT124" s="185"/>
      <c r="AU124" s="185"/>
      <c r="AV124" s="185"/>
      <c r="AW124" s="185"/>
      <c r="AX124" s="185"/>
      <c r="AY124" s="185"/>
      <c r="AZ124" s="185"/>
      <c r="BA124" s="185"/>
      <c r="BB124" s="185"/>
      <c r="BC124" s="185"/>
      <c r="BD124" s="185"/>
      <c r="BE124" s="185"/>
      <c r="BF124" s="185"/>
      <c r="BG124" s="185"/>
      <c r="BH124" s="185"/>
      <c r="BI124" s="185"/>
      <c r="BJ124" s="185"/>
      <c r="BK124" s="185"/>
      <c r="BL124" s="185"/>
      <c r="BM124" s="185"/>
      <c r="BN124" s="185"/>
      <c r="BO124" s="185"/>
      <c r="BP124" s="185"/>
      <c r="BQ124" s="185"/>
      <c r="BR124" s="185"/>
      <c r="BS124" s="185"/>
      <c r="BT124" s="185"/>
      <c r="BU124" s="185"/>
      <c r="BV124" s="185"/>
      <c r="BW124" s="185"/>
      <c r="BX124" s="185"/>
      <c r="BY124" s="185"/>
      <c r="BZ124" s="185"/>
      <c r="CA124" s="185"/>
      <c r="CB124" s="185"/>
      <c r="CC124" s="185"/>
      <c r="CD124" s="185"/>
      <c r="CE124" s="185"/>
      <c r="CF124" s="185"/>
      <c r="CG124" s="185"/>
      <c r="CH124" s="185"/>
      <c r="CI124" s="185"/>
      <c r="CJ124" s="185"/>
      <c r="CK124" s="185"/>
      <c r="CL124" s="185"/>
    </row>
    <row r="125" spans="1:90" s="186" customFormat="1" ht="87.75" customHeight="1" x14ac:dyDescent="0.3">
      <c r="A125" s="210"/>
      <c r="B125" s="238"/>
      <c r="C125" s="212"/>
      <c r="D125" s="212"/>
      <c r="E125" s="202" t="s">
        <v>129</v>
      </c>
      <c r="F125" s="212"/>
      <c r="G125" s="235"/>
      <c r="H125" s="236"/>
      <c r="I125" s="235">
        <v>4000</v>
      </c>
      <c r="J125" s="202"/>
      <c r="K125" s="202"/>
      <c r="L125" s="202"/>
      <c r="M125" s="202"/>
      <c r="N125" s="237"/>
      <c r="O125" s="233"/>
      <c r="P125" s="234"/>
      <c r="Q125" s="185"/>
      <c r="R125" s="185"/>
      <c r="S125" s="185"/>
      <c r="T125" s="185"/>
      <c r="U125" s="185"/>
      <c r="V125" s="185"/>
      <c r="W125" s="185"/>
      <c r="X125" s="185"/>
      <c r="Y125" s="185"/>
      <c r="Z125" s="185"/>
      <c r="AA125" s="185"/>
      <c r="AB125" s="185"/>
      <c r="AC125" s="185"/>
      <c r="AD125" s="185"/>
      <c r="AE125" s="185"/>
      <c r="AF125" s="185"/>
      <c r="AG125" s="185"/>
      <c r="AH125" s="185"/>
      <c r="AI125" s="185"/>
      <c r="AJ125" s="185"/>
      <c r="AK125" s="185"/>
      <c r="AL125" s="185"/>
      <c r="AM125" s="185"/>
      <c r="AN125" s="185"/>
      <c r="AO125" s="185"/>
      <c r="AP125" s="185"/>
      <c r="AQ125" s="185"/>
      <c r="AR125" s="185"/>
      <c r="AS125" s="185"/>
      <c r="AT125" s="185"/>
      <c r="AU125" s="185"/>
      <c r="AV125" s="185"/>
      <c r="AW125" s="185"/>
      <c r="AX125" s="185"/>
      <c r="AY125" s="185"/>
      <c r="AZ125" s="185"/>
      <c r="BA125" s="185"/>
      <c r="BB125" s="185"/>
      <c r="BC125" s="185"/>
      <c r="BD125" s="185"/>
      <c r="BE125" s="185"/>
      <c r="BF125" s="185"/>
      <c r="BG125" s="185"/>
      <c r="BH125" s="185"/>
      <c r="BI125" s="185"/>
      <c r="BJ125" s="185"/>
      <c r="BK125" s="185"/>
      <c r="BL125" s="185"/>
      <c r="BM125" s="185"/>
      <c r="BN125" s="185"/>
      <c r="BO125" s="185"/>
      <c r="BP125" s="185"/>
      <c r="BQ125" s="185"/>
      <c r="BR125" s="185"/>
      <c r="BS125" s="185"/>
      <c r="BT125" s="185"/>
      <c r="BU125" s="185"/>
      <c r="BV125" s="185"/>
      <c r="BW125" s="185"/>
      <c r="BX125" s="185"/>
      <c r="BY125" s="185"/>
      <c r="BZ125" s="185"/>
      <c r="CA125" s="185"/>
      <c r="CB125" s="185"/>
      <c r="CC125" s="185"/>
      <c r="CD125" s="185"/>
      <c r="CE125" s="185"/>
      <c r="CF125" s="185"/>
      <c r="CG125" s="185"/>
      <c r="CH125" s="185"/>
      <c r="CI125" s="185"/>
      <c r="CJ125" s="185"/>
      <c r="CK125" s="185"/>
      <c r="CL125" s="185"/>
    </row>
    <row r="126" spans="1:90" s="186" customFormat="1" ht="42.75" customHeight="1" x14ac:dyDescent="0.3">
      <c r="A126" s="239">
        <v>26</v>
      </c>
      <c r="B126" s="240" t="s">
        <v>630</v>
      </c>
      <c r="C126" s="212" t="s">
        <v>783</v>
      </c>
      <c r="D126" s="212"/>
      <c r="E126" s="202"/>
      <c r="F126" s="212" t="s">
        <v>140</v>
      </c>
      <c r="G126" s="235"/>
      <c r="H126" s="236"/>
      <c r="I126" s="235"/>
      <c r="J126" s="202"/>
      <c r="K126" s="202"/>
      <c r="L126" s="202"/>
      <c r="M126" s="202"/>
      <c r="N126" s="232" t="s">
        <v>549</v>
      </c>
      <c r="O126" s="233"/>
      <c r="P126" s="234" t="s">
        <v>629</v>
      </c>
      <c r="Q126" s="185"/>
      <c r="R126" s="185"/>
      <c r="S126" s="185"/>
      <c r="T126" s="185"/>
      <c r="U126" s="185"/>
      <c r="V126" s="185"/>
      <c r="W126" s="185"/>
      <c r="X126" s="185"/>
      <c r="Y126" s="185"/>
      <c r="Z126" s="185"/>
      <c r="AA126" s="185"/>
      <c r="AB126" s="185"/>
      <c r="AC126" s="185"/>
      <c r="AD126" s="185"/>
      <c r="AE126" s="185"/>
      <c r="AF126" s="185"/>
      <c r="AG126" s="185"/>
      <c r="AH126" s="185"/>
      <c r="AI126" s="185"/>
      <c r="AJ126" s="185"/>
      <c r="AK126" s="185"/>
      <c r="AL126" s="185"/>
      <c r="AM126" s="185"/>
      <c r="AN126" s="185"/>
      <c r="AO126" s="185"/>
      <c r="AP126" s="185"/>
      <c r="AQ126" s="185"/>
      <c r="AR126" s="185"/>
      <c r="AS126" s="185"/>
      <c r="AT126" s="185"/>
      <c r="AU126" s="185"/>
      <c r="AV126" s="185"/>
      <c r="AW126" s="185"/>
      <c r="AX126" s="185"/>
      <c r="AY126" s="185"/>
      <c r="AZ126" s="185"/>
      <c r="BA126" s="185"/>
      <c r="BB126" s="185"/>
      <c r="BC126" s="185"/>
      <c r="BD126" s="185"/>
      <c r="BE126" s="185"/>
      <c r="BF126" s="185"/>
      <c r="BG126" s="185"/>
      <c r="BH126" s="185"/>
      <c r="BI126" s="185"/>
      <c r="BJ126" s="185"/>
      <c r="BK126" s="185"/>
      <c r="BL126" s="185"/>
      <c r="BM126" s="185"/>
      <c r="BN126" s="185"/>
      <c r="BO126" s="185"/>
      <c r="BP126" s="185"/>
      <c r="BQ126" s="185"/>
      <c r="BR126" s="185"/>
      <c r="BS126" s="185"/>
      <c r="BT126" s="185"/>
      <c r="BU126" s="185"/>
      <c r="BV126" s="185"/>
      <c r="BW126" s="185"/>
      <c r="BX126" s="185"/>
      <c r="BY126" s="185"/>
      <c r="BZ126" s="185"/>
      <c r="CA126" s="185"/>
      <c r="CB126" s="185"/>
      <c r="CC126" s="185"/>
      <c r="CD126" s="185"/>
      <c r="CE126" s="185"/>
      <c r="CF126" s="185"/>
      <c r="CG126" s="185"/>
      <c r="CH126" s="185"/>
      <c r="CI126" s="185"/>
      <c r="CJ126" s="185"/>
      <c r="CK126" s="185"/>
      <c r="CL126" s="185"/>
    </row>
    <row r="127" spans="1:90" s="186" customFormat="1" ht="72.75" customHeight="1" x14ac:dyDescent="0.3">
      <c r="A127" s="241"/>
      <c r="B127" s="242"/>
      <c r="C127" s="212"/>
      <c r="D127" s="212"/>
      <c r="E127" s="202" t="s">
        <v>129</v>
      </c>
      <c r="F127" s="212"/>
      <c r="G127" s="235"/>
      <c r="H127" s="236"/>
      <c r="I127" s="235">
        <v>1100</v>
      </c>
      <c r="J127" s="202"/>
      <c r="K127" s="202"/>
      <c r="L127" s="202"/>
      <c r="M127" s="202"/>
      <c r="N127" s="237"/>
      <c r="O127" s="233"/>
      <c r="P127" s="234"/>
      <c r="Q127" s="185"/>
      <c r="R127" s="185"/>
      <c r="S127" s="185"/>
      <c r="T127" s="185"/>
      <c r="U127" s="185"/>
      <c r="V127" s="185"/>
      <c r="W127" s="185"/>
      <c r="X127" s="185"/>
      <c r="Y127" s="185"/>
      <c r="Z127" s="185"/>
      <c r="AA127" s="185"/>
      <c r="AB127" s="185"/>
      <c r="AC127" s="185"/>
      <c r="AD127" s="185"/>
      <c r="AE127" s="185"/>
      <c r="AF127" s="185"/>
      <c r="AG127" s="185"/>
      <c r="AH127" s="185"/>
      <c r="AI127" s="185"/>
      <c r="AJ127" s="185"/>
      <c r="AK127" s="185"/>
      <c r="AL127" s="185"/>
      <c r="AM127" s="185"/>
      <c r="AN127" s="185"/>
      <c r="AO127" s="185"/>
      <c r="AP127" s="185"/>
      <c r="AQ127" s="185"/>
      <c r="AR127" s="185"/>
      <c r="AS127" s="185"/>
      <c r="AT127" s="185"/>
      <c r="AU127" s="185"/>
      <c r="AV127" s="185"/>
      <c r="AW127" s="185"/>
      <c r="AX127" s="185"/>
      <c r="AY127" s="185"/>
      <c r="AZ127" s="185"/>
      <c r="BA127" s="185"/>
      <c r="BB127" s="185"/>
      <c r="BC127" s="185"/>
      <c r="BD127" s="185"/>
      <c r="BE127" s="185"/>
      <c r="BF127" s="185"/>
      <c r="BG127" s="185"/>
      <c r="BH127" s="185"/>
      <c r="BI127" s="185"/>
      <c r="BJ127" s="185"/>
      <c r="BK127" s="185"/>
      <c r="BL127" s="185"/>
      <c r="BM127" s="185"/>
      <c r="BN127" s="185"/>
      <c r="BO127" s="185"/>
      <c r="BP127" s="185"/>
      <c r="BQ127" s="185"/>
      <c r="BR127" s="185"/>
      <c r="BS127" s="185"/>
      <c r="BT127" s="185"/>
      <c r="BU127" s="185"/>
      <c r="BV127" s="185"/>
      <c r="BW127" s="185"/>
      <c r="BX127" s="185"/>
      <c r="BY127" s="185"/>
      <c r="BZ127" s="185"/>
      <c r="CA127" s="185"/>
      <c r="CB127" s="185"/>
      <c r="CC127" s="185"/>
      <c r="CD127" s="185"/>
      <c r="CE127" s="185"/>
      <c r="CF127" s="185"/>
      <c r="CG127" s="185"/>
      <c r="CH127" s="185"/>
      <c r="CI127" s="185"/>
      <c r="CJ127" s="185"/>
      <c r="CK127" s="185"/>
      <c r="CL127" s="185"/>
    </row>
    <row r="128" spans="1:90" s="186" customFormat="1" ht="1.5" customHeight="1" x14ac:dyDescent="0.3">
      <c r="A128" s="239">
        <v>27</v>
      </c>
      <c r="B128" s="240" t="s">
        <v>628</v>
      </c>
      <c r="C128" s="212" t="s">
        <v>783</v>
      </c>
      <c r="D128" s="212"/>
      <c r="E128" s="202"/>
      <c r="F128" s="212" t="s">
        <v>140</v>
      </c>
      <c r="G128" s="235"/>
      <c r="H128" s="236"/>
      <c r="I128" s="235"/>
      <c r="J128" s="202"/>
      <c r="K128" s="202"/>
      <c r="L128" s="202"/>
      <c r="M128" s="202"/>
      <c r="N128" s="232" t="s">
        <v>549</v>
      </c>
      <c r="O128" s="233"/>
      <c r="P128" s="234" t="s">
        <v>627</v>
      </c>
      <c r="Q128" s="185"/>
      <c r="R128" s="185"/>
      <c r="S128" s="185"/>
      <c r="T128" s="185"/>
      <c r="U128" s="185"/>
      <c r="V128" s="185"/>
      <c r="W128" s="185"/>
      <c r="X128" s="185"/>
      <c r="Y128" s="185"/>
      <c r="Z128" s="185"/>
      <c r="AA128" s="185"/>
      <c r="AB128" s="185"/>
      <c r="AC128" s="185"/>
      <c r="AD128" s="185"/>
      <c r="AE128" s="185"/>
      <c r="AF128" s="185"/>
      <c r="AG128" s="185"/>
      <c r="AH128" s="185"/>
      <c r="AI128" s="185"/>
      <c r="AJ128" s="185"/>
      <c r="AK128" s="185"/>
      <c r="AL128" s="185"/>
      <c r="AM128" s="185"/>
      <c r="AN128" s="185"/>
      <c r="AO128" s="185"/>
      <c r="AP128" s="185"/>
      <c r="AQ128" s="185"/>
      <c r="AR128" s="185"/>
      <c r="AS128" s="185"/>
      <c r="AT128" s="185"/>
      <c r="AU128" s="185"/>
      <c r="AV128" s="185"/>
      <c r="AW128" s="185"/>
      <c r="AX128" s="185"/>
      <c r="AY128" s="185"/>
      <c r="AZ128" s="185"/>
      <c r="BA128" s="185"/>
      <c r="BB128" s="185"/>
      <c r="BC128" s="185"/>
      <c r="BD128" s="185"/>
      <c r="BE128" s="185"/>
      <c r="BF128" s="185"/>
      <c r="BG128" s="185"/>
      <c r="BH128" s="185"/>
      <c r="BI128" s="185"/>
      <c r="BJ128" s="185"/>
      <c r="BK128" s="185"/>
      <c r="BL128" s="185"/>
      <c r="BM128" s="185"/>
      <c r="BN128" s="185"/>
      <c r="BO128" s="185"/>
      <c r="BP128" s="185"/>
      <c r="BQ128" s="185"/>
      <c r="BR128" s="185"/>
      <c r="BS128" s="185"/>
      <c r="BT128" s="185"/>
      <c r="BU128" s="185"/>
      <c r="BV128" s="185"/>
      <c r="BW128" s="185"/>
      <c r="BX128" s="185"/>
      <c r="BY128" s="185"/>
      <c r="BZ128" s="185"/>
      <c r="CA128" s="185"/>
      <c r="CB128" s="185"/>
      <c r="CC128" s="185"/>
      <c r="CD128" s="185"/>
      <c r="CE128" s="185"/>
      <c r="CF128" s="185"/>
      <c r="CG128" s="185"/>
      <c r="CH128" s="185"/>
      <c r="CI128" s="185"/>
      <c r="CJ128" s="185"/>
      <c r="CK128" s="185"/>
      <c r="CL128" s="185"/>
    </row>
    <row r="129" spans="1:91" s="186" customFormat="1" ht="121.5" customHeight="1" x14ac:dyDescent="0.3">
      <c r="A129" s="241"/>
      <c r="B129" s="242"/>
      <c r="C129" s="212"/>
      <c r="D129" s="212"/>
      <c r="E129" s="202" t="s">
        <v>129</v>
      </c>
      <c r="F129" s="212"/>
      <c r="G129" s="235"/>
      <c r="H129" s="236"/>
      <c r="I129" s="235"/>
      <c r="J129" s="202">
        <v>1400</v>
      </c>
      <c r="K129" s="202"/>
      <c r="L129" s="202"/>
      <c r="M129" s="202"/>
      <c r="N129" s="237"/>
      <c r="O129" s="233"/>
      <c r="P129" s="234"/>
      <c r="Q129" s="185"/>
      <c r="R129" s="185"/>
      <c r="S129" s="185"/>
      <c r="T129" s="185"/>
      <c r="U129" s="185"/>
      <c r="V129" s="185"/>
      <c r="W129" s="185"/>
      <c r="X129" s="185"/>
      <c r="Y129" s="185"/>
      <c r="Z129" s="185"/>
      <c r="AA129" s="185"/>
      <c r="AB129" s="185"/>
      <c r="AC129" s="185"/>
      <c r="AD129" s="185"/>
      <c r="AE129" s="185"/>
      <c r="AF129" s="185"/>
      <c r="AG129" s="185"/>
      <c r="AH129" s="185"/>
      <c r="AI129" s="185"/>
      <c r="AJ129" s="185"/>
      <c r="AK129" s="185"/>
      <c r="AL129" s="185"/>
      <c r="AM129" s="185"/>
      <c r="AN129" s="185"/>
      <c r="AO129" s="185"/>
      <c r="AP129" s="185"/>
      <c r="AQ129" s="185"/>
      <c r="AR129" s="185"/>
      <c r="AS129" s="185"/>
      <c r="AT129" s="185"/>
      <c r="AU129" s="185"/>
      <c r="AV129" s="185"/>
      <c r="AW129" s="185"/>
      <c r="AX129" s="185"/>
      <c r="AY129" s="185"/>
      <c r="AZ129" s="185"/>
      <c r="BA129" s="185"/>
      <c r="BB129" s="185"/>
      <c r="BC129" s="185"/>
      <c r="BD129" s="185"/>
      <c r="BE129" s="185"/>
      <c r="BF129" s="185"/>
      <c r="BG129" s="185"/>
      <c r="BH129" s="185"/>
      <c r="BI129" s="185"/>
      <c r="BJ129" s="185"/>
      <c r="BK129" s="185"/>
      <c r="BL129" s="185"/>
      <c r="BM129" s="185"/>
      <c r="BN129" s="185"/>
      <c r="BO129" s="185"/>
      <c r="BP129" s="185"/>
      <c r="BQ129" s="185"/>
      <c r="BR129" s="185"/>
      <c r="BS129" s="185"/>
      <c r="BT129" s="185"/>
      <c r="BU129" s="185"/>
      <c r="BV129" s="185"/>
      <c r="BW129" s="185"/>
      <c r="BX129" s="185"/>
      <c r="BY129" s="185"/>
      <c r="BZ129" s="185"/>
      <c r="CA129" s="185"/>
      <c r="CB129" s="185"/>
      <c r="CC129" s="185"/>
      <c r="CD129" s="185"/>
      <c r="CE129" s="185"/>
      <c r="CF129" s="185"/>
      <c r="CG129" s="185"/>
      <c r="CH129" s="185"/>
      <c r="CI129" s="185"/>
      <c r="CJ129" s="185"/>
      <c r="CK129" s="185"/>
      <c r="CL129" s="185"/>
    </row>
    <row r="130" spans="1:91" s="186" customFormat="1" ht="20.25" customHeight="1" x14ac:dyDescent="0.3">
      <c r="A130" s="239">
        <v>28</v>
      </c>
      <c r="B130" s="240" t="s">
        <v>626</v>
      </c>
      <c r="C130" s="212" t="s">
        <v>783</v>
      </c>
      <c r="D130" s="212"/>
      <c r="E130" s="202"/>
      <c r="F130" s="212" t="s">
        <v>140</v>
      </c>
      <c r="G130" s="235"/>
      <c r="H130" s="236"/>
      <c r="I130" s="235"/>
      <c r="J130" s="202"/>
      <c r="K130" s="202"/>
      <c r="L130" s="202"/>
      <c r="M130" s="202"/>
      <c r="N130" s="232" t="s">
        <v>549</v>
      </c>
      <c r="O130" s="233"/>
      <c r="P130" s="234" t="s">
        <v>625</v>
      </c>
      <c r="Q130" s="185"/>
      <c r="R130" s="185"/>
      <c r="S130" s="185"/>
      <c r="T130" s="185"/>
      <c r="U130" s="185"/>
      <c r="V130" s="185"/>
      <c r="W130" s="185"/>
      <c r="X130" s="185"/>
      <c r="Y130" s="185"/>
      <c r="Z130" s="185"/>
      <c r="AA130" s="185"/>
      <c r="AB130" s="185"/>
      <c r="AC130" s="185"/>
      <c r="AD130" s="185"/>
      <c r="AE130" s="185"/>
      <c r="AF130" s="185"/>
      <c r="AG130" s="185"/>
      <c r="AH130" s="185"/>
      <c r="AI130" s="185"/>
      <c r="AJ130" s="185"/>
      <c r="AK130" s="185"/>
      <c r="AL130" s="185"/>
      <c r="AM130" s="185"/>
      <c r="AN130" s="185"/>
      <c r="AO130" s="185"/>
      <c r="AP130" s="185"/>
      <c r="AQ130" s="185"/>
      <c r="AR130" s="185"/>
      <c r="AS130" s="185"/>
      <c r="AT130" s="185"/>
      <c r="AU130" s="185"/>
      <c r="AV130" s="185"/>
      <c r="AW130" s="185"/>
      <c r="AX130" s="185"/>
      <c r="AY130" s="185"/>
      <c r="AZ130" s="185"/>
      <c r="BA130" s="185"/>
      <c r="BB130" s="185"/>
      <c r="BC130" s="185"/>
      <c r="BD130" s="185"/>
      <c r="BE130" s="185"/>
      <c r="BF130" s="185"/>
      <c r="BG130" s="185"/>
      <c r="BH130" s="185"/>
      <c r="BI130" s="185"/>
      <c r="BJ130" s="185"/>
      <c r="BK130" s="185"/>
      <c r="BL130" s="185"/>
      <c r="BM130" s="185"/>
      <c r="BN130" s="185"/>
      <c r="BO130" s="185"/>
      <c r="BP130" s="185"/>
      <c r="BQ130" s="185"/>
      <c r="BR130" s="185"/>
      <c r="BS130" s="185"/>
      <c r="BT130" s="185"/>
      <c r="BU130" s="185"/>
      <c r="BV130" s="185"/>
      <c r="BW130" s="185"/>
      <c r="BX130" s="185"/>
      <c r="BY130" s="185"/>
      <c r="BZ130" s="185"/>
      <c r="CA130" s="185"/>
      <c r="CB130" s="185"/>
      <c r="CC130" s="185"/>
      <c r="CD130" s="185"/>
      <c r="CE130" s="185"/>
      <c r="CF130" s="185"/>
      <c r="CG130" s="185"/>
      <c r="CH130" s="185"/>
      <c r="CI130" s="185"/>
      <c r="CJ130" s="185"/>
      <c r="CK130" s="185"/>
      <c r="CL130" s="185"/>
    </row>
    <row r="131" spans="1:91" s="186" customFormat="1" ht="100.5" customHeight="1" x14ac:dyDescent="0.3">
      <c r="A131" s="241"/>
      <c r="B131" s="242"/>
      <c r="C131" s="212"/>
      <c r="D131" s="212"/>
      <c r="E131" s="202" t="s">
        <v>129</v>
      </c>
      <c r="F131" s="212"/>
      <c r="G131" s="235"/>
      <c r="H131" s="236"/>
      <c r="I131" s="235">
        <v>8138</v>
      </c>
      <c r="J131" s="202"/>
      <c r="K131" s="202"/>
      <c r="L131" s="202"/>
      <c r="M131" s="202"/>
      <c r="N131" s="237"/>
      <c r="O131" s="233"/>
      <c r="P131" s="234"/>
      <c r="Q131" s="185"/>
      <c r="R131" s="185"/>
      <c r="S131" s="185"/>
      <c r="T131" s="185"/>
      <c r="U131" s="185"/>
      <c r="V131" s="185"/>
      <c r="W131" s="185"/>
      <c r="X131" s="185"/>
      <c r="Y131" s="185"/>
      <c r="Z131" s="185"/>
      <c r="AA131" s="185"/>
      <c r="AB131" s="185"/>
      <c r="AC131" s="185"/>
      <c r="AD131" s="185"/>
      <c r="AE131" s="185"/>
      <c r="AF131" s="185"/>
      <c r="AG131" s="185"/>
      <c r="AH131" s="185"/>
      <c r="AI131" s="185"/>
      <c r="AJ131" s="185"/>
      <c r="AK131" s="185"/>
      <c r="AL131" s="185"/>
      <c r="AM131" s="185"/>
      <c r="AN131" s="185"/>
      <c r="AO131" s="185"/>
      <c r="AP131" s="185"/>
      <c r="AQ131" s="185"/>
      <c r="AR131" s="185"/>
      <c r="AS131" s="185"/>
      <c r="AT131" s="185"/>
      <c r="AU131" s="185"/>
      <c r="AV131" s="185"/>
      <c r="AW131" s="185"/>
      <c r="AX131" s="185"/>
      <c r="AY131" s="185"/>
      <c r="AZ131" s="185"/>
      <c r="BA131" s="185"/>
      <c r="BB131" s="185"/>
      <c r="BC131" s="185"/>
      <c r="BD131" s="185"/>
      <c r="BE131" s="185"/>
      <c r="BF131" s="185"/>
      <c r="BG131" s="185"/>
      <c r="BH131" s="185"/>
      <c r="BI131" s="185"/>
      <c r="BJ131" s="185"/>
      <c r="BK131" s="185"/>
      <c r="BL131" s="185"/>
      <c r="BM131" s="185"/>
      <c r="BN131" s="185"/>
      <c r="BO131" s="185"/>
      <c r="BP131" s="185"/>
      <c r="BQ131" s="185"/>
      <c r="BR131" s="185"/>
      <c r="BS131" s="185"/>
      <c r="BT131" s="185"/>
      <c r="BU131" s="185"/>
      <c r="BV131" s="185"/>
      <c r="BW131" s="185"/>
      <c r="BX131" s="185"/>
      <c r="BY131" s="185"/>
      <c r="BZ131" s="185"/>
      <c r="CA131" s="185"/>
      <c r="CB131" s="185"/>
      <c r="CC131" s="185"/>
      <c r="CD131" s="185"/>
      <c r="CE131" s="185"/>
      <c r="CF131" s="185"/>
      <c r="CG131" s="185"/>
      <c r="CH131" s="185"/>
      <c r="CI131" s="185"/>
      <c r="CJ131" s="185"/>
      <c r="CK131" s="185"/>
      <c r="CL131" s="185"/>
    </row>
    <row r="132" spans="1:91" s="164" customFormat="1" ht="65.25" customHeight="1" x14ac:dyDescent="0.3">
      <c r="A132" s="20"/>
      <c r="B132" s="135" t="s">
        <v>118</v>
      </c>
      <c r="C132" s="2"/>
      <c r="D132" s="2"/>
      <c r="E132" s="106"/>
      <c r="F132" s="2"/>
      <c r="G132" s="183">
        <f t="shared" ref="G132:M132" si="15">G133+G134+G135</f>
        <v>0</v>
      </c>
      <c r="H132" s="183">
        <f t="shared" si="15"/>
        <v>0</v>
      </c>
      <c r="I132" s="183">
        <f t="shared" si="15"/>
        <v>53138</v>
      </c>
      <c r="J132" s="183">
        <f t="shared" si="15"/>
        <v>14400</v>
      </c>
      <c r="K132" s="183">
        <f t="shared" si="15"/>
        <v>0</v>
      </c>
      <c r="L132" s="183">
        <f t="shared" si="15"/>
        <v>0</v>
      </c>
      <c r="M132" s="183">
        <f t="shared" si="15"/>
        <v>0</v>
      </c>
      <c r="N132" s="2"/>
      <c r="O132" s="2"/>
      <c r="P132" s="184"/>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row>
    <row r="133" spans="1:91" s="186" customFormat="1" ht="27.75" customHeight="1" x14ac:dyDescent="0.3">
      <c r="A133" s="20"/>
      <c r="B133" s="24" t="s">
        <v>35</v>
      </c>
      <c r="C133" s="20"/>
      <c r="D133" s="20"/>
      <c r="E133" s="20"/>
      <c r="F133" s="20"/>
      <c r="G133" s="118"/>
      <c r="H133" s="118"/>
      <c r="I133" s="118"/>
      <c r="J133" s="118"/>
      <c r="K133" s="118"/>
      <c r="L133" s="118"/>
      <c r="M133" s="118"/>
      <c r="N133" s="20"/>
      <c r="O133" s="20"/>
      <c r="P133" s="184"/>
      <c r="Q133" s="185"/>
      <c r="R133" s="185"/>
      <c r="S133" s="185"/>
      <c r="T133" s="185"/>
      <c r="U133" s="185"/>
      <c r="V133" s="185"/>
      <c r="W133" s="185"/>
      <c r="X133" s="185"/>
      <c r="Y133" s="185"/>
      <c r="Z133" s="185"/>
      <c r="AA133" s="185"/>
      <c r="AB133" s="185"/>
      <c r="AC133" s="185"/>
      <c r="AD133" s="185"/>
      <c r="AE133" s="185"/>
      <c r="AF133" s="185"/>
      <c r="AG133" s="185"/>
      <c r="AH133" s="185"/>
      <c r="AI133" s="185"/>
      <c r="AJ133" s="185"/>
      <c r="AK133" s="185"/>
      <c r="AL133" s="185"/>
      <c r="AM133" s="185"/>
      <c r="AN133" s="185"/>
      <c r="AO133" s="185"/>
      <c r="AP133" s="185"/>
      <c r="AQ133" s="185"/>
      <c r="AR133" s="185"/>
      <c r="AS133" s="185"/>
      <c r="AT133" s="185"/>
      <c r="AU133" s="185"/>
      <c r="AV133" s="185"/>
      <c r="AW133" s="185"/>
      <c r="AX133" s="185"/>
      <c r="AY133" s="185"/>
      <c r="AZ133" s="185"/>
      <c r="BA133" s="185"/>
      <c r="BB133" s="185"/>
      <c r="BC133" s="185"/>
      <c r="BD133" s="185"/>
      <c r="BE133" s="185"/>
      <c r="BF133" s="185"/>
      <c r="BG133" s="185"/>
      <c r="BH133" s="185"/>
      <c r="BI133" s="185"/>
      <c r="BJ133" s="185"/>
      <c r="BK133" s="185"/>
      <c r="BL133" s="185"/>
      <c r="BM133" s="185"/>
      <c r="BN133" s="185"/>
      <c r="BO133" s="185"/>
      <c r="BP133" s="185"/>
      <c r="BQ133" s="185"/>
      <c r="BR133" s="185"/>
      <c r="BS133" s="185"/>
      <c r="BT133" s="185"/>
      <c r="BU133" s="185"/>
      <c r="BV133" s="185"/>
      <c r="BW133" s="185"/>
      <c r="BX133" s="185"/>
      <c r="BY133" s="185"/>
      <c r="BZ133" s="185"/>
      <c r="CA133" s="185"/>
      <c r="CB133" s="185"/>
      <c r="CC133" s="185"/>
      <c r="CD133" s="185"/>
      <c r="CE133" s="185"/>
      <c r="CF133" s="185"/>
      <c r="CG133" s="185"/>
      <c r="CH133" s="185"/>
      <c r="CI133" s="185"/>
      <c r="CJ133" s="185"/>
      <c r="CK133" s="185"/>
      <c r="CL133" s="185"/>
    </row>
    <row r="134" spans="1:91" s="186" customFormat="1" ht="30" customHeight="1" x14ac:dyDescent="0.3">
      <c r="A134" s="20"/>
      <c r="B134" s="24" t="s">
        <v>31</v>
      </c>
      <c r="C134" s="20"/>
      <c r="D134" s="20"/>
      <c r="E134" s="20"/>
      <c r="F134" s="20"/>
      <c r="G134" s="118"/>
      <c r="H134" s="118"/>
      <c r="I134" s="118"/>
      <c r="J134" s="118"/>
      <c r="K134" s="118"/>
      <c r="L134" s="118"/>
      <c r="M134" s="118"/>
      <c r="N134" s="20"/>
      <c r="O134" s="20"/>
      <c r="P134" s="184"/>
      <c r="Q134" s="185"/>
      <c r="R134" s="185"/>
      <c r="S134" s="185"/>
      <c r="T134" s="185"/>
      <c r="U134" s="185"/>
      <c r="V134" s="185"/>
      <c r="W134" s="185"/>
      <c r="X134" s="185"/>
      <c r="Y134" s="185"/>
      <c r="Z134" s="185"/>
      <c r="AA134" s="185"/>
      <c r="AB134" s="185"/>
      <c r="AC134" s="185"/>
      <c r="AD134" s="185"/>
      <c r="AE134" s="185"/>
      <c r="AF134" s="185"/>
      <c r="AG134" s="185"/>
      <c r="AH134" s="185"/>
      <c r="AI134" s="185"/>
      <c r="AJ134" s="185"/>
      <c r="AK134" s="185"/>
      <c r="AL134" s="185"/>
      <c r="AM134" s="185"/>
      <c r="AN134" s="185"/>
      <c r="AO134" s="185"/>
      <c r="AP134" s="185"/>
      <c r="AQ134" s="185"/>
      <c r="AR134" s="185"/>
      <c r="AS134" s="185"/>
      <c r="AT134" s="185"/>
      <c r="AU134" s="185"/>
      <c r="AV134" s="185"/>
      <c r="AW134" s="185"/>
      <c r="AX134" s="185"/>
      <c r="AY134" s="185"/>
      <c r="AZ134" s="185"/>
      <c r="BA134" s="185"/>
      <c r="BB134" s="185"/>
      <c r="BC134" s="185"/>
      <c r="BD134" s="185"/>
      <c r="BE134" s="185"/>
      <c r="BF134" s="185"/>
      <c r="BG134" s="185"/>
      <c r="BH134" s="185"/>
      <c r="BI134" s="185"/>
      <c r="BJ134" s="185"/>
      <c r="BK134" s="185"/>
      <c r="BL134" s="185"/>
      <c r="BM134" s="185"/>
      <c r="BN134" s="185"/>
      <c r="BO134" s="185"/>
      <c r="BP134" s="185"/>
      <c r="BQ134" s="185"/>
      <c r="BR134" s="185"/>
      <c r="BS134" s="185"/>
      <c r="BT134" s="185"/>
      <c r="BU134" s="185"/>
      <c r="BV134" s="185"/>
      <c r="BW134" s="185"/>
      <c r="BX134" s="185"/>
      <c r="BY134" s="185"/>
      <c r="BZ134" s="185"/>
      <c r="CA134" s="185"/>
      <c r="CB134" s="185"/>
      <c r="CC134" s="185"/>
      <c r="CD134" s="185"/>
      <c r="CE134" s="185"/>
      <c r="CF134" s="185"/>
      <c r="CG134" s="185"/>
      <c r="CH134" s="185"/>
      <c r="CI134" s="185"/>
      <c r="CJ134" s="185"/>
      <c r="CK134" s="185"/>
      <c r="CL134" s="185"/>
    </row>
    <row r="135" spans="1:91" s="186" customFormat="1" ht="67.5" customHeight="1" x14ac:dyDescent="0.3">
      <c r="A135" s="20"/>
      <c r="B135" s="24" t="s">
        <v>211</v>
      </c>
      <c r="C135" s="20"/>
      <c r="D135" s="20"/>
      <c r="E135" s="20"/>
      <c r="F135" s="20"/>
      <c r="G135" s="243">
        <f t="shared" ref="G135:M135" si="16">G121+G115+G108</f>
        <v>0</v>
      </c>
      <c r="H135" s="243">
        <f t="shared" si="16"/>
        <v>0</v>
      </c>
      <c r="I135" s="243">
        <f t="shared" si="16"/>
        <v>53138</v>
      </c>
      <c r="J135" s="243">
        <f t="shared" si="16"/>
        <v>14400</v>
      </c>
      <c r="K135" s="243">
        <f t="shared" si="16"/>
        <v>0</v>
      </c>
      <c r="L135" s="243">
        <f t="shared" si="16"/>
        <v>0</v>
      </c>
      <c r="M135" s="243">
        <f t="shared" si="16"/>
        <v>0</v>
      </c>
      <c r="N135" s="20"/>
      <c r="O135" s="20"/>
      <c r="P135" s="184"/>
      <c r="Q135" s="185"/>
      <c r="R135" s="185"/>
      <c r="S135" s="185"/>
      <c r="T135" s="185"/>
      <c r="U135" s="185"/>
      <c r="V135" s="185"/>
      <c r="W135" s="185"/>
      <c r="X135" s="185"/>
      <c r="Y135" s="185"/>
      <c r="Z135" s="185"/>
      <c r="AA135" s="185"/>
      <c r="AB135" s="185"/>
      <c r="AC135" s="185"/>
      <c r="AD135" s="185"/>
      <c r="AE135" s="185"/>
      <c r="AF135" s="185"/>
      <c r="AG135" s="185"/>
      <c r="AH135" s="185"/>
      <c r="AI135" s="185"/>
      <c r="AJ135" s="185"/>
      <c r="AK135" s="185"/>
      <c r="AL135" s="185"/>
      <c r="AM135" s="185"/>
      <c r="AN135" s="185"/>
      <c r="AO135" s="185"/>
      <c r="AP135" s="185"/>
      <c r="AQ135" s="185"/>
      <c r="AR135" s="185"/>
      <c r="AS135" s="185"/>
      <c r="AT135" s="185"/>
      <c r="AU135" s="185"/>
      <c r="AV135" s="185"/>
      <c r="AW135" s="185"/>
      <c r="AX135" s="185"/>
      <c r="AY135" s="185"/>
      <c r="AZ135" s="185"/>
      <c r="BA135" s="185"/>
      <c r="BB135" s="185"/>
      <c r="BC135" s="185"/>
      <c r="BD135" s="185"/>
      <c r="BE135" s="185"/>
      <c r="BF135" s="185"/>
      <c r="BG135" s="185"/>
      <c r="BH135" s="185"/>
      <c r="BI135" s="185"/>
      <c r="BJ135" s="185"/>
      <c r="BK135" s="185"/>
      <c r="BL135" s="185"/>
      <c r="BM135" s="185"/>
      <c r="BN135" s="185"/>
      <c r="BO135" s="185"/>
      <c r="BP135" s="185"/>
      <c r="BQ135" s="185"/>
      <c r="BR135" s="185"/>
      <c r="BS135" s="185"/>
      <c r="BT135" s="185"/>
      <c r="BU135" s="185"/>
      <c r="BV135" s="185"/>
      <c r="BW135" s="185"/>
      <c r="BX135" s="185"/>
      <c r="BY135" s="185"/>
      <c r="BZ135" s="185"/>
      <c r="CA135" s="185"/>
      <c r="CB135" s="185"/>
      <c r="CC135" s="185"/>
      <c r="CD135" s="185"/>
      <c r="CE135" s="185"/>
      <c r="CF135" s="185"/>
      <c r="CG135" s="185"/>
      <c r="CH135" s="185"/>
      <c r="CI135" s="185"/>
      <c r="CJ135" s="185"/>
      <c r="CK135" s="185"/>
      <c r="CL135" s="185"/>
    </row>
    <row r="136" spans="1:91" s="186" customFormat="1" ht="61.5" customHeight="1" x14ac:dyDescent="0.3">
      <c r="A136" s="20"/>
      <c r="B136" s="135" t="s">
        <v>624</v>
      </c>
      <c r="C136" s="122"/>
      <c r="D136" s="122"/>
      <c r="E136" s="213" t="s">
        <v>129</v>
      </c>
      <c r="F136" s="90"/>
      <c r="G136" s="244">
        <f t="shared" ref="G136:M136" si="17">G137+G138+G139+G140</f>
        <v>0</v>
      </c>
      <c r="H136" s="244">
        <f t="shared" si="17"/>
        <v>5700</v>
      </c>
      <c r="I136" s="244">
        <f t="shared" si="17"/>
        <v>84388</v>
      </c>
      <c r="J136" s="244">
        <f t="shared" si="17"/>
        <v>93000</v>
      </c>
      <c r="K136" s="244">
        <f t="shared" si="17"/>
        <v>85600</v>
      </c>
      <c r="L136" s="244">
        <f t="shared" si="17"/>
        <v>78600</v>
      </c>
      <c r="M136" s="244">
        <f t="shared" si="17"/>
        <v>0</v>
      </c>
      <c r="N136" s="20"/>
      <c r="O136" s="20"/>
      <c r="P136" s="245"/>
      <c r="Q136" s="185"/>
      <c r="R136" s="185"/>
      <c r="S136" s="185"/>
      <c r="T136" s="185"/>
      <c r="U136" s="185"/>
      <c r="V136" s="185"/>
      <c r="W136" s="185"/>
      <c r="X136" s="185"/>
      <c r="Y136" s="185"/>
      <c r="Z136" s="185"/>
      <c r="AA136" s="185"/>
      <c r="AB136" s="185"/>
      <c r="AC136" s="185"/>
      <c r="AD136" s="185"/>
      <c r="AE136" s="185"/>
      <c r="AF136" s="185"/>
      <c r="AG136" s="185"/>
      <c r="AH136" s="185"/>
      <c r="AI136" s="185"/>
      <c r="AJ136" s="185"/>
      <c r="AK136" s="185"/>
      <c r="AL136" s="185"/>
      <c r="AM136" s="185"/>
      <c r="AN136" s="185"/>
      <c r="AO136" s="185"/>
      <c r="AP136" s="185"/>
      <c r="AQ136" s="185"/>
      <c r="AR136" s="185"/>
      <c r="AS136" s="185"/>
      <c r="AT136" s="185"/>
      <c r="AU136" s="185"/>
      <c r="AV136" s="185"/>
      <c r="AW136" s="185"/>
      <c r="AX136" s="185"/>
      <c r="AY136" s="185"/>
      <c r="AZ136" s="185"/>
      <c r="BA136" s="185"/>
      <c r="BB136" s="185"/>
      <c r="BC136" s="185"/>
      <c r="BD136" s="185"/>
      <c r="BE136" s="185"/>
      <c r="BF136" s="185"/>
      <c r="BG136" s="185"/>
      <c r="BH136" s="185"/>
      <c r="BI136" s="185"/>
      <c r="BJ136" s="185"/>
      <c r="BK136" s="185"/>
      <c r="BL136" s="185"/>
      <c r="BM136" s="185"/>
      <c r="BN136" s="185"/>
      <c r="BO136" s="185"/>
      <c r="BP136" s="185"/>
      <c r="BQ136" s="185"/>
      <c r="BR136" s="185"/>
      <c r="BS136" s="185"/>
      <c r="BT136" s="185"/>
      <c r="BU136" s="185"/>
      <c r="BV136" s="185"/>
      <c r="BW136" s="185"/>
      <c r="BX136" s="185"/>
      <c r="BY136" s="185"/>
      <c r="BZ136" s="185"/>
      <c r="CA136" s="185"/>
      <c r="CB136" s="185"/>
      <c r="CC136" s="185"/>
      <c r="CD136" s="185"/>
      <c r="CE136" s="185"/>
      <c r="CF136" s="185"/>
      <c r="CG136" s="185"/>
      <c r="CH136" s="185"/>
      <c r="CI136" s="185"/>
      <c r="CJ136" s="185"/>
      <c r="CK136" s="185"/>
      <c r="CL136" s="185"/>
    </row>
    <row r="137" spans="1:91" s="186" customFormat="1" ht="30" customHeight="1" x14ac:dyDescent="0.3">
      <c r="A137" s="20"/>
      <c r="B137" s="24" t="s">
        <v>35</v>
      </c>
      <c r="C137" s="122"/>
      <c r="D137" s="122"/>
      <c r="E137" s="202" t="s">
        <v>129</v>
      </c>
      <c r="F137" s="122"/>
      <c r="G137" s="243">
        <f t="shared" ref="G137:M137" si="18">G133+G91+G77</f>
        <v>0</v>
      </c>
      <c r="H137" s="243">
        <f t="shared" si="18"/>
        <v>0</v>
      </c>
      <c r="I137" s="243">
        <f t="shared" si="18"/>
        <v>0</v>
      </c>
      <c r="J137" s="243">
        <f t="shared" si="18"/>
        <v>0</v>
      </c>
      <c r="K137" s="243">
        <f t="shared" si="18"/>
        <v>0</v>
      </c>
      <c r="L137" s="243">
        <f t="shared" si="18"/>
        <v>0</v>
      </c>
      <c r="M137" s="243">
        <f t="shared" si="18"/>
        <v>0</v>
      </c>
      <c r="N137" s="20"/>
      <c r="O137" s="20"/>
      <c r="P137" s="245"/>
      <c r="Q137" s="185"/>
      <c r="R137" s="185"/>
      <c r="S137" s="185"/>
      <c r="T137" s="185"/>
      <c r="U137" s="185"/>
      <c r="V137" s="185"/>
      <c r="W137" s="185"/>
      <c r="X137" s="185"/>
      <c r="Y137" s="185"/>
      <c r="Z137" s="185"/>
      <c r="AA137" s="185"/>
      <c r="AB137" s="185"/>
      <c r="AC137" s="185"/>
      <c r="AD137" s="185"/>
      <c r="AE137" s="185"/>
      <c r="AF137" s="185"/>
      <c r="AG137" s="185"/>
      <c r="AH137" s="185"/>
      <c r="AI137" s="185"/>
      <c r="AJ137" s="185"/>
      <c r="AK137" s="185"/>
      <c r="AL137" s="185"/>
      <c r="AM137" s="185"/>
      <c r="AN137" s="185"/>
      <c r="AO137" s="185"/>
      <c r="AP137" s="185"/>
      <c r="AQ137" s="185"/>
      <c r="AR137" s="185"/>
      <c r="AS137" s="185"/>
      <c r="AT137" s="185"/>
      <c r="AU137" s="185"/>
      <c r="AV137" s="185"/>
      <c r="AW137" s="185"/>
      <c r="AX137" s="185"/>
      <c r="AY137" s="185"/>
      <c r="AZ137" s="185"/>
      <c r="BA137" s="185"/>
      <c r="BB137" s="185"/>
      <c r="BC137" s="185"/>
      <c r="BD137" s="185"/>
      <c r="BE137" s="185"/>
      <c r="BF137" s="185"/>
      <c r="BG137" s="185"/>
      <c r="BH137" s="185"/>
      <c r="BI137" s="185"/>
      <c r="BJ137" s="185"/>
      <c r="BK137" s="185"/>
      <c r="BL137" s="185"/>
      <c r="BM137" s="185"/>
      <c r="BN137" s="185"/>
      <c r="BO137" s="185"/>
      <c r="BP137" s="185"/>
      <c r="BQ137" s="185"/>
      <c r="BR137" s="185"/>
      <c r="BS137" s="185"/>
      <c r="BT137" s="185"/>
      <c r="BU137" s="185"/>
      <c r="BV137" s="185"/>
      <c r="BW137" s="185"/>
      <c r="BX137" s="185"/>
      <c r="BY137" s="185"/>
      <c r="BZ137" s="185"/>
      <c r="CA137" s="185"/>
      <c r="CB137" s="185"/>
      <c r="CC137" s="185"/>
      <c r="CD137" s="185"/>
      <c r="CE137" s="185"/>
      <c r="CF137" s="185"/>
      <c r="CG137" s="185"/>
      <c r="CH137" s="185"/>
      <c r="CI137" s="185"/>
      <c r="CJ137" s="185"/>
      <c r="CK137" s="185"/>
      <c r="CL137" s="185"/>
    </row>
    <row r="138" spans="1:91" s="186" customFormat="1" ht="41.25" customHeight="1" x14ac:dyDescent="0.3">
      <c r="A138" s="20"/>
      <c r="B138" s="24" t="s">
        <v>623</v>
      </c>
      <c r="C138" s="122"/>
      <c r="D138" s="122"/>
      <c r="E138" s="202" t="s">
        <v>129</v>
      </c>
      <c r="F138" s="122"/>
      <c r="G138" s="243"/>
      <c r="H138" s="243"/>
      <c r="I138" s="243"/>
      <c r="J138" s="243"/>
      <c r="K138" s="243"/>
      <c r="L138" s="243"/>
      <c r="M138" s="243"/>
      <c r="N138" s="20"/>
      <c r="O138" s="20"/>
      <c r="P138" s="245"/>
      <c r="Q138" s="185"/>
      <c r="R138" s="185"/>
      <c r="S138" s="185"/>
      <c r="T138" s="185"/>
      <c r="U138" s="185"/>
      <c r="V138" s="185"/>
      <c r="W138" s="185"/>
      <c r="X138" s="185"/>
      <c r="Y138" s="185"/>
      <c r="Z138" s="185"/>
      <c r="AA138" s="185"/>
      <c r="AB138" s="185"/>
      <c r="AC138" s="185"/>
      <c r="AD138" s="185"/>
      <c r="AE138" s="185"/>
      <c r="AF138" s="185"/>
      <c r="AG138" s="185"/>
      <c r="AH138" s="185"/>
      <c r="AI138" s="185"/>
      <c r="AJ138" s="185"/>
      <c r="AK138" s="185"/>
      <c r="AL138" s="185"/>
      <c r="AM138" s="185"/>
      <c r="AN138" s="185"/>
      <c r="AO138" s="185"/>
      <c r="AP138" s="185"/>
      <c r="AQ138" s="185"/>
      <c r="AR138" s="185"/>
      <c r="AS138" s="185"/>
      <c r="AT138" s="185"/>
      <c r="AU138" s="185"/>
      <c r="AV138" s="185"/>
      <c r="AW138" s="185"/>
      <c r="AX138" s="185"/>
      <c r="AY138" s="185"/>
      <c r="AZ138" s="185"/>
      <c r="BA138" s="185"/>
      <c r="BB138" s="185"/>
      <c r="BC138" s="185"/>
      <c r="BD138" s="185"/>
      <c r="BE138" s="185"/>
      <c r="BF138" s="185"/>
      <c r="BG138" s="185"/>
      <c r="BH138" s="185"/>
      <c r="BI138" s="185"/>
      <c r="BJ138" s="185"/>
      <c r="BK138" s="185"/>
      <c r="BL138" s="185"/>
      <c r="BM138" s="185"/>
      <c r="BN138" s="185"/>
      <c r="BO138" s="185"/>
      <c r="BP138" s="185"/>
      <c r="BQ138" s="185"/>
      <c r="BR138" s="185"/>
      <c r="BS138" s="185"/>
      <c r="BT138" s="185"/>
      <c r="BU138" s="185"/>
      <c r="BV138" s="185"/>
      <c r="BW138" s="185"/>
      <c r="BX138" s="185"/>
      <c r="BY138" s="185"/>
      <c r="BZ138" s="185"/>
      <c r="CA138" s="185"/>
      <c r="CB138" s="185"/>
      <c r="CC138" s="185"/>
      <c r="CD138" s="185"/>
      <c r="CE138" s="185"/>
      <c r="CF138" s="185"/>
      <c r="CG138" s="185"/>
      <c r="CH138" s="185"/>
      <c r="CI138" s="185"/>
      <c r="CJ138" s="185"/>
      <c r="CK138" s="185"/>
      <c r="CL138" s="185"/>
    </row>
    <row r="139" spans="1:91" s="186" customFormat="1" ht="22.5" customHeight="1" x14ac:dyDescent="0.3">
      <c r="A139" s="20"/>
      <c r="B139" s="24" t="s">
        <v>31</v>
      </c>
      <c r="C139" s="122"/>
      <c r="D139" s="122"/>
      <c r="E139" s="202" t="s">
        <v>129</v>
      </c>
      <c r="F139" s="122"/>
      <c r="G139" s="243">
        <f t="shared" ref="G139:M139" si="19">G134+G92+G78</f>
        <v>0</v>
      </c>
      <c r="H139" s="243">
        <f t="shared" si="19"/>
        <v>0</v>
      </c>
      <c r="I139" s="243">
        <f t="shared" si="19"/>
        <v>0</v>
      </c>
      <c r="J139" s="243">
        <f t="shared" si="19"/>
        <v>0</v>
      </c>
      <c r="K139" s="243">
        <f t="shared" si="19"/>
        <v>0</v>
      </c>
      <c r="L139" s="243">
        <f t="shared" si="19"/>
        <v>0</v>
      </c>
      <c r="M139" s="243">
        <f t="shared" si="19"/>
        <v>0</v>
      </c>
      <c r="N139" s="20"/>
      <c r="O139" s="20"/>
      <c r="P139" s="245"/>
      <c r="Q139" s="185"/>
      <c r="R139" s="185"/>
      <c r="S139" s="185"/>
      <c r="T139" s="185"/>
      <c r="U139" s="185"/>
      <c r="V139" s="185"/>
      <c r="W139" s="185"/>
      <c r="X139" s="185"/>
      <c r="Y139" s="185"/>
      <c r="Z139" s="185"/>
      <c r="AA139" s="185"/>
      <c r="AB139" s="185"/>
      <c r="AC139" s="185"/>
      <c r="AD139" s="185"/>
      <c r="AE139" s="185"/>
      <c r="AF139" s="185"/>
      <c r="AG139" s="185"/>
      <c r="AH139" s="185"/>
      <c r="AI139" s="185"/>
      <c r="AJ139" s="185"/>
      <c r="AK139" s="185"/>
      <c r="AL139" s="185"/>
      <c r="AM139" s="185"/>
      <c r="AN139" s="185"/>
      <c r="AO139" s="185"/>
      <c r="AP139" s="185"/>
      <c r="AQ139" s="185"/>
      <c r="AR139" s="185"/>
      <c r="AS139" s="185"/>
      <c r="AT139" s="185"/>
      <c r="AU139" s="185"/>
      <c r="AV139" s="185"/>
      <c r="AW139" s="185"/>
      <c r="AX139" s="185"/>
      <c r="AY139" s="185"/>
      <c r="AZ139" s="185"/>
      <c r="BA139" s="185"/>
      <c r="BB139" s="185"/>
      <c r="BC139" s="185"/>
      <c r="BD139" s="185"/>
      <c r="BE139" s="185"/>
      <c r="BF139" s="185"/>
      <c r="BG139" s="185"/>
      <c r="BH139" s="185"/>
      <c r="BI139" s="185"/>
      <c r="BJ139" s="185"/>
      <c r="BK139" s="185"/>
      <c r="BL139" s="185"/>
      <c r="BM139" s="185"/>
      <c r="BN139" s="185"/>
      <c r="BO139" s="185"/>
      <c r="BP139" s="185"/>
      <c r="BQ139" s="185"/>
      <c r="BR139" s="185"/>
      <c r="BS139" s="185"/>
      <c r="BT139" s="185"/>
      <c r="BU139" s="185"/>
      <c r="BV139" s="185"/>
      <c r="BW139" s="185"/>
      <c r="BX139" s="185"/>
      <c r="BY139" s="185"/>
      <c r="BZ139" s="185"/>
      <c r="CA139" s="185"/>
      <c r="CB139" s="185"/>
      <c r="CC139" s="185"/>
      <c r="CD139" s="185"/>
      <c r="CE139" s="185"/>
      <c r="CF139" s="185"/>
      <c r="CG139" s="185"/>
      <c r="CH139" s="185"/>
      <c r="CI139" s="185"/>
      <c r="CJ139" s="185"/>
      <c r="CK139" s="185"/>
      <c r="CL139" s="185"/>
    </row>
    <row r="140" spans="1:91" s="186" customFormat="1" ht="49.5" customHeight="1" x14ac:dyDescent="0.3">
      <c r="A140" s="20"/>
      <c r="B140" s="24" t="s">
        <v>211</v>
      </c>
      <c r="C140" s="122"/>
      <c r="D140" s="122"/>
      <c r="E140" s="202" t="s">
        <v>129</v>
      </c>
      <c r="F140" s="122"/>
      <c r="G140" s="243">
        <f t="shared" ref="G140:M140" si="20">G135+G79+G93</f>
        <v>0</v>
      </c>
      <c r="H140" s="243">
        <f t="shared" si="20"/>
        <v>5700</v>
      </c>
      <c r="I140" s="243">
        <f t="shared" si="20"/>
        <v>84388</v>
      </c>
      <c r="J140" s="243">
        <f t="shared" si="20"/>
        <v>93000</v>
      </c>
      <c r="K140" s="243">
        <f t="shared" si="20"/>
        <v>85600</v>
      </c>
      <c r="L140" s="243">
        <f t="shared" si="20"/>
        <v>78600</v>
      </c>
      <c r="M140" s="243">
        <f t="shared" si="20"/>
        <v>0</v>
      </c>
      <c r="N140" s="20"/>
      <c r="O140" s="20"/>
      <c r="P140" s="245"/>
      <c r="Q140" s="185"/>
      <c r="R140" s="185"/>
      <c r="S140" s="185"/>
      <c r="T140" s="185"/>
      <c r="U140" s="185"/>
      <c r="V140" s="185"/>
      <c r="W140" s="185"/>
      <c r="X140" s="185"/>
      <c r="Y140" s="185"/>
      <c r="Z140" s="185"/>
      <c r="AA140" s="185"/>
      <c r="AB140" s="185"/>
      <c r="AC140" s="185"/>
      <c r="AD140" s="185"/>
      <c r="AE140" s="185"/>
      <c r="AF140" s="185"/>
      <c r="AG140" s="185"/>
      <c r="AH140" s="185"/>
      <c r="AI140" s="185"/>
      <c r="AJ140" s="185"/>
      <c r="AK140" s="185"/>
      <c r="AL140" s="185"/>
      <c r="AM140" s="185"/>
      <c r="AN140" s="185"/>
      <c r="AO140" s="185"/>
      <c r="AP140" s="185"/>
      <c r="AQ140" s="185"/>
      <c r="AR140" s="185"/>
      <c r="AS140" s="185"/>
      <c r="AT140" s="185"/>
      <c r="AU140" s="185"/>
      <c r="AV140" s="185"/>
      <c r="AW140" s="185"/>
      <c r="AX140" s="185"/>
      <c r="AY140" s="185"/>
      <c r="AZ140" s="185"/>
      <c r="BA140" s="185"/>
      <c r="BB140" s="185"/>
      <c r="BC140" s="185"/>
      <c r="BD140" s="185"/>
      <c r="BE140" s="185"/>
      <c r="BF140" s="185"/>
      <c r="BG140" s="185"/>
      <c r="BH140" s="185"/>
      <c r="BI140" s="185"/>
      <c r="BJ140" s="185"/>
      <c r="BK140" s="185"/>
      <c r="BL140" s="185"/>
      <c r="BM140" s="185"/>
      <c r="BN140" s="185"/>
      <c r="BO140" s="185"/>
      <c r="BP140" s="185"/>
      <c r="BQ140" s="185"/>
      <c r="BR140" s="185"/>
      <c r="BS140" s="185"/>
      <c r="BT140" s="185"/>
      <c r="BU140" s="185"/>
      <c r="BV140" s="185"/>
      <c r="BW140" s="185"/>
      <c r="BX140" s="185"/>
      <c r="BY140" s="185"/>
      <c r="BZ140" s="185"/>
      <c r="CA140" s="185"/>
      <c r="CB140" s="185"/>
      <c r="CC140" s="185"/>
      <c r="CD140" s="185"/>
      <c r="CE140" s="185"/>
      <c r="CF140" s="185"/>
      <c r="CG140" s="185"/>
      <c r="CH140" s="185"/>
      <c r="CI140" s="185"/>
      <c r="CJ140" s="185"/>
      <c r="CK140" s="185"/>
      <c r="CL140" s="185"/>
    </row>
    <row r="141" spans="1:91" s="164" customFormat="1" ht="41.25" customHeight="1" x14ac:dyDescent="0.3">
      <c r="A141" s="176" t="s">
        <v>622</v>
      </c>
      <c r="B141" s="176"/>
      <c r="C141" s="176"/>
      <c r="D141" s="176"/>
      <c r="E141" s="176"/>
      <c r="F141" s="176"/>
      <c r="G141" s="176"/>
      <c r="H141" s="176"/>
      <c r="I141" s="176"/>
      <c r="J141" s="176"/>
      <c r="K141" s="176"/>
      <c r="L141" s="176"/>
      <c r="M141" s="176"/>
      <c r="N141" s="176"/>
      <c r="O141" s="176"/>
      <c r="P141" s="176"/>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row>
    <row r="142" spans="1:91" s="164" customFormat="1" ht="124.5" customHeight="1" x14ac:dyDescent="0.3">
      <c r="A142" s="106"/>
      <c r="B142" s="30" t="s">
        <v>848</v>
      </c>
      <c r="C142" s="2" t="s">
        <v>621</v>
      </c>
      <c r="D142" s="2" t="s">
        <v>126</v>
      </c>
      <c r="E142" s="2" t="s">
        <v>620</v>
      </c>
      <c r="F142" s="2"/>
      <c r="G142" s="2">
        <v>75.02</v>
      </c>
      <c r="H142" s="2">
        <v>74.900000000000006</v>
      </c>
      <c r="I142" s="2">
        <v>75.2</v>
      </c>
      <c r="J142" s="2">
        <v>75.599999999999994</v>
      </c>
      <c r="K142" s="2">
        <v>75.900000000000006</v>
      </c>
      <c r="L142" s="2">
        <v>76.3</v>
      </c>
      <c r="M142" s="2">
        <v>76.7</v>
      </c>
      <c r="N142" s="106"/>
      <c r="O142" s="106"/>
      <c r="P142" s="31"/>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row>
    <row r="143" spans="1:91" s="9" customFormat="1" ht="32.25" customHeight="1" x14ac:dyDescent="0.3">
      <c r="A143" s="15"/>
      <c r="B143" s="16" t="s">
        <v>724</v>
      </c>
      <c r="C143" s="17"/>
      <c r="D143" s="17"/>
      <c r="E143" s="17"/>
      <c r="F143" s="17"/>
      <c r="G143" s="17"/>
      <c r="H143" s="17"/>
      <c r="I143" s="17"/>
      <c r="J143" s="17"/>
      <c r="K143" s="17"/>
      <c r="L143" s="17"/>
      <c r="M143" s="18"/>
      <c r="N143" s="18"/>
      <c r="O143" s="18"/>
      <c r="P143" s="6"/>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8"/>
    </row>
    <row r="144" spans="1:91" s="9" customFormat="1" ht="81" customHeight="1" x14ac:dyDescent="0.3">
      <c r="A144" s="15"/>
      <c r="B144" s="3" t="s">
        <v>619</v>
      </c>
      <c r="C144" s="19"/>
      <c r="D144" s="19"/>
      <c r="E144" s="20" t="s">
        <v>3</v>
      </c>
      <c r="F144" s="19"/>
      <c r="G144" s="20">
        <v>33</v>
      </c>
      <c r="H144" s="20">
        <v>33</v>
      </c>
      <c r="I144" s="2">
        <v>34</v>
      </c>
      <c r="J144" s="2">
        <v>37</v>
      </c>
      <c r="K144" s="2">
        <v>37</v>
      </c>
      <c r="L144" s="2">
        <v>38</v>
      </c>
      <c r="M144" s="2">
        <v>38</v>
      </c>
      <c r="N144" s="18"/>
      <c r="O144" s="18"/>
      <c r="P144" s="6"/>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8"/>
    </row>
    <row r="145" spans="1:91" s="9" customFormat="1" ht="28.5" customHeight="1" x14ac:dyDescent="0.3">
      <c r="A145" s="15"/>
      <c r="B145" s="21" t="s">
        <v>725</v>
      </c>
      <c r="C145" s="22"/>
      <c r="D145" s="22"/>
      <c r="E145" s="22"/>
      <c r="F145" s="22"/>
      <c r="G145" s="22"/>
      <c r="H145" s="22"/>
      <c r="I145" s="22"/>
      <c r="J145" s="22"/>
      <c r="K145" s="22"/>
      <c r="L145" s="22"/>
      <c r="M145" s="22"/>
      <c r="N145" s="23"/>
      <c r="O145" s="18"/>
      <c r="P145" s="6"/>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8"/>
    </row>
    <row r="146" spans="1:91" s="9" customFormat="1" ht="107.25" customHeight="1" x14ac:dyDescent="0.3">
      <c r="A146" s="15"/>
      <c r="B146" s="24" t="s">
        <v>618</v>
      </c>
      <c r="C146" s="2" t="s">
        <v>584</v>
      </c>
      <c r="D146" s="2" t="s">
        <v>126</v>
      </c>
      <c r="E146" s="2" t="s">
        <v>606</v>
      </c>
      <c r="F146" s="19"/>
      <c r="G146" s="19">
        <v>52</v>
      </c>
      <c r="H146" s="19">
        <v>51.9</v>
      </c>
      <c r="I146" s="2">
        <v>51.85</v>
      </c>
      <c r="J146" s="2">
        <v>51.8</v>
      </c>
      <c r="K146" s="2">
        <v>51.75</v>
      </c>
      <c r="L146" s="2">
        <v>51.7</v>
      </c>
      <c r="M146" s="2">
        <v>51.65</v>
      </c>
      <c r="N146" s="18"/>
      <c r="O146" s="18"/>
      <c r="P146" s="6"/>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8"/>
    </row>
    <row r="147" spans="1:91" s="9" customFormat="1" ht="140.25" customHeight="1" x14ac:dyDescent="0.3">
      <c r="A147" s="15"/>
      <c r="B147" s="25" t="s">
        <v>617</v>
      </c>
      <c r="C147" s="2" t="s">
        <v>584</v>
      </c>
      <c r="D147" s="2" t="s">
        <v>126</v>
      </c>
      <c r="E147" s="2" t="s">
        <v>606</v>
      </c>
      <c r="F147" s="19"/>
      <c r="G147" s="2">
        <v>204.4</v>
      </c>
      <c r="H147" s="2">
        <v>147</v>
      </c>
      <c r="I147" s="2">
        <v>145</v>
      </c>
      <c r="J147" s="2">
        <v>140</v>
      </c>
      <c r="K147" s="2">
        <v>135</v>
      </c>
      <c r="L147" s="2">
        <v>130</v>
      </c>
      <c r="M147" s="2">
        <v>125</v>
      </c>
      <c r="N147" s="18"/>
      <c r="O147" s="18"/>
      <c r="P147" s="6"/>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8"/>
    </row>
    <row r="148" spans="1:91" s="164" customFormat="1" ht="41.25" customHeight="1" x14ac:dyDescent="0.3">
      <c r="A148" s="2"/>
      <c r="B148" s="135" t="s">
        <v>43</v>
      </c>
      <c r="C148" s="2"/>
      <c r="D148" s="2"/>
      <c r="E148" s="2"/>
      <c r="F148" s="2"/>
      <c r="G148" s="2"/>
      <c r="H148" s="2"/>
      <c r="I148" s="2"/>
      <c r="J148" s="2"/>
      <c r="K148" s="2"/>
      <c r="L148" s="2"/>
      <c r="M148" s="2"/>
      <c r="N148" s="2"/>
      <c r="O148" s="2"/>
      <c r="P148" s="31"/>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row>
    <row r="149" spans="1:91" s="34" customFormat="1" ht="26.25" customHeight="1" x14ac:dyDescent="0.3">
      <c r="A149" s="26"/>
      <c r="B149" s="27" t="s">
        <v>726</v>
      </c>
      <c r="C149" s="28"/>
      <c r="D149" s="28"/>
      <c r="E149" s="28"/>
      <c r="F149" s="28"/>
      <c r="G149" s="28"/>
      <c r="H149" s="28"/>
      <c r="I149" s="28"/>
      <c r="J149" s="28"/>
      <c r="K149" s="28"/>
      <c r="L149" s="28"/>
      <c r="M149" s="28"/>
      <c r="N149" s="29"/>
      <c r="O149" s="30"/>
      <c r="P149" s="31"/>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3"/>
    </row>
    <row r="150" spans="1:91" s="9" customFormat="1" ht="117.75" customHeight="1" x14ac:dyDescent="0.3">
      <c r="A150" s="15"/>
      <c r="B150" s="35" t="s">
        <v>616</v>
      </c>
      <c r="C150" s="2" t="s">
        <v>584</v>
      </c>
      <c r="D150" s="2" t="s">
        <v>589</v>
      </c>
      <c r="E150" s="3"/>
      <c r="F150" s="19"/>
      <c r="G150" s="2">
        <v>0.1</v>
      </c>
      <c r="H150" s="2">
        <v>0.13</v>
      </c>
      <c r="I150" s="2">
        <v>0.15</v>
      </c>
      <c r="J150" s="2">
        <v>0.16</v>
      </c>
      <c r="K150" s="2">
        <v>0.17</v>
      </c>
      <c r="L150" s="2">
        <v>0.17</v>
      </c>
      <c r="M150" s="2">
        <v>0.17</v>
      </c>
      <c r="N150" s="18"/>
      <c r="O150" s="18"/>
      <c r="P150" s="6"/>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8"/>
    </row>
    <row r="151" spans="1:91" s="164" customFormat="1" ht="27.75" customHeight="1" x14ac:dyDescent="0.3">
      <c r="A151" s="2"/>
      <c r="B151" s="135" t="s">
        <v>43</v>
      </c>
      <c r="C151" s="2"/>
      <c r="D151" s="2"/>
      <c r="E151" s="2"/>
      <c r="F151" s="2"/>
      <c r="G151" s="2"/>
      <c r="H151" s="2"/>
      <c r="I151" s="2"/>
      <c r="J151" s="2"/>
      <c r="K151" s="2"/>
      <c r="L151" s="2"/>
      <c r="M151" s="2"/>
      <c r="N151" s="2"/>
      <c r="O151" s="2"/>
      <c r="P151" s="31"/>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row>
    <row r="152" spans="1:91" s="164" customFormat="1" ht="54" customHeight="1" x14ac:dyDescent="0.3">
      <c r="A152" s="246"/>
      <c r="B152" s="30" t="s">
        <v>118</v>
      </c>
      <c r="C152" s="41"/>
      <c r="D152" s="41"/>
      <c r="E152" s="41"/>
      <c r="F152" s="41"/>
      <c r="G152" s="247">
        <f>G153+G154+G155</f>
        <v>0</v>
      </c>
      <c r="H152" s="247">
        <f t="shared" ref="H152:K152" si="21">H153+H154+H155</f>
        <v>0</v>
      </c>
      <c r="I152" s="247">
        <f t="shared" si="21"/>
        <v>0</v>
      </c>
      <c r="J152" s="247">
        <f t="shared" si="21"/>
        <v>0</v>
      </c>
      <c r="K152" s="247">
        <f t="shared" si="21"/>
        <v>0</v>
      </c>
      <c r="L152" s="247">
        <v>0</v>
      </c>
      <c r="M152" s="247">
        <v>0</v>
      </c>
      <c r="N152" s="41"/>
      <c r="O152" s="41"/>
      <c r="P152" s="229"/>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row>
    <row r="153" spans="1:91" s="164" customFormat="1" ht="30" customHeight="1" x14ac:dyDescent="0.3">
      <c r="A153" s="246"/>
      <c r="B153" s="30" t="s">
        <v>35</v>
      </c>
      <c r="C153" s="41"/>
      <c r="D153" s="41"/>
      <c r="E153" s="41"/>
      <c r="F153" s="41"/>
      <c r="G153" s="247"/>
      <c r="H153" s="247"/>
      <c r="I153" s="248"/>
      <c r="J153" s="248"/>
      <c r="K153" s="247"/>
      <c r="L153" s="247"/>
      <c r="M153" s="247"/>
      <c r="N153" s="41"/>
      <c r="O153" s="41"/>
      <c r="P153" s="229"/>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row>
    <row r="154" spans="1:91" s="164" customFormat="1" ht="41.25" customHeight="1" x14ac:dyDescent="0.3">
      <c r="A154" s="246"/>
      <c r="B154" s="30" t="s">
        <v>31</v>
      </c>
      <c r="C154" s="41"/>
      <c r="D154" s="41"/>
      <c r="E154" s="41"/>
      <c r="F154" s="41"/>
      <c r="G154" s="247"/>
      <c r="H154" s="247"/>
      <c r="I154" s="248"/>
      <c r="J154" s="248"/>
      <c r="K154" s="247"/>
      <c r="L154" s="247"/>
      <c r="M154" s="247"/>
      <c r="N154" s="41"/>
      <c r="O154" s="41"/>
      <c r="P154" s="229"/>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row>
    <row r="155" spans="1:91" s="164" customFormat="1" ht="80.25" customHeight="1" x14ac:dyDescent="0.3">
      <c r="A155" s="246"/>
      <c r="B155" s="30" t="s">
        <v>211</v>
      </c>
      <c r="C155" s="41"/>
      <c r="D155" s="41"/>
      <c r="E155" s="41"/>
      <c r="F155" s="41"/>
      <c r="G155" s="247"/>
      <c r="H155" s="247"/>
      <c r="I155" s="248"/>
      <c r="J155" s="248"/>
      <c r="K155" s="247">
        <v>0</v>
      </c>
      <c r="L155" s="247">
        <v>0</v>
      </c>
      <c r="M155" s="247">
        <v>0</v>
      </c>
      <c r="N155" s="41"/>
      <c r="O155" s="41"/>
      <c r="P155" s="229"/>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row>
    <row r="156" spans="1:91" s="9" customFormat="1" ht="42.75" customHeight="1" x14ac:dyDescent="0.3">
      <c r="A156" s="15"/>
      <c r="B156" s="16" t="s">
        <v>727</v>
      </c>
      <c r="C156" s="17"/>
      <c r="D156" s="17"/>
      <c r="E156" s="17"/>
      <c r="F156" s="17"/>
      <c r="G156" s="17"/>
      <c r="H156" s="17"/>
      <c r="I156" s="17"/>
      <c r="J156" s="17"/>
      <c r="K156" s="17"/>
      <c r="L156" s="17"/>
      <c r="M156" s="2"/>
      <c r="N156" s="18"/>
      <c r="O156" s="18"/>
      <c r="P156" s="6"/>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8"/>
    </row>
    <row r="157" spans="1:91" s="9" customFormat="1" ht="105" customHeight="1" x14ac:dyDescent="0.3">
      <c r="A157" s="15"/>
      <c r="B157" s="19" t="s">
        <v>615</v>
      </c>
      <c r="C157" s="2" t="s">
        <v>584</v>
      </c>
      <c r="D157" s="2" t="s">
        <v>126</v>
      </c>
      <c r="E157" s="2" t="s">
        <v>614</v>
      </c>
      <c r="F157" s="19"/>
      <c r="G157" s="19">
        <v>7.9</v>
      </c>
      <c r="H157" s="19">
        <v>7</v>
      </c>
      <c r="I157" s="2">
        <v>6.95</v>
      </c>
      <c r="J157" s="2">
        <v>6.9</v>
      </c>
      <c r="K157" s="2">
        <v>6.85</v>
      </c>
      <c r="L157" s="2">
        <v>6.8</v>
      </c>
      <c r="M157" s="2">
        <v>6.8</v>
      </c>
      <c r="N157" s="18"/>
      <c r="O157" s="18"/>
      <c r="P157" s="6"/>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8"/>
    </row>
    <row r="158" spans="1:91" s="9" customFormat="1" ht="26.25" customHeight="1" x14ac:dyDescent="0.3">
      <c r="A158" s="15"/>
      <c r="B158" s="10" t="s">
        <v>728</v>
      </c>
      <c r="C158" s="11"/>
      <c r="D158" s="11"/>
      <c r="E158" s="11"/>
      <c r="F158" s="36"/>
      <c r="G158" s="19"/>
      <c r="H158" s="19"/>
      <c r="I158" s="19"/>
      <c r="J158" s="19"/>
      <c r="K158" s="19"/>
      <c r="L158" s="19"/>
      <c r="M158" s="2"/>
      <c r="N158" s="18"/>
      <c r="O158" s="18"/>
      <c r="P158" s="6"/>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8"/>
    </row>
    <row r="159" spans="1:91" s="9" customFormat="1" ht="136.5" customHeight="1" x14ac:dyDescent="0.3">
      <c r="A159" s="15"/>
      <c r="B159" s="37" t="s">
        <v>613</v>
      </c>
      <c r="C159" s="2" t="s">
        <v>584</v>
      </c>
      <c r="D159" s="2" t="s">
        <v>126</v>
      </c>
      <c r="E159" s="2" t="s">
        <v>606</v>
      </c>
      <c r="F159" s="19"/>
      <c r="G159" s="2">
        <v>232.8</v>
      </c>
      <c r="H159" s="2">
        <v>200</v>
      </c>
      <c r="I159" s="2">
        <v>175.95</v>
      </c>
      <c r="J159" s="2">
        <v>175.45</v>
      </c>
      <c r="K159" s="2">
        <v>174.95</v>
      </c>
      <c r="L159" s="2">
        <v>174.45</v>
      </c>
      <c r="M159" s="2">
        <v>174.15</v>
      </c>
      <c r="N159" s="18"/>
      <c r="O159" s="18"/>
      <c r="P159" s="6"/>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8"/>
    </row>
    <row r="160" spans="1:91" s="9" customFormat="1" ht="129.75" customHeight="1" x14ac:dyDescent="0.3">
      <c r="A160" s="15"/>
      <c r="B160" s="37" t="s">
        <v>612</v>
      </c>
      <c r="C160" s="2" t="s">
        <v>584</v>
      </c>
      <c r="D160" s="2" t="s">
        <v>589</v>
      </c>
      <c r="E160" s="2" t="s">
        <v>606</v>
      </c>
      <c r="F160" s="19"/>
      <c r="G160" s="2">
        <v>144.19999999999999</v>
      </c>
      <c r="H160" s="2">
        <v>144.1</v>
      </c>
      <c r="I160" s="2">
        <v>144</v>
      </c>
      <c r="J160" s="2">
        <v>143.80000000000001</v>
      </c>
      <c r="K160" s="2">
        <v>143.69999999999999</v>
      </c>
      <c r="L160" s="2">
        <v>143.6</v>
      </c>
      <c r="M160" s="2">
        <v>143.5</v>
      </c>
      <c r="N160" s="18"/>
      <c r="O160" s="18"/>
      <c r="P160" s="6"/>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8"/>
    </row>
    <row r="161" spans="1:91" s="9" customFormat="1" ht="124.5" customHeight="1" x14ac:dyDescent="0.3">
      <c r="A161" s="38"/>
      <c r="B161" s="37" t="s">
        <v>611</v>
      </c>
      <c r="C161" s="2" t="s">
        <v>584</v>
      </c>
      <c r="D161" s="39" t="s">
        <v>610</v>
      </c>
      <c r="E161" s="2" t="s">
        <v>3</v>
      </c>
      <c r="F161" s="40"/>
      <c r="G161" s="2">
        <v>31.5</v>
      </c>
      <c r="H161" s="2">
        <v>31.5</v>
      </c>
      <c r="I161" s="2">
        <v>31.5</v>
      </c>
      <c r="J161" s="2">
        <v>32</v>
      </c>
      <c r="K161" s="2">
        <v>32.01</v>
      </c>
      <c r="L161" s="2">
        <v>32.020000000000003</v>
      </c>
      <c r="M161" s="2">
        <v>32.03</v>
      </c>
      <c r="N161" s="18"/>
      <c r="O161" s="18"/>
      <c r="P161" s="6"/>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8"/>
    </row>
    <row r="162" spans="1:91" s="9" customFormat="1" ht="122.25" customHeight="1" x14ac:dyDescent="0.3">
      <c r="A162" s="38"/>
      <c r="B162" s="37" t="s">
        <v>609</v>
      </c>
      <c r="C162" s="39" t="s">
        <v>608</v>
      </c>
      <c r="D162" s="39"/>
      <c r="E162" s="2" t="s">
        <v>606</v>
      </c>
      <c r="F162" s="40"/>
      <c r="G162" s="2">
        <v>5.5</v>
      </c>
      <c r="H162" s="2">
        <v>11.7</v>
      </c>
      <c r="I162" s="2">
        <v>11.6</v>
      </c>
      <c r="J162" s="2">
        <v>11.6</v>
      </c>
      <c r="K162" s="2">
        <v>11.4</v>
      </c>
      <c r="L162" s="2">
        <v>11.3</v>
      </c>
      <c r="M162" s="41">
        <v>11.5</v>
      </c>
      <c r="N162" s="18"/>
      <c r="O162" s="18"/>
      <c r="P162" s="6"/>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8"/>
    </row>
    <row r="163" spans="1:91" s="9" customFormat="1" ht="79.5" customHeight="1" x14ac:dyDescent="0.3">
      <c r="A163" s="38"/>
      <c r="B163" s="37" t="s">
        <v>607</v>
      </c>
      <c r="C163" s="2" t="s">
        <v>584</v>
      </c>
      <c r="D163" s="2" t="s">
        <v>589</v>
      </c>
      <c r="E163" s="2" t="s">
        <v>606</v>
      </c>
      <c r="F163" s="40"/>
      <c r="G163" s="2">
        <v>36.799999999999997</v>
      </c>
      <c r="H163" s="2">
        <v>38.1</v>
      </c>
      <c r="I163" s="2">
        <v>36.799999999999997</v>
      </c>
      <c r="J163" s="2">
        <v>36.700000000000003</v>
      </c>
      <c r="K163" s="2">
        <v>36.6</v>
      </c>
      <c r="L163" s="2">
        <v>36.5</v>
      </c>
      <c r="M163" s="41">
        <v>36.4</v>
      </c>
      <c r="N163" s="18"/>
      <c r="O163" s="18"/>
      <c r="P163" s="6"/>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8"/>
    </row>
    <row r="164" spans="1:91" s="164" customFormat="1" ht="29.25" customHeight="1" x14ac:dyDescent="0.3">
      <c r="A164" s="2"/>
      <c r="B164" s="135" t="s">
        <v>43</v>
      </c>
      <c r="C164" s="2"/>
      <c r="D164" s="2"/>
      <c r="E164" s="2"/>
      <c r="F164" s="2"/>
      <c r="G164" s="2"/>
      <c r="H164" s="2"/>
      <c r="I164" s="2"/>
      <c r="J164" s="2"/>
      <c r="K164" s="2"/>
      <c r="L164" s="2"/>
      <c r="M164" s="2"/>
      <c r="N164" s="2"/>
      <c r="O164" s="2"/>
      <c r="P164" s="31"/>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row>
    <row r="165" spans="1:91" s="9" customFormat="1" ht="25.5" customHeight="1" x14ac:dyDescent="0.3">
      <c r="A165" s="38"/>
      <c r="B165" s="27" t="s">
        <v>729</v>
      </c>
      <c r="C165" s="42"/>
      <c r="D165" s="42"/>
      <c r="E165" s="42"/>
      <c r="F165" s="42"/>
      <c r="G165" s="43"/>
      <c r="H165" s="2"/>
      <c r="I165" s="2"/>
      <c r="J165" s="2"/>
      <c r="K165" s="2"/>
      <c r="L165" s="2"/>
      <c r="M165" s="2"/>
      <c r="N165" s="18"/>
      <c r="O165" s="18"/>
      <c r="P165" s="6"/>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8"/>
    </row>
    <row r="166" spans="1:91" s="9" customFormat="1" ht="67.5" customHeight="1" x14ac:dyDescent="0.3">
      <c r="A166" s="38"/>
      <c r="B166" s="37" t="s">
        <v>605</v>
      </c>
      <c r="C166" s="2" t="s">
        <v>584</v>
      </c>
      <c r="D166" s="44" t="s">
        <v>583</v>
      </c>
      <c r="E166" s="2" t="s">
        <v>603</v>
      </c>
      <c r="F166" s="40"/>
      <c r="G166" s="2">
        <v>6.2</v>
      </c>
      <c r="H166" s="2">
        <v>6.1</v>
      </c>
      <c r="I166" s="2">
        <v>6</v>
      </c>
      <c r="J166" s="2">
        <v>6</v>
      </c>
      <c r="K166" s="2">
        <v>6</v>
      </c>
      <c r="L166" s="2">
        <v>5.99</v>
      </c>
      <c r="M166" s="2">
        <v>5.99</v>
      </c>
      <c r="N166" s="18"/>
      <c r="O166" s="18"/>
      <c r="P166" s="6"/>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8"/>
    </row>
    <row r="167" spans="1:91" s="9" customFormat="1" ht="71.25" customHeight="1" x14ac:dyDescent="0.3">
      <c r="A167" s="38"/>
      <c r="B167" s="37" t="s">
        <v>604</v>
      </c>
      <c r="C167" s="2" t="s">
        <v>584</v>
      </c>
      <c r="D167" s="44" t="s">
        <v>583</v>
      </c>
      <c r="E167" s="2" t="s">
        <v>603</v>
      </c>
      <c r="F167" s="40"/>
      <c r="G167" s="2">
        <v>4.0999999999999996</v>
      </c>
      <c r="H167" s="2">
        <v>3.1</v>
      </c>
      <c r="I167" s="2">
        <v>2.5</v>
      </c>
      <c r="J167" s="2">
        <v>2.44</v>
      </c>
      <c r="K167" s="2">
        <v>2.38</v>
      </c>
      <c r="L167" s="2">
        <v>2.3199999999999998</v>
      </c>
      <c r="M167" s="2">
        <v>2.2999999999999998</v>
      </c>
      <c r="N167" s="18"/>
      <c r="O167" s="18"/>
      <c r="P167" s="6"/>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8"/>
    </row>
    <row r="168" spans="1:91" s="9" customFormat="1" ht="116.25" customHeight="1" x14ac:dyDescent="0.3">
      <c r="A168" s="38"/>
      <c r="B168" s="37" t="s">
        <v>602</v>
      </c>
      <c r="C168" s="2" t="s">
        <v>584</v>
      </c>
      <c r="D168" s="2" t="s">
        <v>589</v>
      </c>
      <c r="E168" s="2" t="s">
        <v>3</v>
      </c>
      <c r="F168" s="40"/>
      <c r="G168" s="2">
        <v>100</v>
      </c>
      <c r="H168" s="2">
        <v>80</v>
      </c>
      <c r="I168" s="2">
        <v>85</v>
      </c>
      <c r="J168" s="2">
        <v>86</v>
      </c>
      <c r="K168" s="2">
        <v>87</v>
      </c>
      <c r="L168" s="2">
        <v>88</v>
      </c>
      <c r="M168" s="2">
        <v>89</v>
      </c>
      <c r="N168" s="18"/>
      <c r="O168" s="18"/>
      <c r="P168" s="6"/>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8"/>
    </row>
    <row r="169" spans="1:91" s="9" customFormat="1" ht="88.5" customHeight="1" x14ac:dyDescent="0.3">
      <c r="A169" s="38"/>
      <c r="B169" s="37" t="s">
        <v>601</v>
      </c>
      <c r="C169" s="2" t="s">
        <v>584</v>
      </c>
      <c r="D169" s="44" t="s">
        <v>583</v>
      </c>
      <c r="E169" s="2" t="s">
        <v>599</v>
      </c>
      <c r="F169" s="40"/>
      <c r="G169" s="2">
        <v>7.7</v>
      </c>
      <c r="H169" s="2">
        <v>7.7</v>
      </c>
      <c r="I169" s="2">
        <v>7.7</v>
      </c>
      <c r="J169" s="2">
        <v>7.6</v>
      </c>
      <c r="K169" s="2">
        <v>7.5</v>
      </c>
      <c r="L169" s="2">
        <v>7.4</v>
      </c>
      <c r="M169" s="2">
        <v>7.3</v>
      </c>
      <c r="N169" s="18"/>
      <c r="O169" s="18"/>
      <c r="P169" s="6"/>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8"/>
    </row>
    <row r="170" spans="1:91" s="9" customFormat="1" ht="73.5" customHeight="1" x14ac:dyDescent="0.3">
      <c r="A170" s="38"/>
      <c r="B170" s="37" t="s">
        <v>600</v>
      </c>
      <c r="C170" s="2" t="s">
        <v>584</v>
      </c>
      <c r="D170" s="2" t="s">
        <v>589</v>
      </c>
      <c r="E170" s="2" t="s">
        <v>599</v>
      </c>
      <c r="F170" s="40"/>
      <c r="G170" s="2">
        <v>19.399999999999999</v>
      </c>
      <c r="H170" s="2">
        <v>11.8</v>
      </c>
      <c r="I170" s="2">
        <v>11.6</v>
      </c>
      <c r="J170" s="2">
        <v>11.4</v>
      </c>
      <c r="K170" s="2">
        <v>11.2</v>
      </c>
      <c r="L170" s="2">
        <v>11</v>
      </c>
      <c r="M170" s="2">
        <v>10.8</v>
      </c>
      <c r="N170" s="18"/>
      <c r="O170" s="18"/>
      <c r="P170" s="6"/>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8"/>
    </row>
    <row r="171" spans="1:91" s="9" customFormat="1" ht="93.75" customHeight="1" x14ac:dyDescent="0.3">
      <c r="A171" s="38"/>
      <c r="B171" s="37" t="s">
        <v>598</v>
      </c>
      <c r="C171" s="2" t="s">
        <v>584</v>
      </c>
      <c r="D171" s="2" t="s">
        <v>589</v>
      </c>
      <c r="E171" s="2" t="s">
        <v>3</v>
      </c>
      <c r="F171" s="40"/>
      <c r="G171" s="2">
        <v>46.2</v>
      </c>
      <c r="H171" s="2">
        <v>45</v>
      </c>
      <c r="I171" s="2">
        <v>50</v>
      </c>
      <c r="J171" s="2">
        <v>55</v>
      </c>
      <c r="K171" s="2">
        <v>60</v>
      </c>
      <c r="L171" s="2">
        <v>65</v>
      </c>
      <c r="M171" s="2">
        <v>70</v>
      </c>
      <c r="N171" s="18"/>
      <c r="O171" s="18"/>
      <c r="P171" s="6"/>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8"/>
    </row>
    <row r="172" spans="1:91" s="9" customFormat="1" ht="100.5" customHeight="1" x14ac:dyDescent="0.3">
      <c r="A172" s="38"/>
      <c r="B172" s="37" t="s">
        <v>597</v>
      </c>
      <c r="C172" s="2" t="s">
        <v>584</v>
      </c>
      <c r="D172" s="2" t="s">
        <v>589</v>
      </c>
      <c r="E172" s="2" t="s">
        <v>3</v>
      </c>
      <c r="F172" s="40"/>
      <c r="G172" s="2">
        <v>44.6</v>
      </c>
      <c r="H172" s="2">
        <v>35</v>
      </c>
      <c r="I172" s="2">
        <v>50</v>
      </c>
      <c r="J172" s="2">
        <v>60</v>
      </c>
      <c r="K172" s="2">
        <v>61</v>
      </c>
      <c r="L172" s="2">
        <v>62</v>
      </c>
      <c r="M172" s="2">
        <v>63</v>
      </c>
      <c r="N172" s="18"/>
      <c r="O172" s="18"/>
      <c r="P172" s="6"/>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8"/>
    </row>
    <row r="173" spans="1:91" s="9" customFormat="1" ht="105" customHeight="1" x14ac:dyDescent="0.3">
      <c r="A173" s="38"/>
      <c r="B173" s="37" t="s">
        <v>596</v>
      </c>
      <c r="C173" s="2" t="s">
        <v>584</v>
      </c>
      <c r="D173" s="2" t="s">
        <v>589</v>
      </c>
      <c r="E173" s="2" t="s">
        <v>595</v>
      </c>
      <c r="F173" s="40"/>
      <c r="G173" s="2">
        <v>1.1299999999999999</v>
      </c>
      <c r="H173" s="2">
        <v>1.4</v>
      </c>
      <c r="I173" s="2">
        <v>1.1000000000000001</v>
      </c>
      <c r="J173" s="2">
        <v>1.0900000000000001</v>
      </c>
      <c r="K173" s="2">
        <v>1.08</v>
      </c>
      <c r="L173" s="2">
        <v>1.07</v>
      </c>
      <c r="M173" s="2">
        <v>1.06</v>
      </c>
      <c r="N173" s="18"/>
      <c r="O173" s="18"/>
      <c r="P173" s="6"/>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8"/>
    </row>
    <row r="174" spans="1:91" s="9" customFormat="1" ht="100.5" customHeight="1" x14ac:dyDescent="0.3">
      <c r="A174" s="38"/>
      <c r="B174" s="37" t="s">
        <v>594</v>
      </c>
      <c r="C174" s="2" t="s">
        <v>584</v>
      </c>
      <c r="D174" s="2" t="s">
        <v>589</v>
      </c>
      <c r="E174" s="2" t="s">
        <v>3</v>
      </c>
      <c r="F174" s="40"/>
      <c r="G174" s="2">
        <v>35.700000000000003</v>
      </c>
      <c r="H174" s="2">
        <v>38</v>
      </c>
      <c r="I174" s="2">
        <v>35</v>
      </c>
      <c r="J174" s="2">
        <v>34</v>
      </c>
      <c r="K174" s="2">
        <v>32</v>
      </c>
      <c r="L174" s="2">
        <v>30</v>
      </c>
      <c r="M174" s="2">
        <v>29</v>
      </c>
      <c r="N174" s="18"/>
      <c r="O174" s="18"/>
      <c r="P174" s="6"/>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8"/>
    </row>
    <row r="175" spans="1:91" s="45" customFormat="1" ht="36" customHeight="1" x14ac:dyDescent="0.25">
      <c r="A175" s="45" t="s">
        <v>730</v>
      </c>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row>
    <row r="176" spans="1:91" s="9" customFormat="1" ht="154.5" customHeight="1" x14ac:dyDescent="0.3">
      <c r="A176" s="38"/>
      <c r="B176" s="37" t="s">
        <v>593</v>
      </c>
      <c r="C176" s="2" t="s">
        <v>584</v>
      </c>
      <c r="D176" s="2" t="s">
        <v>589</v>
      </c>
      <c r="E176" s="2" t="s">
        <v>3</v>
      </c>
      <c r="F176" s="40"/>
      <c r="G176" s="2">
        <v>95</v>
      </c>
      <c r="H176" s="2">
        <v>95</v>
      </c>
      <c r="I176" s="2">
        <v>95</v>
      </c>
      <c r="J176" s="2">
        <v>95</v>
      </c>
      <c r="K176" s="2">
        <v>95</v>
      </c>
      <c r="L176" s="2">
        <v>95</v>
      </c>
      <c r="M176" s="2">
        <v>95</v>
      </c>
      <c r="N176" s="18"/>
      <c r="O176" s="18"/>
      <c r="P176" s="6"/>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8"/>
    </row>
    <row r="177" spans="1:91" s="9" customFormat="1" ht="153.75" customHeight="1" x14ac:dyDescent="0.3">
      <c r="A177" s="38"/>
      <c r="B177" s="37" t="s">
        <v>592</v>
      </c>
      <c r="C177" s="2" t="s">
        <v>584</v>
      </c>
      <c r="D177" s="2" t="s">
        <v>589</v>
      </c>
      <c r="E177" s="2" t="s">
        <v>3</v>
      </c>
      <c r="F177" s="40"/>
      <c r="G177" s="2">
        <v>90</v>
      </c>
      <c r="H177" s="2">
        <v>80</v>
      </c>
      <c r="I177" s="2">
        <v>90</v>
      </c>
      <c r="J177" s="2">
        <v>91</v>
      </c>
      <c r="K177" s="2">
        <v>93</v>
      </c>
      <c r="L177" s="2">
        <v>95</v>
      </c>
      <c r="M177" s="2">
        <v>97</v>
      </c>
      <c r="N177" s="18"/>
      <c r="O177" s="18"/>
      <c r="P177" s="6"/>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8"/>
    </row>
    <row r="178" spans="1:91" s="49" customFormat="1" ht="21.75" customHeight="1" x14ac:dyDescent="0.25">
      <c r="A178" s="47" t="s">
        <v>731</v>
      </c>
      <c r="B178" s="47"/>
      <c r="C178" s="47"/>
      <c r="D178" s="47"/>
      <c r="E178" s="47"/>
      <c r="F178" s="47"/>
      <c r="G178" s="47"/>
      <c r="H178" s="47"/>
      <c r="I178" s="47"/>
      <c r="J178" s="47"/>
      <c r="K178" s="47"/>
      <c r="L178" s="47"/>
      <c r="M178" s="47"/>
      <c r="N178" s="47"/>
      <c r="O178" s="47"/>
      <c r="P178" s="47"/>
      <c r="Q178" s="47"/>
      <c r="R178" s="47"/>
      <c r="S178" s="47"/>
      <c r="T178" s="47"/>
      <c r="U178" s="48"/>
    </row>
    <row r="179" spans="1:91" s="9" customFormat="1" ht="205.5" customHeight="1" x14ac:dyDescent="0.3">
      <c r="A179" s="38"/>
      <c r="B179" s="37" t="s">
        <v>591</v>
      </c>
      <c r="C179" s="2" t="s">
        <v>584</v>
      </c>
      <c r="D179" s="2" t="s">
        <v>589</v>
      </c>
      <c r="E179" s="2" t="s">
        <v>588</v>
      </c>
      <c r="F179" s="40"/>
      <c r="G179" s="2">
        <v>99.8</v>
      </c>
      <c r="H179" s="2">
        <v>107.8</v>
      </c>
      <c r="I179" s="2">
        <v>107.9</v>
      </c>
      <c r="J179" s="2">
        <v>108</v>
      </c>
      <c r="K179" s="2">
        <v>108.1</v>
      </c>
      <c r="L179" s="2">
        <v>108</v>
      </c>
      <c r="M179" s="2">
        <v>108.1</v>
      </c>
      <c r="N179" s="18"/>
      <c r="O179" s="18"/>
      <c r="P179" s="6"/>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8"/>
    </row>
    <row r="180" spans="1:91" s="9" customFormat="1" ht="156.75" customHeight="1" x14ac:dyDescent="0.3">
      <c r="A180" s="38"/>
      <c r="B180" s="37" t="s">
        <v>590</v>
      </c>
      <c r="C180" s="2" t="s">
        <v>584</v>
      </c>
      <c r="D180" s="2" t="s">
        <v>589</v>
      </c>
      <c r="E180" s="2" t="s">
        <v>588</v>
      </c>
      <c r="F180" s="40"/>
      <c r="G180" s="2">
        <v>99.4</v>
      </c>
      <c r="H180" s="2">
        <v>88.8</v>
      </c>
      <c r="I180" s="2">
        <v>88.8</v>
      </c>
      <c r="J180" s="2">
        <v>88.9</v>
      </c>
      <c r="K180" s="2">
        <v>90</v>
      </c>
      <c r="L180" s="2">
        <v>90.1</v>
      </c>
      <c r="M180" s="2">
        <v>90.2</v>
      </c>
      <c r="N180" s="18"/>
      <c r="O180" s="18"/>
      <c r="P180" s="6"/>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8"/>
    </row>
    <row r="181" spans="1:91" s="164" customFormat="1" ht="41.25" customHeight="1" x14ac:dyDescent="0.3">
      <c r="A181" s="2"/>
      <c r="B181" s="135" t="s">
        <v>43</v>
      </c>
      <c r="C181" s="2"/>
      <c r="D181" s="2"/>
      <c r="E181" s="2"/>
      <c r="F181" s="2"/>
      <c r="G181" s="2"/>
      <c r="H181" s="2"/>
      <c r="I181" s="2"/>
      <c r="J181" s="2"/>
      <c r="K181" s="2"/>
      <c r="L181" s="2"/>
      <c r="M181" s="2"/>
      <c r="N181" s="2"/>
      <c r="O181" s="2"/>
      <c r="P181" s="31"/>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row>
    <row r="182" spans="1:91" s="164" customFormat="1" ht="59.25" customHeight="1" x14ac:dyDescent="0.3">
      <c r="A182" s="2"/>
      <c r="B182" s="135" t="s">
        <v>118</v>
      </c>
      <c r="C182" s="2"/>
      <c r="D182" s="2"/>
      <c r="E182" s="2"/>
      <c r="F182" s="2"/>
      <c r="G182" s="2"/>
      <c r="H182" s="2"/>
      <c r="I182" s="2"/>
      <c r="J182" s="2"/>
      <c r="K182" s="2"/>
      <c r="L182" s="2"/>
      <c r="M182" s="2"/>
      <c r="N182" s="2"/>
      <c r="O182" s="2"/>
      <c r="P182" s="31"/>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row>
    <row r="183" spans="1:91" s="164" customFormat="1" ht="28.5" customHeight="1" x14ac:dyDescent="0.3">
      <c r="A183" s="2"/>
      <c r="B183" s="30" t="s">
        <v>35</v>
      </c>
      <c r="C183" s="2"/>
      <c r="D183" s="2"/>
      <c r="E183" s="2"/>
      <c r="F183" s="2"/>
      <c r="G183" s="2"/>
      <c r="H183" s="2"/>
      <c r="I183" s="2"/>
      <c r="J183" s="2"/>
      <c r="K183" s="2"/>
      <c r="L183" s="2"/>
      <c r="M183" s="2"/>
      <c r="N183" s="2"/>
      <c r="O183" s="2"/>
      <c r="P183" s="31"/>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row>
    <row r="184" spans="1:91" s="164" customFormat="1" ht="33.75" customHeight="1" x14ac:dyDescent="0.3">
      <c r="A184" s="2"/>
      <c r="B184" s="30" t="s">
        <v>31</v>
      </c>
      <c r="C184" s="2"/>
      <c r="D184" s="2"/>
      <c r="E184" s="2"/>
      <c r="F184" s="2"/>
      <c r="G184" s="2"/>
      <c r="H184" s="2"/>
      <c r="I184" s="2"/>
      <c r="J184" s="2"/>
      <c r="K184" s="2"/>
      <c r="L184" s="2"/>
      <c r="M184" s="2"/>
      <c r="N184" s="2"/>
      <c r="O184" s="2"/>
      <c r="P184" s="31"/>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row>
    <row r="185" spans="1:91" s="164" customFormat="1" ht="41.25" customHeight="1" x14ac:dyDescent="0.3">
      <c r="A185" s="2"/>
      <c r="B185" s="30" t="s">
        <v>211</v>
      </c>
      <c r="C185" s="2"/>
      <c r="D185" s="2"/>
      <c r="E185" s="2"/>
      <c r="F185" s="2"/>
      <c r="G185" s="2"/>
      <c r="H185" s="2"/>
      <c r="I185" s="2"/>
      <c r="J185" s="2"/>
      <c r="K185" s="2"/>
      <c r="L185" s="2"/>
      <c r="M185" s="2"/>
      <c r="N185" s="2"/>
      <c r="O185" s="2"/>
      <c r="P185" s="31"/>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row>
    <row r="186" spans="1:91" s="9" customFormat="1" ht="24.75" customHeight="1" x14ac:dyDescent="0.3">
      <c r="A186" s="38"/>
      <c r="B186" s="27" t="s">
        <v>732</v>
      </c>
      <c r="C186" s="42"/>
      <c r="D186" s="42"/>
      <c r="E186" s="42"/>
      <c r="F186" s="42"/>
      <c r="G186" s="42"/>
      <c r="H186" s="42"/>
      <c r="I186" s="42"/>
      <c r="J186" s="42"/>
      <c r="K186" s="42"/>
      <c r="L186" s="42"/>
      <c r="M186" s="50"/>
      <c r="N186" s="51"/>
      <c r="O186" s="18"/>
      <c r="P186" s="6"/>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8"/>
    </row>
    <row r="187" spans="1:91" s="9" customFormat="1" ht="23.25" customHeight="1" x14ac:dyDescent="0.3">
      <c r="A187" s="38"/>
      <c r="B187" s="27" t="s">
        <v>733</v>
      </c>
      <c r="C187" s="42"/>
      <c r="D187" s="42"/>
      <c r="E187" s="42"/>
      <c r="F187" s="42"/>
      <c r="G187" s="42"/>
      <c r="H187" s="42"/>
      <c r="I187" s="42"/>
      <c r="J187" s="42"/>
      <c r="K187" s="42"/>
      <c r="L187" s="42"/>
      <c r="M187" s="42"/>
      <c r="N187" s="43"/>
      <c r="O187" s="18"/>
      <c r="P187" s="6"/>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8"/>
    </row>
    <row r="188" spans="1:91" s="9" customFormat="1" ht="85.5" customHeight="1" x14ac:dyDescent="0.3">
      <c r="A188" s="38"/>
      <c r="B188" s="37" t="s">
        <v>587</v>
      </c>
      <c r="C188" s="2" t="s">
        <v>584</v>
      </c>
      <c r="D188" s="39" t="s">
        <v>583</v>
      </c>
      <c r="E188" s="2" t="s">
        <v>3</v>
      </c>
      <c r="F188" s="40"/>
      <c r="G188" s="2">
        <v>90</v>
      </c>
      <c r="H188" s="2">
        <v>86.1</v>
      </c>
      <c r="I188" s="2">
        <v>90</v>
      </c>
      <c r="J188" s="2">
        <v>90</v>
      </c>
      <c r="K188" s="2">
        <v>91</v>
      </c>
      <c r="L188" s="2">
        <v>91</v>
      </c>
      <c r="M188" s="2">
        <v>92</v>
      </c>
      <c r="N188" s="18"/>
      <c r="O188" s="18"/>
      <c r="P188" s="6"/>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8"/>
    </row>
    <row r="189" spans="1:91" s="9" customFormat="1" ht="94.5" customHeight="1" x14ac:dyDescent="0.3">
      <c r="A189" s="38"/>
      <c r="B189" s="37" t="s">
        <v>586</v>
      </c>
      <c r="C189" s="2" t="s">
        <v>584</v>
      </c>
      <c r="D189" s="39" t="s">
        <v>583</v>
      </c>
      <c r="E189" s="2" t="s">
        <v>134</v>
      </c>
      <c r="F189" s="40"/>
      <c r="G189" s="2">
        <v>4.2</v>
      </c>
      <c r="H189" s="2">
        <v>20.34</v>
      </c>
      <c r="I189" s="2">
        <v>24.3</v>
      </c>
      <c r="J189" s="2">
        <v>29.8</v>
      </c>
      <c r="K189" s="2">
        <v>39.9</v>
      </c>
      <c r="L189" s="2">
        <v>36.799999999999997</v>
      </c>
      <c r="M189" s="2">
        <v>39.590000000000003</v>
      </c>
      <c r="N189" s="18"/>
      <c r="O189" s="18"/>
      <c r="P189" s="6"/>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8"/>
    </row>
    <row r="190" spans="1:91" s="9" customFormat="1" ht="35.25" customHeight="1" x14ac:dyDescent="0.3">
      <c r="A190" s="38"/>
      <c r="B190" s="27" t="s">
        <v>734</v>
      </c>
      <c r="C190" s="28"/>
      <c r="D190" s="28"/>
      <c r="E190" s="28"/>
      <c r="F190" s="52"/>
      <c r="G190" s="52"/>
      <c r="H190" s="52"/>
      <c r="I190" s="52"/>
      <c r="J190" s="52"/>
      <c r="K190" s="52"/>
      <c r="L190" s="52"/>
      <c r="M190" s="52"/>
      <c r="N190" s="29"/>
      <c r="O190" s="18"/>
      <c r="P190" s="6"/>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8"/>
    </row>
    <row r="191" spans="1:91" s="9" customFormat="1" ht="84.75" customHeight="1" x14ac:dyDescent="0.3">
      <c r="A191" s="38"/>
      <c r="B191" s="37" t="s">
        <v>585</v>
      </c>
      <c r="C191" s="2" t="s">
        <v>584</v>
      </c>
      <c r="D191" s="39" t="s">
        <v>583</v>
      </c>
      <c r="E191" s="2" t="s">
        <v>3</v>
      </c>
      <c r="F191" s="37"/>
      <c r="G191" s="2">
        <v>54.5</v>
      </c>
      <c r="H191" s="2">
        <v>54.5</v>
      </c>
      <c r="I191" s="2">
        <v>54</v>
      </c>
      <c r="J191" s="2">
        <v>53.8</v>
      </c>
      <c r="K191" s="2">
        <v>53.6</v>
      </c>
      <c r="L191" s="2">
        <v>53.4</v>
      </c>
      <c r="M191" s="2">
        <v>53.2</v>
      </c>
      <c r="N191" s="53"/>
      <c r="O191" s="18"/>
      <c r="P191" s="6"/>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8"/>
    </row>
    <row r="192" spans="1:91" s="164" customFormat="1" ht="38.25" customHeight="1" x14ac:dyDescent="0.3">
      <c r="A192" s="2"/>
      <c r="B192" s="135" t="s">
        <v>43</v>
      </c>
      <c r="C192" s="2"/>
      <c r="D192" s="2"/>
      <c r="E192" s="2"/>
      <c r="F192" s="2"/>
      <c r="G192" s="2"/>
      <c r="H192" s="2"/>
      <c r="I192" s="2"/>
      <c r="J192" s="2"/>
      <c r="K192" s="2"/>
      <c r="L192" s="2"/>
      <c r="M192" s="2"/>
      <c r="N192" s="2"/>
      <c r="O192" s="2"/>
      <c r="P192" s="31"/>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row>
    <row r="193" spans="1:91" s="164" customFormat="1" ht="41.25" customHeight="1" x14ac:dyDescent="0.3">
      <c r="A193" s="56">
        <v>29</v>
      </c>
      <c r="B193" s="54" t="s">
        <v>582</v>
      </c>
      <c r="C193" s="55" t="s">
        <v>579</v>
      </c>
      <c r="D193" s="56" t="s">
        <v>52</v>
      </c>
      <c r="E193" s="18"/>
      <c r="F193" s="56" t="s">
        <v>121</v>
      </c>
      <c r="G193" s="2"/>
      <c r="H193" s="2"/>
      <c r="I193" s="2"/>
      <c r="J193" s="2"/>
      <c r="K193" s="2"/>
      <c r="L193" s="2"/>
      <c r="M193" s="2"/>
      <c r="N193" s="2"/>
      <c r="O193" s="2"/>
      <c r="P193" s="234" t="s">
        <v>581</v>
      </c>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row>
    <row r="194" spans="1:91" s="164" customFormat="1" ht="84.75" customHeight="1" x14ac:dyDescent="0.3">
      <c r="A194" s="57"/>
      <c r="B194" s="54"/>
      <c r="C194" s="55"/>
      <c r="D194" s="57"/>
      <c r="E194" s="58" t="s">
        <v>39</v>
      </c>
      <c r="F194" s="57"/>
      <c r="G194" s="2"/>
      <c r="H194" s="2"/>
      <c r="I194" s="249">
        <v>1000</v>
      </c>
      <c r="J194" s="249"/>
      <c r="K194" s="249"/>
      <c r="L194" s="249"/>
      <c r="M194" s="249"/>
      <c r="N194" s="2" t="s">
        <v>549</v>
      </c>
      <c r="O194" s="2"/>
      <c r="P194" s="234"/>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row>
    <row r="195" spans="1:91" s="164" customFormat="1" ht="41.25" customHeight="1" x14ac:dyDescent="0.3">
      <c r="A195" s="56">
        <v>30</v>
      </c>
      <c r="B195" s="59" t="s">
        <v>580</v>
      </c>
      <c r="C195" s="55" t="s">
        <v>579</v>
      </c>
      <c r="D195" s="56" t="s">
        <v>52</v>
      </c>
      <c r="E195" s="18"/>
      <c r="F195" s="56" t="s">
        <v>121</v>
      </c>
      <c r="G195" s="2"/>
      <c r="H195" s="2"/>
      <c r="I195" s="249"/>
      <c r="J195" s="249"/>
      <c r="K195" s="249"/>
      <c r="L195" s="249"/>
      <c r="M195" s="249"/>
      <c r="N195" s="2"/>
      <c r="O195" s="2"/>
      <c r="P195" s="31"/>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row>
    <row r="196" spans="1:91" s="164" customFormat="1" ht="61.5" customHeight="1" x14ac:dyDescent="0.3">
      <c r="A196" s="57"/>
      <c r="B196" s="59"/>
      <c r="C196" s="55"/>
      <c r="D196" s="57"/>
      <c r="E196" s="58" t="s">
        <v>39</v>
      </c>
      <c r="F196" s="57"/>
      <c r="G196" s="2"/>
      <c r="H196" s="2"/>
      <c r="I196" s="249">
        <v>2800</v>
      </c>
      <c r="J196" s="249"/>
      <c r="K196" s="249"/>
      <c r="L196" s="249"/>
      <c r="M196" s="249"/>
      <c r="N196" s="2" t="s">
        <v>549</v>
      </c>
      <c r="O196" s="2"/>
      <c r="P196" s="31" t="s">
        <v>578</v>
      </c>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row>
    <row r="197" spans="1:91" s="164" customFormat="1" ht="41.25" customHeight="1" x14ac:dyDescent="0.3">
      <c r="A197" s="55"/>
      <c r="B197" s="178" t="s">
        <v>577</v>
      </c>
      <c r="C197" s="55" t="s">
        <v>576</v>
      </c>
      <c r="D197" s="55"/>
      <c r="E197" s="2" t="s">
        <v>5</v>
      </c>
      <c r="F197" s="55" t="s">
        <v>57</v>
      </c>
      <c r="G197" s="85"/>
      <c r="H197" s="85"/>
      <c r="I197" s="193">
        <v>2</v>
      </c>
      <c r="J197" s="2">
        <v>3</v>
      </c>
      <c r="K197" s="193">
        <v>4</v>
      </c>
      <c r="L197" s="193">
        <v>8</v>
      </c>
      <c r="M197" s="193">
        <v>7</v>
      </c>
      <c r="N197" s="106"/>
      <c r="O197" s="2"/>
      <c r="P197" s="31"/>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row>
    <row r="198" spans="1:91" s="164" customFormat="1" ht="29.25" customHeight="1" x14ac:dyDescent="0.3">
      <c r="A198" s="55"/>
      <c r="B198" s="178"/>
      <c r="C198" s="55"/>
      <c r="D198" s="55"/>
      <c r="E198" s="2" t="s">
        <v>9</v>
      </c>
      <c r="F198" s="55"/>
      <c r="G198" s="85">
        <v>0</v>
      </c>
      <c r="H198" s="85">
        <v>0</v>
      </c>
      <c r="I198" s="85">
        <v>381.00700000000001</v>
      </c>
      <c r="J198" s="85">
        <v>875.4</v>
      </c>
      <c r="K198" s="85">
        <v>1500</v>
      </c>
      <c r="L198" s="85">
        <v>2524.5</v>
      </c>
      <c r="M198" s="85">
        <v>2185</v>
      </c>
      <c r="N198" s="2" t="s">
        <v>24</v>
      </c>
      <c r="O198" s="106"/>
      <c r="P198" s="31"/>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row>
    <row r="199" spans="1:91" s="164" customFormat="1" ht="45.75" customHeight="1" x14ac:dyDescent="0.3">
      <c r="A199" s="2"/>
      <c r="B199" s="135" t="s">
        <v>77</v>
      </c>
      <c r="C199" s="2"/>
      <c r="D199" s="2"/>
      <c r="E199" s="2"/>
      <c r="F199" s="2"/>
      <c r="G199" s="183">
        <f t="shared" ref="G199:M199" si="22">G200+G201+G202</f>
        <v>0</v>
      </c>
      <c r="H199" s="106">
        <f t="shared" si="22"/>
        <v>0</v>
      </c>
      <c r="I199" s="250">
        <f t="shared" si="22"/>
        <v>4181.0069999999996</v>
      </c>
      <c r="J199" s="250">
        <f t="shared" si="22"/>
        <v>875.4</v>
      </c>
      <c r="K199" s="250">
        <f t="shared" si="22"/>
        <v>1500</v>
      </c>
      <c r="L199" s="250">
        <f t="shared" si="22"/>
        <v>2524.5</v>
      </c>
      <c r="M199" s="250">
        <f t="shared" si="22"/>
        <v>2185</v>
      </c>
      <c r="N199" s="2"/>
      <c r="O199" s="2"/>
      <c r="P199" s="31"/>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row>
    <row r="200" spans="1:91" s="164" customFormat="1" ht="41.25" customHeight="1" x14ac:dyDescent="0.3">
      <c r="A200" s="2"/>
      <c r="B200" s="24" t="s">
        <v>35</v>
      </c>
      <c r="C200" s="2"/>
      <c r="D200" s="2"/>
      <c r="E200" s="2"/>
      <c r="F200" s="2"/>
      <c r="G200" s="85"/>
      <c r="H200" s="85"/>
      <c r="I200" s="85"/>
      <c r="J200" s="85"/>
      <c r="K200" s="85"/>
      <c r="L200" s="85"/>
      <c r="M200" s="85"/>
      <c r="N200" s="2"/>
      <c r="O200" s="2"/>
      <c r="P200" s="31"/>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row>
    <row r="201" spans="1:91" s="164" customFormat="1" ht="41.25" customHeight="1" x14ac:dyDescent="0.3">
      <c r="A201" s="2"/>
      <c r="B201" s="24" t="s">
        <v>566</v>
      </c>
      <c r="C201" s="2"/>
      <c r="D201" s="2"/>
      <c r="E201" s="2"/>
      <c r="F201" s="2"/>
      <c r="G201" s="85">
        <f t="shared" ref="G201:M201" si="23">G198</f>
        <v>0</v>
      </c>
      <c r="H201" s="85">
        <f t="shared" si="23"/>
        <v>0</v>
      </c>
      <c r="I201" s="85">
        <f t="shared" si="23"/>
        <v>381.00700000000001</v>
      </c>
      <c r="J201" s="85">
        <f t="shared" si="23"/>
        <v>875.4</v>
      </c>
      <c r="K201" s="85">
        <f t="shared" si="23"/>
        <v>1500</v>
      </c>
      <c r="L201" s="85">
        <f t="shared" si="23"/>
        <v>2524.5</v>
      </c>
      <c r="M201" s="85">
        <f t="shared" si="23"/>
        <v>2185</v>
      </c>
      <c r="N201" s="2"/>
      <c r="O201" s="2"/>
      <c r="P201" s="31"/>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row>
    <row r="202" spans="1:91" s="164" customFormat="1" ht="59.25" customHeight="1" x14ac:dyDescent="0.3">
      <c r="A202" s="2"/>
      <c r="B202" s="24" t="s">
        <v>211</v>
      </c>
      <c r="C202" s="2"/>
      <c r="D202" s="2"/>
      <c r="E202" s="2"/>
      <c r="F202" s="2"/>
      <c r="G202" s="2">
        <f t="shared" ref="G202:M202" si="24">G194+G196</f>
        <v>0</v>
      </c>
      <c r="H202" s="2">
        <f t="shared" si="24"/>
        <v>0</v>
      </c>
      <c r="I202" s="2">
        <f t="shared" si="24"/>
        <v>3800</v>
      </c>
      <c r="J202" s="2">
        <f t="shared" si="24"/>
        <v>0</v>
      </c>
      <c r="K202" s="2">
        <f t="shared" si="24"/>
        <v>0</v>
      </c>
      <c r="L202" s="2">
        <f t="shared" si="24"/>
        <v>0</v>
      </c>
      <c r="M202" s="2">
        <f t="shared" si="24"/>
        <v>0</v>
      </c>
      <c r="N202" s="2"/>
      <c r="O202" s="2"/>
      <c r="P202" s="31"/>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row>
    <row r="203" spans="1:91" s="64" customFormat="1" ht="154.5" customHeight="1" x14ac:dyDescent="0.3">
      <c r="A203" s="60"/>
      <c r="B203" s="61" t="s">
        <v>575</v>
      </c>
      <c r="C203" s="30" t="s">
        <v>574</v>
      </c>
      <c r="D203" s="2" t="s">
        <v>126</v>
      </c>
      <c r="E203" s="62" t="s">
        <v>3</v>
      </c>
      <c r="F203" s="63"/>
      <c r="G203" s="63">
        <v>7.3</v>
      </c>
      <c r="H203" s="63">
        <v>6.5</v>
      </c>
      <c r="I203" s="63">
        <v>6.4</v>
      </c>
      <c r="J203" s="63">
        <v>6.4</v>
      </c>
      <c r="K203" s="63">
        <v>6.4</v>
      </c>
      <c r="L203" s="63">
        <v>6.4</v>
      </c>
      <c r="M203" s="63">
        <v>6.4</v>
      </c>
      <c r="P203" s="65"/>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c r="CA203" s="66"/>
      <c r="CB203" s="66"/>
      <c r="CC203" s="66"/>
      <c r="CD203" s="66"/>
      <c r="CE203" s="66"/>
      <c r="CF203" s="66"/>
      <c r="CG203" s="66"/>
      <c r="CH203" s="66"/>
      <c r="CI203" s="66"/>
      <c r="CJ203" s="66"/>
      <c r="CK203" s="66"/>
      <c r="CL203" s="66"/>
      <c r="CM203" s="67"/>
    </row>
    <row r="204" spans="1:91" s="9" customFormat="1" ht="145.5" customHeight="1" x14ac:dyDescent="0.3">
      <c r="A204" s="15"/>
      <c r="B204" s="37" t="s">
        <v>573</v>
      </c>
      <c r="C204" s="68" t="s">
        <v>785</v>
      </c>
      <c r="D204" s="2" t="s">
        <v>126</v>
      </c>
      <c r="E204" s="62" t="s">
        <v>3</v>
      </c>
      <c r="F204" s="69"/>
      <c r="G204" s="62">
        <v>4.8</v>
      </c>
      <c r="H204" s="62">
        <v>4.8</v>
      </c>
      <c r="I204" s="62">
        <v>4.8</v>
      </c>
      <c r="J204" s="62">
        <v>4.8</v>
      </c>
      <c r="K204" s="62">
        <v>4.9000000000000004</v>
      </c>
      <c r="L204" s="62">
        <v>4.8</v>
      </c>
      <c r="M204" s="62">
        <v>4.8</v>
      </c>
      <c r="P204" s="70"/>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8"/>
    </row>
    <row r="205" spans="1:91" s="9" customFormat="1" ht="35.25" customHeight="1" x14ac:dyDescent="0.3">
      <c r="A205" s="15"/>
      <c r="B205" s="71" t="s">
        <v>735</v>
      </c>
      <c r="C205" s="72"/>
      <c r="D205" s="72"/>
      <c r="E205" s="72"/>
      <c r="F205" s="72"/>
      <c r="G205" s="72"/>
      <c r="H205" s="72"/>
      <c r="I205" s="72"/>
      <c r="J205" s="72"/>
      <c r="K205" s="72"/>
      <c r="L205" s="73"/>
      <c r="P205" s="70"/>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8"/>
    </row>
    <row r="206" spans="1:91" s="9" customFormat="1" ht="37.5" customHeight="1" x14ac:dyDescent="0.35">
      <c r="A206" s="15"/>
      <c r="B206" s="74" t="s">
        <v>736</v>
      </c>
      <c r="C206" s="75"/>
      <c r="D206" s="76"/>
      <c r="E206" s="76"/>
      <c r="F206" s="76"/>
      <c r="G206" s="77"/>
      <c r="H206" s="77"/>
      <c r="I206" s="77"/>
      <c r="J206" s="77"/>
      <c r="K206" s="77"/>
      <c r="L206" s="78"/>
      <c r="M206" s="79"/>
      <c r="P206" s="70"/>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8"/>
    </row>
    <row r="207" spans="1:91" s="9" customFormat="1" ht="138.75" customHeight="1" x14ac:dyDescent="0.3">
      <c r="A207" s="15"/>
      <c r="B207" s="30" t="s">
        <v>572</v>
      </c>
      <c r="C207" s="68" t="s">
        <v>784</v>
      </c>
      <c r="D207" s="2" t="s">
        <v>126</v>
      </c>
      <c r="E207" s="62" t="s">
        <v>570</v>
      </c>
      <c r="F207" s="80"/>
      <c r="G207" s="2">
        <v>9.3000000000000007</v>
      </c>
      <c r="H207" s="2">
        <v>5.9</v>
      </c>
      <c r="I207" s="2">
        <v>5.9</v>
      </c>
      <c r="J207" s="2">
        <v>5.9</v>
      </c>
      <c r="K207" s="2">
        <v>5.9</v>
      </c>
      <c r="L207" s="2">
        <v>5.9</v>
      </c>
      <c r="M207" s="2">
        <v>5.9</v>
      </c>
      <c r="N207" s="8"/>
      <c r="P207" s="70"/>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8"/>
    </row>
    <row r="208" spans="1:91" s="225" customFormat="1" ht="41.25" customHeight="1" x14ac:dyDescent="0.3">
      <c r="A208" s="2"/>
      <c r="B208" s="19" t="s">
        <v>571</v>
      </c>
      <c r="C208" s="3"/>
      <c r="D208" s="2"/>
      <c r="E208" s="20" t="s">
        <v>570</v>
      </c>
      <c r="F208" s="2" t="s">
        <v>17</v>
      </c>
      <c r="G208" s="2">
        <v>3.8</v>
      </c>
      <c r="H208" s="2">
        <v>3.4</v>
      </c>
      <c r="I208" s="2">
        <v>4.0999999999999996</v>
      </c>
      <c r="J208" s="2">
        <v>5.4</v>
      </c>
      <c r="K208" s="2">
        <v>5.5</v>
      </c>
      <c r="L208" s="2">
        <v>5.5</v>
      </c>
      <c r="M208" s="2">
        <v>5.5</v>
      </c>
      <c r="N208" s="2"/>
      <c r="O208" s="106"/>
      <c r="P208" s="251"/>
      <c r="Q208" s="224"/>
      <c r="R208" s="224"/>
      <c r="S208" s="224"/>
      <c r="T208" s="224"/>
      <c r="U208" s="224"/>
      <c r="V208" s="224"/>
      <c r="W208" s="224"/>
      <c r="X208" s="224"/>
      <c r="Y208" s="224"/>
      <c r="Z208" s="224"/>
      <c r="AA208" s="224"/>
      <c r="AB208" s="224"/>
      <c r="AC208" s="224"/>
      <c r="AD208" s="224"/>
      <c r="AE208" s="224"/>
      <c r="AF208" s="224"/>
      <c r="AG208" s="224"/>
      <c r="AH208" s="224"/>
      <c r="AI208" s="224"/>
      <c r="AJ208" s="224"/>
      <c r="AK208" s="224"/>
      <c r="AL208" s="224"/>
      <c r="AM208" s="224"/>
      <c r="AN208" s="224"/>
      <c r="AO208" s="224"/>
      <c r="AP208" s="224"/>
      <c r="AQ208" s="224"/>
      <c r="AR208" s="224"/>
      <c r="AS208" s="224"/>
      <c r="AT208" s="224"/>
      <c r="AU208" s="224"/>
      <c r="AV208" s="224"/>
      <c r="AW208" s="224"/>
      <c r="AX208" s="224"/>
      <c r="AY208" s="224"/>
      <c r="AZ208" s="224"/>
      <c r="BA208" s="224"/>
      <c r="BB208" s="224"/>
      <c r="BC208" s="224"/>
      <c r="BD208" s="224"/>
      <c r="BE208" s="224"/>
      <c r="BF208" s="224"/>
      <c r="BG208" s="224"/>
      <c r="BH208" s="224"/>
      <c r="BI208" s="224"/>
      <c r="BJ208" s="224"/>
      <c r="BK208" s="224"/>
      <c r="BL208" s="224"/>
      <c r="BM208" s="224"/>
      <c r="BN208" s="224"/>
      <c r="BO208" s="224"/>
      <c r="BP208" s="224"/>
      <c r="BQ208" s="224"/>
      <c r="BR208" s="224"/>
      <c r="BS208" s="224"/>
      <c r="BT208" s="224"/>
      <c r="BU208" s="224"/>
      <c r="BV208" s="224"/>
      <c r="BW208" s="224"/>
      <c r="BX208" s="224"/>
      <c r="BY208" s="224"/>
      <c r="BZ208" s="224"/>
      <c r="CA208" s="224"/>
      <c r="CB208" s="224"/>
      <c r="CC208" s="224"/>
      <c r="CD208" s="224"/>
      <c r="CE208" s="224"/>
      <c r="CF208" s="224"/>
      <c r="CG208" s="224"/>
      <c r="CH208" s="224"/>
      <c r="CI208" s="224"/>
      <c r="CJ208" s="224"/>
      <c r="CK208" s="224"/>
      <c r="CL208" s="224"/>
    </row>
    <row r="209" spans="1:91" s="164" customFormat="1" ht="26.25" customHeight="1" x14ac:dyDescent="0.3">
      <c r="A209" s="62"/>
      <c r="B209" s="252" t="s">
        <v>61</v>
      </c>
      <c r="C209" s="62"/>
      <c r="D209" s="62"/>
      <c r="E209" s="62"/>
      <c r="F209" s="62"/>
      <c r="G209" s="62"/>
      <c r="H209" s="62"/>
      <c r="I209" s="62"/>
      <c r="J209" s="62"/>
      <c r="K209" s="62"/>
      <c r="L209" s="62"/>
      <c r="M209" s="62"/>
      <c r="N209" s="62"/>
      <c r="O209" s="62"/>
      <c r="P209" s="161"/>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row>
    <row r="210" spans="1:91" s="254" customFormat="1" ht="44.25" customHeight="1" x14ac:dyDescent="0.3">
      <c r="A210" s="2">
        <v>32</v>
      </c>
      <c r="B210" s="30" t="s">
        <v>569</v>
      </c>
      <c r="C210" s="56" t="s">
        <v>786</v>
      </c>
      <c r="D210" s="106"/>
      <c r="E210" s="2" t="s">
        <v>96</v>
      </c>
      <c r="F210" s="2" t="s">
        <v>567</v>
      </c>
      <c r="G210" s="2">
        <v>30</v>
      </c>
      <c r="H210" s="2">
        <v>58</v>
      </c>
      <c r="I210" s="2">
        <v>30</v>
      </c>
      <c r="J210" s="2">
        <v>30</v>
      </c>
      <c r="K210" s="2">
        <v>31</v>
      </c>
      <c r="L210" s="2">
        <v>31</v>
      </c>
      <c r="M210" s="2">
        <v>31</v>
      </c>
      <c r="N210" s="106"/>
      <c r="O210" s="106"/>
      <c r="P210" s="197"/>
      <c r="Q210" s="253"/>
      <c r="R210" s="253"/>
      <c r="S210" s="253"/>
      <c r="T210" s="253"/>
      <c r="U210" s="253"/>
      <c r="V210" s="253"/>
      <c r="W210" s="253"/>
      <c r="X210" s="253"/>
      <c r="Y210" s="253"/>
      <c r="Z210" s="253"/>
      <c r="AA210" s="253"/>
      <c r="AB210" s="253"/>
      <c r="AC210" s="253"/>
      <c r="AD210" s="253"/>
      <c r="AE210" s="253"/>
      <c r="AF210" s="253"/>
      <c r="AG210" s="253"/>
      <c r="AH210" s="253"/>
      <c r="AI210" s="253"/>
      <c r="AJ210" s="253"/>
      <c r="AK210" s="253"/>
      <c r="AL210" s="253"/>
      <c r="AM210" s="253"/>
      <c r="AN210" s="253"/>
      <c r="AO210" s="253"/>
      <c r="AP210" s="253"/>
      <c r="AQ210" s="253"/>
      <c r="AR210" s="253"/>
      <c r="AS210" s="253"/>
      <c r="AT210" s="253"/>
      <c r="AU210" s="253"/>
      <c r="AV210" s="253"/>
      <c r="AW210" s="253"/>
      <c r="AX210" s="253"/>
      <c r="AY210" s="253"/>
      <c r="AZ210" s="253"/>
      <c r="BA210" s="253"/>
      <c r="BB210" s="253"/>
      <c r="BC210" s="253"/>
      <c r="BD210" s="253"/>
      <c r="BE210" s="253"/>
      <c r="BF210" s="253"/>
      <c r="BG210" s="253"/>
      <c r="BH210" s="253"/>
      <c r="BI210" s="253"/>
      <c r="BJ210" s="253"/>
      <c r="BK210" s="253"/>
      <c r="BL210" s="253"/>
      <c r="BM210" s="253"/>
      <c r="BN210" s="253"/>
      <c r="BO210" s="253"/>
      <c r="BP210" s="253"/>
      <c r="BQ210" s="253"/>
      <c r="BR210" s="253"/>
      <c r="BS210" s="253"/>
      <c r="BT210" s="253"/>
      <c r="BU210" s="253"/>
      <c r="BV210" s="253"/>
      <c r="BW210" s="253"/>
      <c r="BX210" s="253"/>
      <c r="BY210" s="253"/>
      <c r="BZ210" s="253"/>
      <c r="CA210" s="253"/>
      <c r="CB210" s="253"/>
      <c r="CC210" s="253"/>
      <c r="CD210" s="253"/>
      <c r="CE210" s="253"/>
      <c r="CF210" s="253"/>
      <c r="CG210" s="253"/>
      <c r="CH210" s="253"/>
      <c r="CI210" s="253"/>
      <c r="CJ210" s="253"/>
      <c r="CK210" s="253"/>
      <c r="CL210" s="253"/>
    </row>
    <row r="211" spans="1:91" s="222" customFormat="1" ht="68.25" customHeight="1" x14ac:dyDescent="0.3">
      <c r="A211" s="62">
        <v>33</v>
      </c>
      <c r="B211" s="30" t="s">
        <v>568</v>
      </c>
      <c r="C211" s="57"/>
      <c r="D211" s="90"/>
      <c r="E211" s="2" t="s">
        <v>96</v>
      </c>
      <c r="F211" s="2" t="s">
        <v>567</v>
      </c>
      <c r="G211" s="2">
        <v>7</v>
      </c>
      <c r="H211" s="2">
        <v>18</v>
      </c>
      <c r="I211" s="2">
        <v>7</v>
      </c>
      <c r="J211" s="2">
        <v>7</v>
      </c>
      <c r="K211" s="2">
        <v>8</v>
      </c>
      <c r="L211" s="2">
        <v>8</v>
      </c>
      <c r="M211" s="2">
        <v>8</v>
      </c>
      <c r="N211" s="90"/>
      <c r="O211" s="90"/>
      <c r="P211" s="255"/>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c r="CA211" s="66"/>
      <c r="CB211" s="66"/>
      <c r="CC211" s="66"/>
      <c r="CD211" s="66"/>
      <c r="CE211" s="66"/>
      <c r="CF211" s="66"/>
      <c r="CG211" s="66"/>
      <c r="CH211" s="66"/>
      <c r="CI211" s="66"/>
      <c r="CJ211" s="66"/>
      <c r="CK211" s="66"/>
      <c r="CL211" s="66"/>
    </row>
    <row r="212" spans="1:91" s="164" customFormat="1" ht="50.25" customHeight="1" x14ac:dyDescent="0.3">
      <c r="A212" s="2"/>
      <c r="B212" s="135" t="s">
        <v>77</v>
      </c>
      <c r="C212" s="2"/>
      <c r="D212" s="2"/>
      <c r="E212" s="2"/>
      <c r="F212" s="2"/>
      <c r="G212" s="106">
        <f t="shared" ref="G212:M212" si="25">G213+G214+G215</f>
        <v>0</v>
      </c>
      <c r="H212" s="106">
        <f t="shared" si="25"/>
        <v>0</v>
      </c>
      <c r="I212" s="106">
        <f t="shared" si="25"/>
        <v>0</v>
      </c>
      <c r="J212" s="106">
        <f t="shared" si="25"/>
        <v>0</v>
      </c>
      <c r="K212" s="106">
        <f t="shared" si="25"/>
        <v>0</v>
      </c>
      <c r="L212" s="106">
        <f t="shared" si="25"/>
        <v>0</v>
      </c>
      <c r="M212" s="106">
        <f t="shared" si="25"/>
        <v>0</v>
      </c>
      <c r="N212" s="2"/>
      <c r="O212" s="2"/>
      <c r="P212" s="31"/>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row>
    <row r="213" spans="1:91" s="164" customFormat="1" ht="22.5" customHeight="1" x14ac:dyDescent="0.3">
      <c r="A213" s="2"/>
      <c r="B213" s="24" t="s">
        <v>35</v>
      </c>
      <c r="C213" s="2"/>
      <c r="D213" s="2"/>
      <c r="E213" s="2"/>
      <c r="F213" s="2"/>
      <c r="G213" s="2"/>
      <c r="H213" s="2"/>
      <c r="I213" s="2"/>
      <c r="J213" s="2"/>
      <c r="K213" s="2"/>
      <c r="L213" s="2"/>
      <c r="M213" s="2"/>
      <c r="N213" s="2"/>
      <c r="O213" s="2"/>
      <c r="P213" s="31"/>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row>
    <row r="214" spans="1:91" s="164" customFormat="1" ht="28.5" customHeight="1" x14ac:dyDescent="0.3">
      <c r="A214" s="2"/>
      <c r="B214" s="24" t="s">
        <v>566</v>
      </c>
      <c r="C214" s="2"/>
      <c r="D214" s="2"/>
      <c r="E214" s="2"/>
      <c r="F214" s="2"/>
      <c r="G214" s="85">
        <v>0</v>
      </c>
      <c r="H214" s="85">
        <v>0</v>
      </c>
      <c r="I214" s="85">
        <v>0</v>
      </c>
      <c r="J214" s="85">
        <v>0</v>
      </c>
      <c r="K214" s="85">
        <v>0</v>
      </c>
      <c r="L214" s="85">
        <v>0</v>
      </c>
      <c r="M214" s="85">
        <v>0</v>
      </c>
      <c r="N214" s="2"/>
      <c r="O214" s="2"/>
      <c r="P214" s="31"/>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row>
    <row r="215" spans="1:91" s="164" customFormat="1" ht="63" customHeight="1" x14ac:dyDescent="0.3">
      <c r="A215" s="2"/>
      <c r="B215" s="24" t="s">
        <v>211</v>
      </c>
      <c r="C215" s="2"/>
      <c r="D215" s="2"/>
      <c r="E215" s="2"/>
      <c r="F215" s="2"/>
      <c r="G215" s="2">
        <v>0</v>
      </c>
      <c r="H215" s="2">
        <v>0</v>
      </c>
      <c r="I215" s="2">
        <v>0</v>
      </c>
      <c r="J215" s="2">
        <v>0</v>
      </c>
      <c r="K215" s="2">
        <v>0</v>
      </c>
      <c r="L215" s="2">
        <v>0</v>
      </c>
      <c r="M215" s="2">
        <v>0</v>
      </c>
      <c r="N215" s="2"/>
      <c r="O215" s="2"/>
      <c r="P215" s="31"/>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row>
    <row r="216" spans="1:91" s="164" customFormat="1" ht="135" customHeight="1" x14ac:dyDescent="0.3">
      <c r="A216" s="39"/>
      <c r="B216" s="135" t="s">
        <v>849</v>
      </c>
      <c r="C216" s="2" t="s">
        <v>539</v>
      </c>
      <c r="D216" s="39" t="s">
        <v>565</v>
      </c>
      <c r="E216" s="39" t="s">
        <v>564</v>
      </c>
      <c r="F216" s="2"/>
      <c r="G216" s="2" t="s">
        <v>6</v>
      </c>
      <c r="H216" s="2">
        <v>414</v>
      </c>
      <c r="I216" s="2" t="s">
        <v>6</v>
      </c>
      <c r="J216" s="2" t="s">
        <v>6</v>
      </c>
      <c r="K216" s="2" t="s">
        <v>6</v>
      </c>
      <c r="L216" s="2">
        <v>430</v>
      </c>
      <c r="M216" s="2" t="s">
        <v>6</v>
      </c>
      <c r="N216" s="2"/>
      <c r="O216" s="2"/>
      <c r="P216" s="31"/>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row>
    <row r="217" spans="1:91" s="164" customFormat="1" ht="151.5" customHeight="1" x14ac:dyDescent="0.3">
      <c r="A217" s="2"/>
      <c r="B217" s="135" t="s">
        <v>850</v>
      </c>
      <c r="C217" s="2" t="s">
        <v>539</v>
      </c>
      <c r="D217" s="2" t="s">
        <v>565</v>
      </c>
      <c r="E217" s="2" t="s">
        <v>564</v>
      </c>
      <c r="F217" s="2"/>
      <c r="G217" s="2" t="s">
        <v>6</v>
      </c>
      <c r="H217" s="2">
        <v>441</v>
      </c>
      <c r="I217" s="2" t="s">
        <v>6</v>
      </c>
      <c r="J217" s="2" t="s">
        <v>6</v>
      </c>
      <c r="K217" s="2" t="s">
        <v>6</v>
      </c>
      <c r="L217" s="2">
        <v>456</v>
      </c>
      <c r="M217" s="2" t="s">
        <v>6</v>
      </c>
      <c r="N217" s="2"/>
      <c r="O217" s="2"/>
      <c r="P217" s="31"/>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row>
    <row r="218" spans="1:91" s="164" customFormat="1" ht="179.25" customHeight="1" x14ac:dyDescent="0.3">
      <c r="A218" s="2"/>
      <c r="B218" s="135" t="s">
        <v>851</v>
      </c>
      <c r="C218" s="2" t="s">
        <v>539</v>
      </c>
      <c r="D218" s="2" t="s">
        <v>565</v>
      </c>
      <c r="E218" s="2" t="s">
        <v>564</v>
      </c>
      <c r="F218" s="2"/>
      <c r="G218" s="2" t="s">
        <v>6</v>
      </c>
      <c r="H218" s="2">
        <v>445</v>
      </c>
      <c r="I218" s="2" t="s">
        <v>6</v>
      </c>
      <c r="J218" s="2" t="s">
        <v>6</v>
      </c>
      <c r="K218" s="2" t="s">
        <v>6</v>
      </c>
      <c r="L218" s="2">
        <v>463</v>
      </c>
      <c r="M218" s="2" t="s">
        <v>6</v>
      </c>
      <c r="N218" s="2"/>
      <c r="O218" s="2"/>
      <c r="P218" s="31"/>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row>
    <row r="219" spans="1:91" s="9" customFormat="1" ht="19.5" x14ac:dyDescent="0.3">
      <c r="A219" s="15"/>
      <c r="B219" s="71" t="s">
        <v>737</v>
      </c>
      <c r="C219" s="72"/>
      <c r="D219" s="72"/>
      <c r="E219" s="72"/>
      <c r="F219" s="72"/>
      <c r="G219" s="72"/>
      <c r="H219" s="72"/>
      <c r="I219" s="72"/>
      <c r="J219" s="72"/>
      <c r="K219" s="72"/>
      <c r="L219" s="73"/>
      <c r="P219" s="70"/>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8"/>
    </row>
    <row r="220" spans="1:91" s="9" customFormat="1" ht="108.75" customHeight="1" x14ac:dyDescent="0.3">
      <c r="A220" s="15"/>
      <c r="B220" s="3" t="s">
        <v>563</v>
      </c>
      <c r="C220" s="2"/>
      <c r="D220" s="2" t="s">
        <v>52</v>
      </c>
      <c r="E220" s="2" t="s">
        <v>3</v>
      </c>
      <c r="F220" s="81"/>
      <c r="G220" s="2">
        <v>87</v>
      </c>
      <c r="H220" s="2">
        <v>96</v>
      </c>
      <c r="I220" s="2">
        <v>96</v>
      </c>
      <c r="J220" s="2">
        <v>99.9</v>
      </c>
      <c r="K220" s="2">
        <v>100</v>
      </c>
      <c r="L220" s="2">
        <v>100</v>
      </c>
      <c r="M220" s="2">
        <v>100</v>
      </c>
      <c r="P220" s="70"/>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8"/>
    </row>
    <row r="221" spans="1:91" s="164" customFormat="1" ht="31.5" customHeight="1" x14ac:dyDescent="0.3">
      <c r="A221" s="2"/>
      <c r="B221" s="178" t="s">
        <v>43</v>
      </c>
      <c r="C221" s="170"/>
      <c r="D221" s="170"/>
      <c r="E221" s="170"/>
      <c r="F221" s="170"/>
      <c r="G221" s="170"/>
      <c r="H221" s="170"/>
      <c r="I221" s="170"/>
      <c r="J221" s="170"/>
      <c r="K221" s="170"/>
      <c r="L221" s="170"/>
      <c r="M221" s="170"/>
      <c r="N221" s="170"/>
      <c r="O221" s="170"/>
      <c r="P221" s="178"/>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row>
    <row r="222" spans="1:91" s="164" customFormat="1" ht="31.5" customHeight="1" x14ac:dyDescent="0.3">
      <c r="A222" s="20"/>
      <c r="B222" s="178" t="s">
        <v>60</v>
      </c>
      <c r="C222" s="178"/>
      <c r="D222" s="2"/>
      <c r="E222" s="2"/>
      <c r="F222" s="256"/>
      <c r="G222" s="62"/>
      <c r="H222" s="62"/>
      <c r="I222" s="62"/>
      <c r="J222" s="62"/>
      <c r="K222" s="62"/>
      <c r="L222" s="62"/>
      <c r="M222" s="62"/>
      <c r="N222" s="256"/>
      <c r="O222" s="20"/>
      <c r="P222" s="31"/>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row>
    <row r="223" spans="1:91" s="64" customFormat="1" ht="36.75" customHeight="1" x14ac:dyDescent="0.3">
      <c r="A223" s="257">
        <v>34</v>
      </c>
      <c r="B223" s="258" t="s">
        <v>562</v>
      </c>
      <c r="C223" s="259" t="s">
        <v>561</v>
      </c>
      <c r="D223" s="260" t="s">
        <v>108</v>
      </c>
      <c r="E223" s="261" t="s">
        <v>198</v>
      </c>
      <c r="F223" s="259" t="s">
        <v>151</v>
      </c>
      <c r="G223" s="262"/>
      <c r="H223" s="262"/>
      <c r="I223" s="262"/>
      <c r="J223" s="262"/>
      <c r="K223" s="262"/>
      <c r="L223" s="262"/>
      <c r="M223" s="261">
        <v>2</v>
      </c>
      <c r="N223" s="262"/>
      <c r="O223" s="262"/>
      <c r="P223" s="263"/>
      <c r="Q223" s="264"/>
      <c r="R223" s="264"/>
      <c r="S223" s="66"/>
      <c r="T223" s="66"/>
      <c r="U223" s="66"/>
      <c r="V223" s="66"/>
      <c r="W223" s="66"/>
      <c r="X223" s="66"/>
      <c r="Y223" s="66"/>
      <c r="Z223" s="66"/>
      <c r="AA223" s="66"/>
      <c r="A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66"/>
      <c r="BC223" s="66"/>
      <c r="BD223" s="66"/>
      <c r="BE223" s="66"/>
      <c r="BF223" s="66"/>
      <c r="BG223" s="66"/>
      <c r="BH223" s="66"/>
      <c r="BI223" s="66"/>
      <c r="BJ223" s="66"/>
      <c r="BK223" s="66"/>
      <c r="BL223" s="66"/>
      <c r="BM223" s="66"/>
      <c r="BN223" s="66"/>
      <c r="BO223" s="66"/>
      <c r="BP223" s="66"/>
      <c r="BQ223" s="66"/>
      <c r="BR223" s="66"/>
      <c r="BS223" s="66"/>
      <c r="BT223" s="66"/>
      <c r="BU223" s="66"/>
      <c r="BV223" s="66"/>
      <c r="BW223" s="66"/>
      <c r="BX223" s="66"/>
      <c r="BY223" s="66"/>
      <c r="BZ223" s="66"/>
      <c r="CA223" s="66"/>
      <c r="CB223" s="66"/>
      <c r="CC223" s="66"/>
      <c r="CD223" s="66"/>
      <c r="CE223" s="66"/>
      <c r="CF223" s="66"/>
      <c r="CG223" s="66"/>
      <c r="CH223" s="66"/>
      <c r="CI223" s="66"/>
      <c r="CJ223" s="66"/>
      <c r="CK223" s="66"/>
      <c r="CL223" s="66"/>
      <c r="CM223" s="67"/>
    </row>
    <row r="224" spans="1:91" s="64" customFormat="1" ht="45.75" customHeight="1" x14ac:dyDescent="0.3">
      <c r="A224" s="265"/>
      <c r="B224" s="266"/>
      <c r="C224" s="265"/>
      <c r="D224" s="267"/>
      <c r="E224" s="268" t="s">
        <v>129</v>
      </c>
      <c r="F224" s="265"/>
      <c r="G224" s="268"/>
      <c r="H224" s="268"/>
      <c r="I224" s="268"/>
      <c r="J224" s="269"/>
      <c r="K224" s="269"/>
      <c r="L224" s="269">
        <f>L226+L228</f>
        <v>18</v>
      </c>
      <c r="M224" s="269">
        <f>M226+M228</f>
        <v>360</v>
      </c>
      <c r="N224" s="268"/>
      <c r="O224" s="268"/>
      <c r="P224" s="270"/>
      <c r="Q224" s="264"/>
      <c r="R224" s="264"/>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c r="CA224" s="66"/>
      <c r="CB224" s="66"/>
      <c r="CC224" s="66"/>
      <c r="CD224" s="66"/>
      <c r="CE224" s="66"/>
      <c r="CF224" s="66"/>
      <c r="CG224" s="66"/>
      <c r="CH224" s="66"/>
      <c r="CI224" s="66"/>
      <c r="CJ224" s="66"/>
      <c r="CK224" s="66"/>
      <c r="CL224" s="66"/>
      <c r="CM224" s="67"/>
    </row>
    <row r="225" spans="1:91" s="9" customFormat="1" ht="36.75" customHeight="1" x14ac:dyDescent="0.3">
      <c r="A225" s="271"/>
      <c r="B225" s="272" t="s">
        <v>560</v>
      </c>
      <c r="C225" s="271" t="s">
        <v>558</v>
      </c>
      <c r="D225" s="260" t="s">
        <v>108</v>
      </c>
      <c r="E225" s="273" t="s">
        <v>80</v>
      </c>
      <c r="F225" s="274" t="s">
        <v>151</v>
      </c>
      <c r="G225" s="273"/>
      <c r="H225" s="273"/>
      <c r="I225" s="273"/>
      <c r="J225" s="275"/>
      <c r="K225" s="276"/>
      <c r="L225" s="273"/>
      <c r="M225" s="273">
        <v>1</v>
      </c>
      <c r="N225" s="277" t="s">
        <v>38</v>
      </c>
      <c r="O225" s="273"/>
      <c r="P225" s="278"/>
      <c r="Q225" s="279"/>
      <c r="R225" s="279"/>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8"/>
    </row>
    <row r="226" spans="1:91" s="9" customFormat="1" ht="42" customHeight="1" x14ac:dyDescent="0.3">
      <c r="A226" s="271"/>
      <c r="B226" s="272"/>
      <c r="C226" s="271"/>
      <c r="D226" s="267"/>
      <c r="E226" s="273" t="s">
        <v>129</v>
      </c>
      <c r="F226" s="267"/>
      <c r="G226" s="273"/>
      <c r="H226" s="273"/>
      <c r="I226" s="273"/>
      <c r="J226" s="275"/>
      <c r="K226" s="275"/>
      <c r="L226" s="275">
        <v>9</v>
      </c>
      <c r="M226" s="275">
        <v>180</v>
      </c>
      <c r="N226" s="273"/>
      <c r="O226" s="273"/>
      <c r="P226" s="278"/>
      <c r="Q226" s="279"/>
      <c r="R226" s="279"/>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8"/>
    </row>
    <row r="227" spans="1:91" s="9" customFormat="1" ht="36.75" customHeight="1" x14ac:dyDescent="0.3">
      <c r="A227" s="271"/>
      <c r="B227" s="272" t="s">
        <v>559</v>
      </c>
      <c r="C227" s="271" t="s">
        <v>558</v>
      </c>
      <c r="D227" s="260" t="s">
        <v>108</v>
      </c>
      <c r="E227" s="273" t="s">
        <v>80</v>
      </c>
      <c r="F227" s="274" t="s">
        <v>151</v>
      </c>
      <c r="G227" s="273"/>
      <c r="H227" s="273"/>
      <c r="I227" s="273"/>
      <c r="J227" s="275"/>
      <c r="K227" s="276"/>
      <c r="L227" s="273"/>
      <c r="M227" s="273">
        <v>1</v>
      </c>
      <c r="N227" s="277" t="s">
        <v>38</v>
      </c>
      <c r="O227" s="273"/>
      <c r="P227" s="278"/>
      <c r="Q227" s="279"/>
      <c r="R227" s="279"/>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8"/>
    </row>
    <row r="228" spans="1:91" s="9" customFormat="1" ht="45" customHeight="1" x14ac:dyDescent="0.3">
      <c r="A228" s="271"/>
      <c r="B228" s="272"/>
      <c r="C228" s="271"/>
      <c r="D228" s="267"/>
      <c r="E228" s="273" t="s">
        <v>129</v>
      </c>
      <c r="F228" s="267"/>
      <c r="G228" s="273"/>
      <c r="H228" s="273"/>
      <c r="I228" s="273"/>
      <c r="J228" s="280"/>
      <c r="K228" s="280"/>
      <c r="L228" s="275">
        <v>9</v>
      </c>
      <c r="M228" s="275">
        <v>180</v>
      </c>
      <c r="N228" s="273"/>
      <c r="O228" s="273"/>
      <c r="P228" s="278"/>
      <c r="Q228" s="279"/>
      <c r="R228" s="279"/>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8"/>
    </row>
    <row r="229" spans="1:91" s="9" customFormat="1" ht="36.75" customHeight="1" x14ac:dyDescent="0.3">
      <c r="A229" s="274"/>
      <c r="B229" s="281" t="s">
        <v>557</v>
      </c>
      <c r="C229" s="274" t="s">
        <v>554</v>
      </c>
      <c r="D229" s="260" t="s">
        <v>108</v>
      </c>
      <c r="E229" s="277" t="s">
        <v>439</v>
      </c>
      <c r="F229" s="274" t="s">
        <v>151</v>
      </c>
      <c r="G229" s="277"/>
      <c r="H229" s="277"/>
      <c r="I229" s="277"/>
      <c r="J229" s="277"/>
      <c r="K229" s="277"/>
      <c r="L229" s="277"/>
      <c r="M229" s="277">
        <v>320</v>
      </c>
      <c r="N229" s="277"/>
      <c r="O229" s="277"/>
      <c r="P229" s="282" t="s">
        <v>553</v>
      </c>
      <c r="Q229" s="279"/>
      <c r="R229" s="279"/>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8"/>
    </row>
    <row r="230" spans="1:91" s="9" customFormat="1" ht="21.75" customHeight="1" x14ac:dyDescent="0.3">
      <c r="A230" s="267"/>
      <c r="B230" s="283"/>
      <c r="C230" s="267"/>
      <c r="D230" s="267"/>
      <c r="E230" s="277" t="s">
        <v>129</v>
      </c>
      <c r="F230" s="267"/>
      <c r="G230" s="277"/>
      <c r="H230" s="277"/>
      <c r="I230" s="277"/>
      <c r="J230" s="277"/>
      <c r="K230" s="277"/>
      <c r="L230" s="277">
        <v>1820</v>
      </c>
      <c r="M230" s="277">
        <v>1820</v>
      </c>
      <c r="N230" s="277" t="s">
        <v>355</v>
      </c>
      <c r="O230" s="277"/>
      <c r="P230" s="284"/>
      <c r="Q230" s="279"/>
      <c r="R230" s="279"/>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8"/>
    </row>
    <row r="231" spans="1:91" s="9" customFormat="1" ht="36.75" customHeight="1" x14ac:dyDescent="0.3">
      <c r="A231" s="274"/>
      <c r="B231" s="281" t="s">
        <v>556</v>
      </c>
      <c r="C231" s="274" t="s">
        <v>554</v>
      </c>
      <c r="D231" s="260" t="s">
        <v>108</v>
      </c>
      <c r="E231" s="277" t="s">
        <v>439</v>
      </c>
      <c r="F231" s="274" t="s">
        <v>151</v>
      </c>
      <c r="G231" s="277"/>
      <c r="H231" s="277"/>
      <c r="I231" s="277"/>
      <c r="J231" s="277"/>
      <c r="K231" s="277"/>
      <c r="L231" s="277"/>
      <c r="M231" s="277">
        <v>320</v>
      </c>
      <c r="N231" s="277"/>
      <c r="O231" s="277"/>
      <c r="P231" s="282" t="s">
        <v>553</v>
      </c>
      <c r="Q231" s="279"/>
      <c r="R231" s="279"/>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8"/>
    </row>
    <row r="232" spans="1:91" s="9" customFormat="1" ht="63" customHeight="1" x14ac:dyDescent="0.3">
      <c r="A232" s="267"/>
      <c r="B232" s="283"/>
      <c r="C232" s="267"/>
      <c r="D232" s="267"/>
      <c r="E232" s="277" t="s">
        <v>129</v>
      </c>
      <c r="F232" s="267"/>
      <c r="G232" s="277"/>
      <c r="H232" s="277"/>
      <c r="I232" s="277"/>
      <c r="J232" s="277"/>
      <c r="K232" s="277"/>
      <c r="L232" s="277">
        <v>1820</v>
      </c>
      <c r="M232" s="277">
        <v>1820</v>
      </c>
      <c r="N232" s="277" t="s">
        <v>355</v>
      </c>
      <c r="O232" s="277"/>
      <c r="P232" s="284"/>
      <c r="Q232" s="279"/>
      <c r="R232" s="279"/>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8"/>
    </row>
    <row r="233" spans="1:91" s="9" customFormat="1" ht="36.75" customHeight="1" x14ac:dyDescent="0.3">
      <c r="A233" s="274"/>
      <c r="B233" s="281" t="s">
        <v>555</v>
      </c>
      <c r="C233" s="274" t="s">
        <v>554</v>
      </c>
      <c r="D233" s="260" t="s">
        <v>108</v>
      </c>
      <c r="E233" s="277" t="s">
        <v>439</v>
      </c>
      <c r="F233" s="274" t="s">
        <v>151</v>
      </c>
      <c r="G233" s="277"/>
      <c r="H233" s="277"/>
      <c r="I233" s="277"/>
      <c r="J233" s="277"/>
      <c r="K233" s="277"/>
      <c r="L233" s="277"/>
      <c r="M233" s="277">
        <v>320</v>
      </c>
      <c r="N233" s="277"/>
      <c r="O233" s="277"/>
      <c r="P233" s="282" t="s">
        <v>553</v>
      </c>
      <c r="Q233" s="279"/>
      <c r="R233" s="279"/>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8"/>
    </row>
    <row r="234" spans="1:91" s="9" customFormat="1" ht="42.75" customHeight="1" x14ac:dyDescent="0.3">
      <c r="A234" s="267"/>
      <c r="B234" s="283"/>
      <c r="C234" s="267"/>
      <c r="D234" s="267"/>
      <c r="E234" s="277" t="s">
        <v>129</v>
      </c>
      <c r="F234" s="267"/>
      <c r="G234" s="277"/>
      <c r="H234" s="277"/>
      <c r="I234" s="277"/>
      <c r="J234" s="277"/>
      <c r="K234" s="277"/>
      <c r="L234" s="277">
        <v>1820</v>
      </c>
      <c r="M234" s="277">
        <v>1820</v>
      </c>
      <c r="N234" s="277" t="s">
        <v>355</v>
      </c>
      <c r="O234" s="277"/>
      <c r="P234" s="284"/>
      <c r="Q234" s="279"/>
      <c r="R234" s="279"/>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8"/>
    </row>
    <row r="235" spans="1:91" s="9" customFormat="1" ht="36.75" customHeight="1" x14ac:dyDescent="0.3">
      <c r="A235" s="82"/>
      <c r="B235" s="54" t="s">
        <v>552</v>
      </c>
      <c r="C235" s="55" t="s">
        <v>551</v>
      </c>
      <c r="D235" s="260" t="s">
        <v>108</v>
      </c>
      <c r="E235" s="18" t="s">
        <v>550</v>
      </c>
      <c r="F235" s="274" t="s">
        <v>151</v>
      </c>
      <c r="N235" s="56" t="s">
        <v>549</v>
      </c>
      <c r="O235" s="39"/>
      <c r="P235" s="83"/>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8"/>
    </row>
    <row r="236" spans="1:91" s="9" customFormat="1" ht="36.75" customHeight="1" x14ac:dyDescent="0.3">
      <c r="A236" s="84"/>
      <c r="B236" s="54"/>
      <c r="C236" s="55"/>
      <c r="D236" s="267"/>
      <c r="E236" s="58" t="s">
        <v>122</v>
      </c>
      <c r="F236" s="267"/>
      <c r="I236" s="85">
        <v>2000</v>
      </c>
      <c r="N236" s="57"/>
      <c r="O236" s="86"/>
      <c r="P236" s="8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8"/>
    </row>
    <row r="237" spans="1:91" s="9" customFormat="1" ht="36.75" customHeight="1" x14ac:dyDescent="0.3">
      <c r="A237" s="15"/>
      <c r="B237" s="71" t="s">
        <v>738</v>
      </c>
      <c r="C237" s="72"/>
      <c r="D237" s="72"/>
      <c r="E237" s="72"/>
      <c r="F237" s="72"/>
      <c r="G237" s="72"/>
      <c r="H237" s="72"/>
      <c r="I237" s="72"/>
      <c r="J237" s="72"/>
      <c r="K237" s="72"/>
      <c r="L237" s="73"/>
      <c r="P237" s="70"/>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8"/>
    </row>
    <row r="238" spans="1:91" s="9" customFormat="1" ht="63" customHeight="1" x14ac:dyDescent="0.3">
      <c r="A238" s="62"/>
      <c r="B238" s="37" t="s">
        <v>548</v>
      </c>
      <c r="C238" s="88" t="s">
        <v>544</v>
      </c>
      <c r="D238" s="2" t="s">
        <v>543</v>
      </c>
      <c r="E238" s="2" t="s">
        <v>3</v>
      </c>
      <c r="F238" s="89"/>
      <c r="G238" s="90">
        <v>90</v>
      </c>
      <c r="H238" s="90">
        <v>90</v>
      </c>
      <c r="I238" s="90">
        <v>90.2</v>
      </c>
      <c r="J238" s="90">
        <v>90.5</v>
      </c>
      <c r="K238" s="90">
        <v>93.5</v>
      </c>
      <c r="L238" s="91">
        <v>95</v>
      </c>
      <c r="M238" s="91">
        <v>95</v>
      </c>
      <c r="P238" s="70"/>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8"/>
    </row>
    <row r="239" spans="1:91" s="9" customFormat="1" ht="186" customHeight="1" x14ac:dyDescent="0.3">
      <c r="A239" s="15"/>
      <c r="B239" s="92" t="s">
        <v>547</v>
      </c>
      <c r="C239" s="2" t="s">
        <v>544</v>
      </c>
      <c r="D239" s="2" t="s">
        <v>543</v>
      </c>
      <c r="E239" s="2" t="s">
        <v>3</v>
      </c>
      <c r="F239" s="81"/>
      <c r="G239" s="2">
        <v>80.5</v>
      </c>
      <c r="H239" s="2">
        <v>95.2</v>
      </c>
      <c r="I239" s="2">
        <v>100</v>
      </c>
      <c r="J239" s="2">
        <v>100</v>
      </c>
      <c r="K239" s="2">
        <v>100</v>
      </c>
      <c r="L239" s="2">
        <v>100</v>
      </c>
      <c r="M239" s="2">
        <v>100</v>
      </c>
      <c r="P239" s="70"/>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8"/>
    </row>
    <row r="240" spans="1:91" s="9" customFormat="1" ht="19.5" customHeight="1" x14ac:dyDescent="0.3">
      <c r="A240" s="15"/>
      <c r="B240" s="93" t="s">
        <v>739</v>
      </c>
      <c r="C240" s="94"/>
      <c r="D240" s="94"/>
      <c r="E240" s="94"/>
      <c r="F240" s="94"/>
      <c r="G240" s="94"/>
      <c r="H240" s="94"/>
      <c r="I240" s="95"/>
      <c r="J240" s="2"/>
      <c r="K240" s="2"/>
      <c r="L240" s="2"/>
      <c r="M240" s="2"/>
      <c r="P240" s="70"/>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8"/>
    </row>
    <row r="241" spans="1:91" s="9" customFormat="1" ht="166.5" customHeight="1" x14ac:dyDescent="0.3">
      <c r="A241" s="15"/>
      <c r="B241" s="30" t="s">
        <v>546</v>
      </c>
      <c r="C241" s="2" t="s">
        <v>544</v>
      </c>
      <c r="D241" s="2" t="s">
        <v>108</v>
      </c>
      <c r="E241" s="2" t="s">
        <v>3</v>
      </c>
      <c r="F241" s="81"/>
      <c r="G241" s="2">
        <v>93.9</v>
      </c>
      <c r="H241" s="2">
        <v>93.9</v>
      </c>
      <c r="I241" s="2">
        <v>93.9</v>
      </c>
      <c r="J241" s="2">
        <v>95.5</v>
      </c>
      <c r="K241" s="2">
        <v>96.9</v>
      </c>
      <c r="L241" s="2">
        <v>98.3</v>
      </c>
      <c r="M241" s="2">
        <v>98.3</v>
      </c>
      <c r="P241" s="70"/>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8"/>
    </row>
    <row r="242" spans="1:91" s="9" customFormat="1" ht="123" customHeight="1" x14ac:dyDescent="0.3">
      <c r="A242" s="15"/>
      <c r="B242" s="3" t="s">
        <v>545</v>
      </c>
      <c r="C242" s="2" t="s">
        <v>544</v>
      </c>
      <c r="D242" s="2" t="s">
        <v>543</v>
      </c>
      <c r="E242" s="2" t="s">
        <v>3</v>
      </c>
      <c r="F242" s="81"/>
      <c r="G242" s="2">
        <v>58</v>
      </c>
      <c r="H242" s="2">
        <v>63.9</v>
      </c>
      <c r="I242" s="41">
        <v>69</v>
      </c>
      <c r="J242" s="41">
        <v>73.7</v>
      </c>
      <c r="K242" s="2" t="s">
        <v>6</v>
      </c>
      <c r="L242" s="2" t="s">
        <v>6</v>
      </c>
      <c r="M242" s="2" t="s">
        <v>6</v>
      </c>
      <c r="P242" s="70"/>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8"/>
    </row>
    <row r="243" spans="1:91" s="285" customFormat="1" ht="61.5" customHeight="1" x14ac:dyDescent="0.25">
      <c r="A243" s="2"/>
      <c r="B243" s="135" t="s">
        <v>118</v>
      </c>
      <c r="C243" s="2"/>
      <c r="D243" s="2"/>
      <c r="E243" s="2"/>
      <c r="F243" s="106"/>
      <c r="G243" s="106">
        <f t="shared" ref="G243:M243" si="26">G244+G245+G246+G247</f>
        <v>0</v>
      </c>
      <c r="H243" s="106">
        <f t="shared" si="26"/>
        <v>0</v>
      </c>
      <c r="I243" s="106">
        <f t="shared" si="26"/>
        <v>2000</v>
      </c>
      <c r="J243" s="106">
        <f t="shared" si="26"/>
        <v>0</v>
      </c>
      <c r="K243" s="106">
        <f t="shared" si="26"/>
        <v>0</v>
      </c>
      <c r="L243" s="106">
        <f t="shared" si="26"/>
        <v>5478</v>
      </c>
      <c r="M243" s="106">
        <f t="shared" si="26"/>
        <v>5820</v>
      </c>
      <c r="N243" s="106"/>
      <c r="O243" s="106"/>
      <c r="P243" s="197"/>
      <c r="Q243" s="279"/>
      <c r="R243" s="279"/>
      <c r="S243" s="279"/>
      <c r="T243" s="279"/>
      <c r="U243" s="279"/>
      <c r="V243" s="279"/>
      <c r="W243" s="279"/>
      <c r="X243" s="279"/>
      <c r="Y243" s="279"/>
      <c r="Z243" s="279"/>
      <c r="AA243" s="279"/>
      <c r="AB243" s="279"/>
      <c r="AC243" s="279"/>
      <c r="AD243" s="279"/>
      <c r="AE243" s="279"/>
      <c r="AF243" s="279"/>
      <c r="AG243" s="279"/>
      <c r="AH243" s="279"/>
      <c r="AI243" s="279"/>
      <c r="AJ243" s="279"/>
      <c r="AK243" s="279"/>
      <c r="AL243" s="279"/>
      <c r="AM243" s="279"/>
      <c r="AN243" s="279"/>
      <c r="AO243" s="279"/>
      <c r="AP243" s="279"/>
      <c r="AQ243" s="279"/>
      <c r="AR243" s="279"/>
      <c r="AS243" s="279"/>
      <c r="AT243" s="279"/>
      <c r="AU243" s="279"/>
      <c r="AV243" s="279"/>
      <c r="AW243" s="279"/>
      <c r="AX243" s="279"/>
      <c r="AY243" s="279"/>
      <c r="AZ243" s="279"/>
      <c r="BA243" s="279"/>
      <c r="BB243" s="279"/>
      <c r="BC243" s="279"/>
      <c r="BD243" s="279"/>
      <c r="BE243" s="279"/>
      <c r="BF243" s="279"/>
      <c r="BG243" s="279"/>
      <c r="BH243" s="279"/>
      <c r="BI243" s="279"/>
      <c r="BJ243" s="279"/>
      <c r="BK243" s="279"/>
      <c r="BL243" s="279"/>
      <c r="BM243" s="279"/>
      <c r="BN243" s="279"/>
      <c r="BO243" s="279"/>
      <c r="BP243" s="279"/>
      <c r="BQ243" s="279"/>
      <c r="BR243" s="279"/>
      <c r="BS243" s="279"/>
      <c r="BT243" s="279"/>
      <c r="BU243" s="279"/>
      <c r="BV243" s="279"/>
      <c r="BW243" s="279"/>
      <c r="BX243" s="279"/>
      <c r="BY243" s="279"/>
      <c r="BZ243" s="279"/>
      <c r="CA243" s="279"/>
      <c r="CB243" s="279"/>
      <c r="CC243" s="279"/>
      <c r="CD243" s="279"/>
      <c r="CE243" s="279"/>
      <c r="CF243" s="279"/>
      <c r="CG243" s="279"/>
      <c r="CH243" s="279"/>
      <c r="CI243" s="279"/>
      <c r="CJ243" s="279"/>
      <c r="CK243" s="279"/>
      <c r="CL243" s="279"/>
    </row>
    <row r="244" spans="1:91" s="285" customFormat="1" ht="41.25" customHeight="1" x14ac:dyDescent="0.25">
      <c r="A244" s="2"/>
      <c r="B244" s="24" t="s">
        <v>35</v>
      </c>
      <c r="C244" s="2"/>
      <c r="D244" s="2"/>
      <c r="E244" s="2"/>
      <c r="F244" s="106"/>
      <c r="G244" s="2"/>
      <c r="H244" s="2"/>
      <c r="I244" s="2"/>
      <c r="J244" s="2"/>
      <c r="K244" s="2"/>
      <c r="L244" s="2"/>
      <c r="M244" s="2"/>
      <c r="N244" s="106"/>
      <c r="O244" s="106"/>
      <c r="P244" s="197"/>
      <c r="Q244" s="279"/>
      <c r="R244" s="279"/>
      <c r="S244" s="279"/>
      <c r="T244" s="279"/>
      <c r="U244" s="279"/>
      <c r="V244" s="279"/>
      <c r="W244" s="279"/>
      <c r="X244" s="279"/>
      <c r="Y244" s="279"/>
      <c r="Z244" s="279"/>
      <c r="AA244" s="279"/>
      <c r="AB244" s="279"/>
      <c r="AC244" s="279"/>
      <c r="AD244" s="279"/>
      <c r="AE244" s="279"/>
      <c r="AF244" s="279"/>
      <c r="AG244" s="279"/>
      <c r="AH244" s="279"/>
      <c r="AI244" s="279"/>
      <c r="AJ244" s="279"/>
      <c r="AK244" s="279"/>
      <c r="AL244" s="279"/>
      <c r="AM244" s="279"/>
      <c r="AN244" s="279"/>
      <c r="AO244" s="279"/>
      <c r="AP244" s="279"/>
      <c r="AQ244" s="279"/>
      <c r="AR244" s="279"/>
      <c r="AS244" s="279"/>
      <c r="AT244" s="279"/>
      <c r="AU244" s="279"/>
      <c r="AV244" s="279"/>
      <c r="AW244" s="279"/>
      <c r="AX244" s="279"/>
      <c r="AY244" s="279"/>
      <c r="AZ244" s="279"/>
      <c r="BA244" s="279"/>
      <c r="BB244" s="279"/>
      <c r="BC244" s="279"/>
      <c r="BD244" s="279"/>
      <c r="BE244" s="279"/>
      <c r="BF244" s="279"/>
      <c r="BG244" s="279"/>
      <c r="BH244" s="279"/>
      <c r="BI244" s="279"/>
      <c r="BJ244" s="279"/>
      <c r="BK244" s="279"/>
      <c r="BL244" s="279"/>
      <c r="BM244" s="279"/>
      <c r="BN244" s="279"/>
      <c r="BO244" s="279"/>
      <c r="BP244" s="279"/>
      <c r="BQ244" s="279"/>
      <c r="BR244" s="279"/>
      <c r="BS244" s="279"/>
      <c r="BT244" s="279"/>
      <c r="BU244" s="279"/>
      <c r="BV244" s="279"/>
      <c r="BW244" s="279"/>
      <c r="BX244" s="279"/>
      <c r="BY244" s="279"/>
      <c r="BZ244" s="279"/>
      <c r="CA244" s="279"/>
      <c r="CB244" s="279"/>
      <c r="CC244" s="279"/>
      <c r="CD244" s="279"/>
      <c r="CE244" s="279"/>
      <c r="CF244" s="279"/>
      <c r="CG244" s="279"/>
      <c r="CH244" s="279"/>
      <c r="CI244" s="279"/>
      <c r="CJ244" s="279"/>
      <c r="CK244" s="279"/>
      <c r="CL244" s="279"/>
    </row>
    <row r="245" spans="1:91" s="285" customFormat="1" ht="41.25" customHeight="1" x14ac:dyDescent="0.25">
      <c r="A245" s="2"/>
      <c r="B245" s="24" t="s">
        <v>31</v>
      </c>
      <c r="C245" s="2"/>
      <c r="D245" s="2"/>
      <c r="E245" s="2"/>
      <c r="F245" s="106"/>
      <c r="G245" s="2">
        <f t="shared" ref="G245:M245" si="27">G228+G226</f>
        <v>0</v>
      </c>
      <c r="H245" s="2">
        <f t="shared" si="27"/>
        <v>0</v>
      </c>
      <c r="I245" s="2">
        <f t="shared" si="27"/>
        <v>0</v>
      </c>
      <c r="J245" s="2">
        <f t="shared" si="27"/>
        <v>0</v>
      </c>
      <c r="K245" s="2">
        <f t="shared" si="27"/>
        <v>0</v>
      </c>
      <c r="L245" s="2">
        <f t="shared" si="27"/>
        <v>18</v>
      </c>
      <c r="M245" s="2">
        <f t="shared" si="27"/>
        <v>360</v>
      </c>
      <c r="N245" s="106"/>
      <c r="O245" s="106"/>
      <c r="P245" s="197"/>
      <c r="Q245" s="279"/>
      <c r="R245" s="279"/>
      <c r="S245" s="279"/>
      <c r="T245" s="279"/>
      <c r="U245" s="279"/>
      <c r="V245" s="279"/>
      <c r="W245" s="279"/>
      <c r="X245" s="279"/>
      <c r="Y245" s="279"/>
      <c r="Z245" s="279"/>
      <c r="AA245" s="279"/>
      <c r="AB245" s="279"/>
      <c r="AC245" s="279"/>
      <c r="AD245" s="279"/>
      <c r="AE245" s="279"/>
      <c r="AF245" s="279"/>
      <c r="AG245" s="279"/>
      <c r="AH245" s="279"/>
      <c r="AI245" s="279"/>
      <c r="AJ245" s="279"/>
      <c r="AK245" s="279"/>
      <c r="AL245" s="279"/>
      <c r="AM245" s="279"/>
      <c r="AN245" s="279"/>
      <c r="AO245" s="279"/>
      <c r="AP245" s="279"/>
      <c r="AQ245" s="279"/>
      <c r="AR245" s="279"/>
      <c r="AS245" s="279"/>
      <c r="AT245" s="279"/>
      <c r="AU245" s="279"/>
      <c r="AV245" s="279"/>
      <c r="AW245" s="279"/>
      <c r="AX245" s="279"/>
      <c r="AY245" s="279"/>
      <c r="AZ245" s="279"/>
      <c r="BA245" s="279"/>
      <c r="BB245" s="279"/>
      <c r="BC245" s="279"/>
      <c r="BD245" s="279"/>
      <c r="BE245" s="279"/>
      <c r="BF245" s="279"/>
      <c r="BG245" s="279"/>
      <c r="BH245" s="279"/>
      <c r="BI245" s="279"/>
      <c r="BJ245" s="279"/>
      <c r="BK245" s="279"/>
      <c r="BL245" s="279"/>
      <c r="BM245" s="279"/>
      <c r="BN245" s="279"/>
      <c r="BO245" s="279"/>
      <c r="BP245" s="279"/>
      <c r="BQ245" s="279"/>
      <c r="BR245" s="279"/>
      <c r="BS245" s="279"/>
      <c r="BT245" s="279"/>
      <c r="BU245" s="279"/>
      <c r="BV245" s="279"/>
      <c r="BW245" s="279"/>
      <c r="BX245" s="279"/>
      <c r="BY245" s="279"/>
      <c r="BZ245" s="279"/>
      <c r="CA245" s="279"/>
      <c r="CB245" s="279"/>
      <c r="CC245" s="279"/>
      <c r="CD245" s="279"/>
      <c r="CE245" s="279"/>
      <c r="CF245" s="279"/>
      <c r="CG245" s="279"/>
      <c r="CH245" s="279"/>
      <c r="CI245" s="279"/>
      <c r="CJ245" s="279"/>
      <c r="CK245" s="279"/>
      <c r="CL245" s="279"/>
    </row>
    <row r="246" spans="1:91" s="285" customFormat="1" ht="41.25" customHeight="1" x14ac:dyDescent="0.25">
      <c r="A246" s="2"/>
      <c r="B246" s="286" t="s">
        <v>542</v>
      </c>
      <c r="C246" s="2"/>
      <c r="D246" s="2"/>
      <c r="E246" s="2"/>
      <c r="F246" s="106"/>
      <c r="G246" s="2">
        <f t="shared" ref="G246:M246" si="28">G234+G232+G230</f>
        <v>0</v>
      </c>
      <c r="H246" s="2">
        <f t="shared" si="28"/>
        <v>0</v>
      </c>
      <c r="I246" s="2">
        <f t="shared" si="28"/>
        <v>0</v>
      </c>
      <c r="J246" s="2">
        <f t="shared" si="28"/>
        <v>0</v>
      </c>
      <c r="K246" s="2">
        <f t="shared" si="28"/>
        <v>0</v>
      </c>
      <c r="L246" s="2">
        <f t="shared" si="28"/>
        <v>5460</v>
      </c>
      <c r="M246" s="2">
        <f t="shared" si="28"/>
        <v>5460</v>
      </c>
      <c r="N246" s="106"/>
      <c r="O246" s="106"/>
      <c r="P246" s="197"/>
      <c r="Q246" s="279"/>
      <c r="R246" s="279"/>
      <c r="S246" s="279"/>
      <c r="T246" s="279"/>
      <c r="U246" s="279"/>
      <c r="V246" s="279"/>
      <c r="W246" s="279"/>
      <c r="X246" s="279"/>
      <c r="Y246" s="279"/>
      <c r="Z246" s="279"/>
      <c r="AA246" s="279"/>
      <c r="AB246" s="279"/>
      <c r="AC246" s="279"/>
      <c r="AD246" s="279"/>
      <c r="AE246" s="279"/>
      <c r="AF246" s="279"/>
      <c r="AG246" s="279"/>
      <c r="AH246" s="279"/>
      <c r="AI246" s="279"/>
      <c r="AJ246" s="279"/>
      <c r="AK246" s="279"/>
      <c r="AL246" s="279"/>
      <c r="AM246" s="279"/>
      <c r="AN246" s="279"/>
      <c r="AO246" s="279"/>
      <c r="AP246" s="279"/>
      <c r="AQ246" s="279"/>
      <c r="AR246" s="279"/>
      <c r="AS246" s="279"/>
      <c r="AT246" s="279"/>
      <c r="AU246" s="279"/>
      <c r="AV246" s="279"/>
      <c r="AW246" s="279"/>
      <c r="AX246" s="279"/>
      <c r="AY246" s="279"/>
      <c r="AZ246" s="279"/>
      <c r="BA246" s="279"/>
      <c r="BB246" s="279"/>
      <c r="BC246" s="279"/>
      <c r="BD246" s="279"/>
      <c r="BE246" s="279"/>
      <c r="BF246" s="279"/>
      <c r="BG246" s="279"/>
      <c r="BH246" s="279"/>
      <c r="BI246" s="279"/>
      <c r="BJ246" s="279"/>
      <c r="BK246" s="279"/>
      <c r="BL246" s="279"/>
      <c r="BM246" s="279"/>
      <c r="BN246" s="279"/>
      <c r="BO246" s="279"/>
      <c r="BP246" s="279"/>
      <c r="BQ246" s="279"/>
      <c r="BR246" s="279"/>
      <c r="BS246" s="279"/>
      <c r="BT246" s="279"/>
      <c r="BU246" s="279"/>
      <c r="BV246" s="279"/>
      <c r="BW246" s="279"/>
      <c r="BX246" s="279"/>
      <c r="BY246" s="279"/>
      <c r="BZ246" s="279"/>
      <c r="CA246" s="279"/>
      <c r="CB246" s="279"/>
      <c r="CC246" s="279"/>
      <c r="CD246" s="279"/>
      <c r="CE246" s="279"/>
      <c r="CF246" s="279"/>
      <c r="CG246" s="279"/>
      <c r="CH246" s="279"/>
      <c r="CI246" s="279"/>
      <c r="CJ246" s="279"/>
      <c r="CK246" s="279"/>
      <c r="CL246" s="279"/>
    </row>
    <row r="247" spans="1:91" s="285" customFormat="1" ht="64.5" customHeight="1" x14ac:dyDescent="0.25">
      <c r="A247" s="2"/>
      <c r="B247" s="24" t="s">
        <v>211</v>
      </c>
      <c r="C247" s="2"/>
      <c r="D247" s="2"/>
      <c r="E247" s="2"/>
      <c r="F247" s="106"/>
      <c r="G247" s="2">
        <f t="shared" ref="G247:M247" si="29">G236</f>
        <v>0</v>
      </c>
      <c r="H247" s="2">
        <f t="shared" si="29"/>
        <v>0</v>
      </c>
      <c r="I247" s="2">
        <f t="shared" si="29"/>
        <v>2000</v>
      </c>
      <c r="J247" s="2">
        <f t="shared" si="29"/>
        <v>0</v>
      </c>
      <c r="K247" s="2">
        <f t="shared" si="29"/>
        <v>0</v>
      </c>
      <c r="L247" s="2">
        <f t="shared" si="29"/>
        <v>0</v>
      </c>
      <c r="M247" s="2">
        <f t="shared" si="29"/>
        <v>0</v>
      </c>
      <c r="N247" s="106"/>
      <c r="O247" s="106"/>
      <c r="P247" s="197"/>
      <c r="Q247" s="279"/>
      <c r="R247" s="279"/>
      <c r="S247" s="279"/>
      <c r="T247" s="279"/>
      <c r="U247" s="279"/>
      <c r="V247" s="279"/>
      <c r="W247" s="279"/>
      <c r="X247" s="279"/>
      <c r="Y247" s="279"/>
      <c r="Z247" s="279"/>
      <c r="AA247" s="279"/>
      <c r="AB247" s="279"/>
      <c r="AC247" s="279"/>
      <c r="AD247" s="279"/>
      <c r="AE247" s="279"/>
      <c r="AF247" s="279"/>
      <c r="AG247" s="279"/>
      <c r="AH247" s="279"/>
      <c r="AI247" s="279"/>
      <c r="AJ247" s="279"/>
      <c r="AK247" s="279"/>
      <c r="AL247" s="279"/>
      <c r="AM247" s="279"/>
      <c r="AN247" s="279"/>
      <c r="AO247" s="279"/>
      <c r="AP247" s="279"/>
      <c r="AQ247" s="279"/>
      <c r="AR247" s="279"/>
      <c r="AS247" s="279"/>
      <c r="AT247" s="279"/>
      <c r="AU247" s="279"/>
      <c r="AV247" s="279"/>
      <c r="AW247" s="279"/>
      <c r="AX247" s="279"/>
      <c r="AY247" s="279"/>
      <c r="AZ247" s="279"/>
      <c r="BA247" s="279"/>
      <c r="BB247" s="279"/>
      <c r="BC247" s="279"/>
      <c r="BD247" s="279"/>
      <c r="BE247" s="279"/>
      <c r="BF247" s="279"/>
      <c r="BG247" s="279"/>
      <c r="BH247" s="279"/>
      <c r="BI247" s="279"/>
      <c r="BJ247" s="279"/>
      <c r="BK247" s="279"/>
      <c r="BL247" s="279"/>
      <c r="BM247" s="279"/>
      <c r="BN247" s="279"/>
      <c r="BO247" s="279"/>
      <c r="BP247" s="279"/>
      <c r="BQ247" s="279"/>
      <c r="BR247" s="279"/>
      <c r="BS247" s="279"/>
      <c r="BT247" s="279"/>
      <c r="BU247" s="279"/>
      <c r="BV247" s="279"/>
      <c r="BW247" s="279"/>
      <c r="BX247" s="279"/>
      <c r="BY247" s="279"/>
      <c r="BZ247" s="279"/>
      <c r="CA247" s="279"/>
      <c r="CB247" s="279"/>
      <c r="CC247" s="279"/>
      <c r="CD247" s="279"/>
      <c r="CE247" s="279"/>
      <c r="CF247" s="279"/>
      <c r="CG247" s="279"/>
      <c r="CH247" s="279"/>
      <c r="CI247" s="279"/>
      <c r="CJ247" s="279"/>
      <c r="CK247" s="279"/>
      <c r="CL247" s="279"/>
    </row>
    <row r="248" spans="1:91" s="9" customFormat="1" ht="30.75" customHeight="1" x14ac:dyDescent="0.35">
      <c r="A248" s="15"/>
      <c r="B248" s="96" t="s">
        <v>740</v>
      </c>
      <c r="C248" s="97"/>
      <c r="D248" s="97"/>
      <c r="E248" s="97"/>
      <c r="F248" s="97"/>
      <c r="G248" s="97"/>
      <c r="H248" s="97"/>
      <c r="I248" s="97"/>
      <c r="J248" s="97"/>
      <c r="K248" s="97"/>
      <c r="L248" s="98"/>
      <c r="P248" s="70"/>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8"/>
    </row>
    <row r="249" spans="1:91" s="9" customFormat="1" ht="29.25" customHeight="1" x14ac:dyDescent="0.35">
      <c r="A249" s="15"/>
      <c r="B249" s="74" t="s">
        <v>741</v>
      </c>
      <c r="C249" s="76"/>
      <c r="D249" s="76"/>
      <c r="E249" s="76"/>
      <c r="F249" s="76"/>
      <c r="G249" s="76"/>
      <c r="H249" s="76"/>
      <c r="I249" s="76"/>
      <c r="J249" s="76"/>
      <c r="K249" s="76"/>
      <c r="L249" s="99"/>
      <c r="P249" s="70"/>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8"/>
    </row>
    <row r="250" spans="1:91" s="9" customFormat="1" ht="156.75" customHeight="1" x14ac:dyDescent="0.3">
      <c r="A250" s="15"/>
      <c r="B250" s="25" t="s">
        <v>541</v>
      </c>
      <c r="C250" s="2" t="s">
        <v>536</v>
      </c>
      <c r="D250" s="2" t="s">
        <v>108</v>
      </c>
      <c r="E250" s="2" t="s">
        <v>3</v>
      </c>
      <c r="G250" s="2">
        <v>85</v>
      </c>
      <c r="H250" s="2">
        <v>91</v>
      </c>
      <c r="I250" s="2">
        <v>93</v>
      </c>
      <c r="J250" s="2">
        <v>95</v>
      </c>
      <c r="K250" s="2">
        <v>97</v>
      </c>
      <c r="L250" s="2">
        <v>100</v>
      </c>
      <c r="M250" s="2">
        <v>100</v>
      </c>
      <c r="P250" s="70"/>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8"/>
    </row>
    <row r="251" spans="1:91" s="9" customFormat="1" ht="90" customHeight="1" x14ac:dyDescent="0.3">
      <c r="A251" s="15"/>
      <c r="B251" s="100" t="s">
        <v>540</v>
      </c>
      <c r="C251" s="2" t="s">
        <v>536</v>
      </c>
      <c r="D251" s="2" t="s">
        <v>108</v>
      </c>
      <c r="E251" s="2" t="s">
        <v>3</v>
      </c>
      <c r="G251" s="2">
        <v>100</v>
      </c>
      <c r="H251" s="2">
        <v>100</v>
      </c>
      <c r="I251" s="2">
        <v>100</v>
      </c>
      <c r="J251" s="2">
        <v>100</v>
      </c>
      <c r="K251" s="2">
        <v>100</v>
      </c>
      <c r="L251" s="2">
        <v>100</v>
      </c>
      <c r="M251" s="2">
        <v>100</v>
      </c>
      <c r="P251" s="70"/>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8"/>
    </row>
    <row r="252" spans="1:91" s="285" customFormat="1" ht="189.75" customHeight="1" x14ac:dyDescent="0.25">
      <c r="A252" s="2"/>
      <c r="B252" s="135" t="s">
        <v>852</v>
      </c>
      <c r="C252" s="2" t="s">
        <v>539</v>
      </c>
      <c r="D252" s="2" t="s">
        <v>108</v>
      </c>
      <c r="E252" s="2" t="s">
        <v>3</v>
      </c>
      <c r="F252" s="2"/>
      <c r="G252" s="2">
        <v>81</v>
      </c>
      <c r="H252" s="2">
        <v>91</v>
      </c>
      <c r="I252" s="2">
        <v>93</v>
      </c>
      <c r="J252" s="2">
        <v>95</v>
      </c>
      <c r="K252" s="2">
        <v>97</v>
      </c>
      <c r="L252" s="2">
        <v>100</v>
      </c>
      <c r="M252" s="2">
        <v>100</v>
      </c>
      <c r="N252" s="2"/>
      <c r="O252" s="2"/>
      <c r="P252" s="31"/>
      <c r="Q252" s="279"/>
      <c r="R252" s="279"/>
      <c r="S252" s="279"/>
      <c r="T252" s="279"/>
      <c r="U252" s="279"/>
      <c r="V252" s="279"/>
      <c r="W252" s="279"/>
      <c r="X252" s="279"/>
      <c r="Y252" s="279"/>
      <c r="Z252" s="279"/>
      <c r="AA252" s="279"/>
      <c r="AB252" s="279"/>
      <c r="AC252" s="279"/>
      <c r="AD252" s="279"/>
      <c r="AE252" s="279"/>
      <c r="AF252" s="279"/>
      <c r="AG252" s="279"/>
      <c r="AH252" s="279"/>
      <c r="AI252" s="279"/>
      <c r="AJ252" s="279"/>
      <c r="AK252" s="279"/>
      <c r="AL252" s="279"/>
      <c r="AM252" s="279"/>
      <c r="AN252" s="279"/>
      <c r="AO252" s="279"/>
      <c r="AP252" s="279"/>
      <c r="AQ252" s="279"/>
      <c r="AR252" s="279"/>
      <c r="AS252" s="279"/>
      <c r="AT252" s="279"/>
      <c r="AU252" s="279"/>
      <c r="AV252" s="279"/>
      <c r="AW252" s="279"/>
      <c r="AX252" s="279"/>
      <c r="AY252" s="279"/>
      <c r="AZ252" s="279"/>
      <c r="BA252" s="279"/>
      <c r="BB252" s="279"/>
      <c r="BC252" s="279"/>
      <c r="BD252" s="279"/>
      <c r="BE252" s="279"/>
      <c r="BF252" s="279"/>
      <c r="BG252" s="279"/>
      <c r="BH252" s="279"/>
      <c r="BI252" s="279"/>
      <c r="BJ252" s="279"/>
      <c r="BK252" s="279"/>
      <c r="BL252" s="279"/>
      <c r="BM252" s="279"/>
      <c r="BN252" s="279"/>
      <c r="BO252" s="279"/>
      <c r="BP252" s="279"/>
      <c r="BQ252" s="279"/>
      <c r="BR252" s="279"/>
      <c r="BS252" s="279"/>
      <c r="BT252" s="279"/>
      <c r="BU252" s="279"/>
      <c r="BV252" s="279"/>
      <c r="BW252" s="279"/>
      <c r="BX252" s="279"/>
      <c r="BY252" s="279"/>
      <c r="BZ252" s="279"/>
      <c r="CA252" s="279"/>
      <c r="CB252" s="279"/>
      <c r="CC252" s="279"/>
      <c r="CD252" s="279"/>
      <c r="CE252" s="279"/>
      <c r="CF252" s="279"/>
      <c r="CG252" s="279"/>
      <c r="CH252" s="279"/>
      <c r="CI252" s="279"/>
      <c r="CJ252" s="279"/>
      <c r="CK252" s="279"/>
      <c r="CL252" s="279"/>
    </row>
    <row r="253" spans="1:91" s="285" customFormat="1" ht="41.25" customHeight="1" x14ac:dyDescent="0.25">
      <c r="A253" s="2"/>
      <c r="B253" s="178" t="s">
        <v>61</v>
      </c>
      <c r="C253" s="170"/>
      <c r="D253" s="170"/>
      <c r="E253" s="170"/>
      <c r="F253" s="170"/>
      <c r="G253" s="170"/>
      <c r="H253" s="170"/>
      <c r="I253" s="170"/>
      <c r="J253" s="170"/>
      <c r="K253" s="170"/>
      <c r="L253" s="170"/>
      <c r="M253" s="170"/>
      <c r="N253" s="170"/>
      <c r="O253" s="170"/>
      <c r="P253" s="178"/>
      <c r="Q253" s="279"/>
      <c r="R253" s="279"/>
      <c r="S253" s="279"/>
      <c r="T253" s="279"/>
      <c r="U253" s="279"/>
      <c r="V253" s="279"/>
      <c r="W253" s="279"/>
      <c r="X253" s="279"/>
      <c r="Y253" s="279"/>
      <c r="Z253" s="279"/>
      <c r="AA253" s="279"/>
      <c r="AB253" s="279"/>
      <c r="AC253" s="279"/>
      <c r="AD253" s="279"/>
      <c r="AE253" s="279"/>
      <c r="AF253" s="279"/>
      <c r="AG253" s="279"/>
      <c r="AH253" s="279"/>
      <c r="AI253" s="279"/>
      <c r="AJ253" s="279"/>
      <c r="AK253" s="279"/>
      <c r="AL253" s="279"/>
      <c r="AM253" s="279"/>
      <c r="AN253" s="279"/>
      <c r="AO253" s="279"/>
      <c r="AP253" s="279"/>
      <c r="AQ253" s="279"/>
      <c r="AR253" s="279"/>
      <c r="AS253" s="279"/>
      <c r="AT253" s="279"/>
      <c r="AU253" s="279"/>
      <c r="AV253" s="279"/>
      <c r="AW253" s="279"/>
      <c r="AX253" s="279"/>
      <c r="AY253" s="279"/>
      <c r="AZ253" s="279"/>
      <c r="BA253" s="279"/>
      <c r="BB253" s="279"/>
      <c r="BC253" s="279"/>
      <c r="BD253" s="279"/>
      <c r="BE253" s="279"/>
      <c r="BF253" s="279"/>
      <c r="BG253" s="279"/>
      <c r="BH253" s="279"/>
      <c r="BI253" s="279"/>
      <c r="BJ253" s="279"/>
      <c r="BK253" s="279"/>
      <c r="BL253" s="279"/>
      <c r="BM253" s="279"/>
      <c r="BN253" s="279"/>
      <c r="BO253" s="279"/>
      <c r="BP253" s="279"/>
      <c r="BQ253" s="279"/>
      <c r="BR253" s="279"/>
      <c r="BS253" s="279"/>
      <c r="BT253" s="279"/>
      <c r="BU253" s="279"/>
      <c r="BV253" s="279"/>
      <c r="BW253" s="279"/>
      <c r="BX253" s="279"/>
      <c r="BY253" s="279"/>
      <c r="BZ253" s="279"/>
      <c r="CA253" s="279"/>
      <c r="CB253" s="279"/>
      <c r="CC253" s="279"/>
      <c r="CD253" s="279"/>
      <c r="CE253" s="279"/>
      <c r="CF253" s="279"/>
      <c r="CG253" s="279"/>
      <c r="CH253" s="279"/>
      <c r="CI253" s="279"/>
      <c r="CJ253" s="279"/>
      <c r="CK253" s="279"/>
      <c r="CL253" s="279"/>
    </row>
    <row r="254" spans="1:91" s="285" customFormat="1" ht="105" customHeight="1" x14ac:dyDescent="0.25">
      <c r="A254" s="246"/>
      <c r="B254" s="30" t="s">
        <v>538</v>
      </c>
      <c r="C254" s="2" t="s">
        <v>536</v>
      </c>
      <c r="D254" s="2" t="s">
        <v>52</v>
      </c>
      <c r="E254" s="2" t="s">
        <v>537</v>
      </c>
      <c r="F254" s="2"/>
      <c r="G254" s="2"/>
      <c r="H254" s="2">
        <v>0</v>
      </c>
      <c r="I254" s="2">
        <v>35</v>
      </c>
      <c r="J254" s="2">
        <v>15</v>
      </c>
      <c r="K254" s="2">
        <v>15</v>
      </c>
      <c r="L254" s="2">
        <v>15</v>
      </c>
      <c r="M254" s="2">
        <v>20</v>
      </c>
      <c r="N254" s="2"/>
      <c r="O254" s="2"/>
      <c r="P254" s="31"/>
      <c r="Q254" s="279"/>
      <c r="R254" s="279"/>
      <c r="S254" s="279"/>
      <c r="T254" s="279"/>
      <c r="U254" s="279"/>
      <c r="V254" s="279"/>
      <c r="W254" s="279"/>
      <c r="X254" s="279"/>
      <c r="Y254" s="279"/>
      <c r="Z254" s="279"/>
      <c r="AA254" s="279"/>
      <c r="AB254" s="279"/>
      <c r="AC254" s="279"/>
      <c r="AD254" s="279"/>
      <c r="AE254" s="279"/>
      <c r="AF254" s="279"/>
      <c r="AG254" s="279"/>
      <c r="AH254" s="279"/>
      <c r="AI254" s="279"/>
      <c r="AJ254" s="279"/>
      <c r="AK254" s="279"/>
      <c r="AL254" s="279"/>
      <c r="AM254" s="279"/>
      <c r="AN254" s="279"/>
      <c r="AO254" s="279"/>
      <c r="AP254" s="279"/>
      <c r="AQ254" s="279"/>
      <c r="AR254" s="279"/>
      <c r="AS254" s="279"/>
      <c r="AT254" s="279"/>
      <c r="AU254" s="279"/>
      <c r="AV254" s="279"/>
      <c r="AW254" s="279"/>
      <c r="AX254" s="279"/>
      <c r="AY254" s="279"/>
      <c r="AZ254" s="279"/>
      <c r="BA254" s="279"/>
      <c r="BB254" s="279"/>
      <c r="BC254" s="279"/>
      <c r="BD254" s="279"/>
      <c r="BE254" s="279"/>
      <c r="BF254" s="279"/>
      <c r="BG254" s="279"/>
      <c r="BH254" s="279"/>
      <c r="BI254" s="279"/>
      <c r="BJ254" s="279"/>
      <c r="BK254" s="279"/>
      <c r="BL254" s="279"/>
      <c r="BM254" s="279"/>
      <c r="BN254" s="279"/>
      <c r="BO254" s="279"/>
      <c r="BP254" s="279"/>
      <c r="BQ254" s="279"/>
      <c r="BR254" s="279"/>
      <c r="BS254" s="279"/>
      <c r="BT254" s="279"/>
      <c r="BU254" s="279"/>
      <c r="BV254" s="279"/>
      <c r="BW254" s="279"/>
      <c r="BX254" s="279"/>
      <c r="BY254" s="279"/>
      <c r="BZ254" s="279"/>
      <c r="CA254" s="279"/>
      <c r="CB254" s="279"/>
      <c r="CC254" s="279"/>
      <c r="CD254" s="279"/>
      <c r="CE254" s="279"/>
      <c r="CF254" s="279"/>
      <c r="CG254" s="279"/>
      <c r="CH254" s="279"/>
      <c r="CI254" s="279"/>
      <c r="CJ254" s="279"/>
      <c r="CK254" s="279"/>
      <c r="CL254" s="279"/>
    </row>
    <row r="255" spans="1:91" s="285" customFormat="1" ht="43.5" customHeight="1" x14ac:dyDescent="0.25">
      <c r="A255" s="246"/>
      <c r="B255" s="135" t="s">
        <v>742</v>
      </c>
      <c r="C255" s="41"/>
      <c r="D255" s="41"/>
      <c r="E255" s="41"/>
      <c r="F255" s="41"/>
      <c r="G255" s="146">
        <f t="shared" ref="G255:M255" si="30">G256+G257+G258</f>
        <v>0</v>
      </c>
      <c r="H255" s="146">
        <f t="shared" si="30"/>
        <v>0</v>
      </c>
      <c r="I255" s="146">
        <f t="shared" si="30"/>
        <v>0</v>
      </c>
      <c r="J255" s="146">
        <f t="shared" si="30"/>
        <v>0</v>
      </c>
      <c r="K255" s="146">
        <f t="shared" si="30"/>
        <v>0</v>
      </c>
      <c r="L255" s="146">
        <f t="shared" si="30"/>
        <v>0</v>
      </c>
      <c r="M255" s="146">
        <f t="shared" si="30"/>
        <v>0</v>
      </c>
      <c r="N255" s="2"/>
      <c r="O255" s="2"/>
      <c r="P255" s="31"/>
      <c r="Q255" s="279"/>
      <c r="R255" s="279"/>
      <c r="S255" s="279"/>
      <c r="T255" s="279"/>
      <c r="U255" s="279"/>
      <c r="V255" s="279"/>
      <c r="W255" s="279"/>
      <c r="X255" s="279"/>
      <c r="Y255" s="279"/>
      <c r="Z255" s="279"/>
      <c r="AA255" s="279"/>
      <c r="AB255" s="279"/>
      <c r="AC255" s="279"/>
      <c r="AD255" s="279"/>
      <c r="AE255" s="279"/>
      <c r="AF255" s="279"/>
      <c r="AG255" s="279"/>
      <c r="AH255" s="279"/>
      <c r="AI255" s="279"/>
      <c r="AJ255" s="279"/>
      <c r="AK255" s="279"/>
      <c r="AL255" s="279"/>
      <c r="AM255" s="279"/>
      <c r="AN255" s="279"/>
      <c r="AO255" s="279"/>
      <c r="AP255" s="279"/>
      <c r="AQ255" s="279"/>
      <c r="AR255" s="279"/>
      <c r="AS255" s="279"/>
      <c r="AT255" s="279"/>
      <c r="AU255" s="279"/>
      <c r="AV255" s="279"/>
      <c r="AW255" s="279"/>
      <c r="AX255" s="279"/>
      <c r="AY255" s="279"/>
      <c r="AZ255" s="279"/>
      <c r="BA255" s="279"/>
      <c r="BB255" s="279"/>
      <c r="BC255" s="279"/>
      <c r="BD255" s="279"/>
      <c r="BE255" s="279"/>
      <c r="BF255" s="279"/>
      <c r="BG255" s="279"/>
      <c r="BH255" s="279"/>
      <c r="BI255" s="279"/>
      <c r="BJ255" s="279"/>
      <c r="BK255" s="279"/>
      <c r="BL255" s="279"/>
      <c r="BM255" s="279"/>
      <c r="BN255" s="279"/>
      <c r="BO255" s="279"/>
      <c r="BP255" s="279"/>
      <c r="BQ255" s="279"/>
      <c r="BR255" s="279"/>
      <c r="BS255" s="279"/>
      <c r="BT255" s="279"/>
      <c r="BU255" s="279"/>
      <c r="BV255" s="279"/>
      <c r="BW255" s="279"/>
      <c r="BX255" s="279"/>
      <c r="BY255" s="279"/>
      <c r="BZ255" s="279"/>
      <c r="CA255" s="279"/>
      <c r="CB255" s="279"/>
      <c r="CC255" s="279"/>
      <c r="CD255" s="279"/>
      <c r="CE255" s="279"/>
      <c r="CF255" s="279"/>
      <c r="CG255" s="279"/>
      <c r="CH255" s="279"/>
      <c r="CI255" s="279"/>
      <c r="CJ255" s="279"/>
      <c r="CK255" s="279"/>
      <c r="CL255" s="279"/>
    </row>
    <row r="256" spans="1:91" s="285" customFormat="1" ht="24.75" customHeight="1" x14ac:dyDescent="0.25">
      <c r="A256" s="246"/>
      <c r="B256" s="24" t="s">
        <v>35</v>
      </c>
      <c r="C256" s="41"/>
      <c r="D256" s="41"/>
      <c r="E256" s="41"/>
      <c r="F256" s="41"/>
      <c r="G256" s="41"/>
      <c r="H256" s="41"/>
      <c r="I256" s="41"/>
      <c r="J256" s="41"/>
      <c r="K256" s="41"/>
      <c r="L256" s="41"/>
      <c r="M256" s="41"/>
      <c r="N256" s="2"/>
      <c r="O256" s="2"/>
      <c r="P256" s="31"/>
      <c r="Q256" s="279"/>
      <c r="R256" s="279"/>
      <c r="S256" s="279"/>
      <c r="T256" s="279"/>
      <c r="U256" s="279"/>
      <c r="V256" s="279"/>
      <c r="W256" s="279"/>
      <c r="X256" s="279"/>
      <c r="Y256" s="279"/>
      <c r="Z256" s="279"/>
      <c r="AA256" s="279"/>
      <c r="AB256" s="279"/>
      <c r="AC256" s="279"/>
      <c r="AD256" s="279"/>
      <c r="AE256" s="279"/>
      <c r="AF256" s="279"/>
      <c r="AG256" s="279"/>
      <c r="AH256" s="279"/>
      <c r="AI256" s="279"/>
      <c r="AJ256" s="279"/>
      <c r="AK256" s="279"/>
      <c r="AL256" s="279"/>
      <c r="AM256" s="279"/>
      <c r="AN256" s="279"/>
      <c r="AO256" s="279"/>
      <c r="AP256" s="279"/>
      <c r="AQ256" s="279"/>
      <c r="AR256" s="279"/>
      <c r="AS256" s="279"/>
      <c r="AT256" s="279"/>
      <c r="AU256" s="279"/>
      <c r="AV256" s="279"/>
      <c r="AW256" s="279"/>
      <c r="AX256" s="279"/>
      <c r="AY256" s="279"/>
      <c r="AZ256" s="279"/>
      <c r="BA256" s="279"/>
      <c r="BB256" s="279"/>
      <c r="BC256" s="279"/>
      <c r="BD256" s="279"/>
      <c r="BE256" s="279"/>
      <c r="BF256" s="279"/>
      <c r="BG256" s="279"/>
      <c r="BH256" s="279"/>
      <c r="BI256" s="279"/>
      <c r="BJ256" s="279"/>
      <c r="BK256" s="279"/>
      <c r="BL256" s="279"/>
      <c r="BM256" s="279"/>
      <c r="BN256" s="279"/>
      <c r="BO256" s="279"/>
      <c r="BP256" s="279"/>
      <c r="BQ256" s="279"/>
      <c r="BR256" s="279"/>
      <c r="BS256" s="279"/>
      <c r="BT256" s="279"/>
      <c r="BU256" s="279"/>
      <c r="BV256" s="279"/>
      <c r="BW256" s="279"/>
      <c r="BX256" s="279"/>
      <c r="BY256" s="279"/>
      <c r="BZ256" s="279"/>
      <c r="CA256" s="279"/>
      <c r="CB256" s="279"/>
      <c r="CC256" s="279"/>
      <c r="CD256" s="279"/>
      <c r="CE256" s="279"/>
      <c r="CF256" s="279"/>
      <c r="CG256" s="279"/>
      <c r="CH256" s="279"/>
      <c r="CI256" s="279"/>
      <c r="CJ256" s="279"/>
      <c r="CK256" s="279"/>
      <c r="CL256" s="279"/>
    </row>
    <row r="257" spans="1:91" s="285" customFormat="1" ht="26.25" customHeight="1" x14ac:dyDescent="0.25">
      <c r="A257" s="246"/>
      <c r="B257" s="24" t="s">
        <v>743</v>
      </c>
      <c r="C257" s="41"/>
      <c r="D257" s="41"/>
      <c r="E257" s="41"/>
      <c r="F257" s="41"/>
      <c r="G257" s="287">
        <v>0</v>
      </c>
      <c r="H257" s="287">
        <v>0</v>
      </c>
      <c r="I257" s="287">
        <v>0</v>
      </c>
      <c r="J257" s="287">
        <v>0</v>
      </c>
      <c r="K257" s="287">
        <v>0</v>
      </c>
      <c r="L257" s="287">
        <v>0</v>
      </c>
      <c r="M257" s="287">
        <v>0</v>
      </c>
      <c r="N257" s="2"/>
      <c r="O257" s="2"/>
      <c r="P257" s="31"/>
      <c r="Q257" s="279"/>
      <c r="R257" s="279"/>
      <c r="S257" s="279"/>
      <c r="T257" s="279"/>
      <c r="U257" s="279"/>
      <c r="V257" s="279"/>
      <c r="W257" s="279"/>
      <c r="X257" s="279"/>
      <c r="Y257" s="279"/>
      <c r="Z257" s="279"/>
      <c r="AA257" s="279"/>
      <c r="AB257" s="279"/>
      <c r="AC257" s="279"/>
      <c r="AD257" s="279"/>
      <c r="AE257" s="279"/>
      <c r="AF257" s="279"/>
      <c r="AG257" s="279"/>
      <c r="AH257" s="279"/>
      <c r="AI257" s="279"/>
      <c r="AJ257" s="279"/>
      <c r="AK257" s="279"/>
      <c r="AL257" s="279"/>
      <c r="AM257" s="279"/>
      <c r="AN257" s="279"/>
      <c r="AO257" s="279"/>
      <c r="AP257" s="279"/>
      <c r="AQ257" s="279"/>
      <c r="AR257" s="279"/>
      <c r="AS257" s="279"/>
      <c r="AT257" s="279"/>
      <c r="AU257" s="279"/>
      <c r="AV257" s="279"/>
      <c r="AW257" s="279"/>
      <c r="AX257" s="279"/>
      <c r="AY257" s="279"/>
      <c r="AZ257" s="279"/>
      <c r="BA257" s="279"/>
      <c r="BB257" s="279"/>
      <c r="BC257" s="279"/>
      <c r="BD257" s="279"/>
      <c r="BE257" s="279"/>
      <c r="BF257" s="279"/>
      <c r="BG257" s="279"/>
      <c r="BH257" s="279"/>
      <c r="BI257" s="279"/>
      <c r="BJ257" s="279"/>
      <c r="BK257" s="279"/>
      <c r="BL257" s="279"/>
      <c r="BM257" s="279"/>
      <c r="BN257" s="279"/>
      <c r="BO257" s="279"/>
      <c r="BP257" s="279"/>
      <c r="BQ257" s="279"/>
      <c r="BR257" s="279"/>
      <c r="BS257" s="279"/>
      <c r="BT257" s="279"/>
      <c r="BU257" s="279"/>
      <c r="BV257" s="279"/>
      <c r="BW257" s="279"/>
      <c r="BX257" s="279"/>
      <c r="BY257" s="279"/>
      <c r="BZ257" s="279"/>
      <c r="CA257" s="279"/>
      <c r="CB257" s="279"/>
      <c r="CC257" s="279"/>
      <c r="CD257" s="279"/>
      <c r="CE257" s="279"/>
      <c r="CF257" s="279"/>
      <c r="CG257" s="279"/>
      <c r="CH257" s="279"/>
      <c r="CI257" s="279"/>
      <c r="CJ257" s="279"/>
      <c r="CK257" s="279"/>
      <c r="CL257" s="279"/>
    </row>
    <row r="258" spans="1:91" s="285" customFormat="1" ht="60.75" customHeight="1" x14ac:dyDescent="0.25">
      <c r="A258" s="246"/>
      <c r="B258" s="24" t="s">
        <v>211</v>
      </c>
      <c r="C258" s="41"/>
      <c r="D258" s="41"/>
      <c r="E258" s="41"/>
      <c r="F258" s="41"/>
      <c r="G258" s="41">
        <v>0</v>
      </c>
      <c r="H258" s="41">
        <v>0</v>
      </c>
      <c r="I258" s="41">
        <v>0</v>
      </c>
      <c r="J258" s="41">
        <v>0</v>
      </c>
      <c r="K258" s="41">
        <v>0</v>
      </c>
      <c r="L258" s="41">
        <v>0</v>
      </c>
      <c r="M258" s="41">
        <v>0</v>
      </c>
      <c r="N258" s="2"/>
      <c r="O258" s="2"/>
      <c r="P258" s="31"/>
      <c r="Q258" s="279"/>
      <c r="R258" s="279"/>
      <c r="S258" s="279"/>
      <c r="T258" s="279"/>
      <c r="U258" s="279"/>
      <c r="V258" s="279"/>
      <c r="W258" s="279"/>
      <c r="X258" s="279"/>
      <c r="Y258" s="279"/>
      <c r="Z258" s="279"/>
      <c r="AA258" s="279"/>
      <c r="AB258" s="279"/>
      <c r="AC258" s="279"/>
      <c r="AD258" s="279"/>
      <c r="AE258" s="279"/>
      <c r="AF258" s="279"/>
      <c r="AG258" s="279"/>
      <c r="AH258" s="279"/>
      <c r="AI258" s="279"/>
      <c r="AJ258" s="279"/>
      <c r="AK258" s="279"/>
      <c r="AL258" s="279"/>
      <c r="AM258" s="279"/>
      <c r="AN258" s="279"/>
      <c r="AO258" s="279"/>
      <c r="AP258" s="279"/>
      <c r="AQ258" s="279"/>
      <c r="AR258" s="279"/>
      <c r="AS258" s="279"/>
      <c r="AT258" s="279"/>
      <c r="AU258" s="279"/>
      <c r="AV258" s="279"/>
      <c r="AW258" s="279"/>
      <c r="AX258" s="279"/>
      <c r="AY258" s="279"/>
      <c r="AZ258" s="279"/>
      <c r="BA258" s="279"/>
      <c r="BB258" s="279"/>
      <c r="BC258" s="279"/>
      <c r="BD258" s="279"/>
      <c r="BE258" s="279"/>
      <c r="BF258" s="279"/>
      <c r="BG258" s="279"/>
      <c r="BH258" s="279"/>
      <c r="BI258" s="279"/>
      <c r="BJ258" s="279"/>
      <c r="BK258" s="279"/>
      <c r="BL258" s="279"/>
      <c r="BM258" s="279"/>
      <c r="BN258" s="279"/>
      <c r="BO258" s="279"/>
      <c r="BP258" s="279"/>
      <c r="BQ258" s="279"/>
      <c r="BR258" s="279"/>
      <c r="BS258" s="279"/>
      <c r="BT258" s="279"/>
      <c r="BU258" s="279"/>
      <c r="BV258" s="279"/>
      <c r="BW258" s="279"/>
      <c r="BX258" s="279"/>
      <c r="BY258" s="279"/>
      <c r="BZ258" s="279"/>
      <c r="CA258" s="279"/>
      <c r="CB258" s="279"/>
      <c r="CC258" s="279"/>
      <c r="CD258" s="279"/>
      <c r="CE258" s="279"/>
      <c r="CF258" s="279"/>
      <c r="CG258" s="279"/>
      <c r="CH258" s="279"/>
      <c r="CI258" s="279"/>
      <c r="CJ258" s="279"/>
      <c r="CK258" s="279"/>
      <c r="CL258" s="279"/>
    </row>
    <row r="259" spans="1:91" s="9" customFormat="1" ht="43.5" customHeight="1" x14ac:dyDescent="0.3">
      <c r="A259" s="15"/>
      <c r="B259" s="10" t="s">
        <v>744</v>
      </c>
      <c r="C259" s="11"/>
      <c r="D259" s="11"/>
      <c r="E259" s="11"/>
      <c r="F259" s="11"/>
      <c r="G259" s="11"/>
      <c r="H259" s="11"/>
      <c r="I259" s="11"/>
      <c r="J259" s="11"/>
      <c r="K259" s="11"/>
      <c r="L259" s="36"/>
      <c r="P259" s="70"/>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8"/>
    </row>
    <row r="260" spans="1:91" s="9" customFormat="1" ht="148.5" customHeight="1" x14ac:dyDescent="0.3">
      <c r="A260" s="15"/>
      <c r="B260" s="101" t="s">
        <v>853</v>
      </c>
      <c r="C260" s="41" t="s">
        <v>533</v>
      </c>
      <c r="D260" s="41" t="s">
        <v>52</v>
      </c>
      <c r="E260" s="41" t="s">
        <v>3</v>
      </c>
      <c r="F260" s="102"/>
      <c r="G260" s="41">
        <v>72.7</v>
      </c>
      <c r="H260" s="41">
        <v>89.4</v>
      </c>
      <c r="I260" s="41">
        <v>89.8</v>
      </c>
      <c r="J260" s="41">
        <v>90.3</v>
      </c>
      <c r="K260" s="41">
        <v>90.8</v>
      </c>
      <c r="L260" s="41">
        <v>91.3</v>
      </c>
      <c r="M260" s="41">
        <v>91.3</v>
      </c>
      <c r="P260" s="70"/>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8"/>
    </row>
    <row r="261" spans="1:91" s="9" customFormat="1" ht="36.75" customHeight="1" x14ac:dyDescent="0.3">
      <c r="A261" s="15"/>
      <c r="B261" s="27" t="s">
        <v>745</v>
      </c>
      <c r="C261" s="42"/>
      <c r="D261" s="42"/>
      <c r="E261" s="42"/>
      <c r="F261" s="42"/>
      <c r="G261" s="42"/>
      <c r="H261" s="42"/>
      <c r="I261" s="42"/>
      <c r="J261" s="42"/>
      <c r="K261" s="43"/>
      <c r="L261" s="2"/>
      <c r="M261" s="2"/>
      <c r="P261" s="70"/>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8"/>
    </row>
    <row r="262" spans="1:91" s="9" customFormat="1" ht="103.5" customHeight="1" x14ac:dyDescent="0.3">
      <c r="A262" s="15"/>
      <c r="B262" s="35" t="s">
        <v>535</v>
      </c>
      <c r="C262" s="2" t="s">
        <v>533</v>
      </c>
      <c r="D262" s="2" t="s">
        <v>108</v>
      </c>
      <c r="E262" s="2" t="s">
        <v>3</v>
      </c>
      <c r="G262" s="2">
        <v>86.8</v>
      </c>
      <c r="H262" s="2">
        <v>86.8</v>
      </c>
      <c r="I262" s="2">
        <v>87.5</v>
      </c>
      <c r="J262" s="2">
        <v>87.5</v>
      </c>
      <c r="K262" s="2">
        <v>87.7</v>
      </c>
      <c r="L262" s="2">
        <v>89.6</v>
      </c>
      <c r="M262" s="2">
        <v>89.6</v>
      </c>
      <c r="P262" s="70"/>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8"/>
    </row>
    <row r="263" spans="1:91" s="9" customFormat="1" ht="94.5" customHeight="1" x14ac:dyDescent="0.3">
      <c r="A263" s="15"/>
      <c r="B263" s="100" t="s">
        <v>534</v>
      </c>
      <c r="C263" s="2" t="s">
        <v>533</v>
      </c>
      <c r="D263" s="2" t="s">
        <v>108</v>
      </c>
      <c r="E263" s="2" t="s">
        <v>3</v>
      </c>
      <c r="G263" s="2">
        <v>89</v>
      </c>
      <c r="H263" s="2">
        <v>89</v>
      </c>
      <c r="I263" s="2">
        <v>96.8</v>
      </c>
      <c r="J263" s="2">
        <v>100</v>
      </c>
      <c r="K263" s="2">
        <v>100</v>
      </c>
      <c r="L263" s="2">
        <v>100</v>
      </c>
      <c r="M263" s="2">
        <v>100</v>
      </c>
      <c r="P263" s="70"/>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8"/>
    </row>
    <row r="264" spans="1:91" s="164" customFormat="1" ht="26.25" customHeight="1" x14ac:dyDescent="0.3">
      <c r="A264" s="2"/>
      <c r="B264" s="178" t="s">
        <v>532</v>
      </c>
      <c r="C264" s="170"/>
      <c r="D264" s="170"/>
      <c r="E264" s="170"/>
      <c r="F264" s="170"/>
      <c r="G264" s="170"/>
      <c r="H264" s="170"/>
      <c r="I264" s="170"/>
      <c r="J264" s="170"/>
      <c r="K264" s="170"/>
      <c r="L264" s="170"/>
      <c r="M264" s="170"/>
      <c r="N264" s="170"/>
      <c r="O264" s="170"/>
      <c r="P264" s="178"/>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row>
    <row r="265" spans="1:91" s="164" customFormat="1" ht="31.5" customHeight="1" x14ac:dyDescent="0.3">
      <c r="A265" s="2"/>
      <c r="B265" s="178" t="s">
        <v>61</v>
      </c>
      <c r="C265" s="170"/>
      <c r="D265" s="170"/>
      <c r="E265" s="170"/>
      <c r="F265" s="170"/>
      <c r="G265" s="170"/>
      <c r="H265" s="170"/>
      <c r="I265" s="170"/>
      <c r="J265" s="170"/>
      <c r="K265" s="170"/>
      <c r="L265" s="170"/>
      <c r="M265" s="170"/>
      <c r="N265" s="170"/>
      <c r="O265" s="170"/>
      <c r="P265" s="178"/>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row>
    <row r="266" spans="1:91" s="222" customFormat="1" ht="41.25" customHeight="1" x14ac:dyDescent="0.3">
      <c r="A266" s="288"/>
      <c r="B266" s="289" t="s">
        <v>60</v>
      </c>
      <c r="C266" s="289"/>
      <c r="D266" s="290"/>
      <c r="E266" s="288"/>
      <c r="F266" s="288"/>
      <c r="G266" s="290">
        <f t="shared" ref="G266:M266" si="31">G268+G270+G272+G276+G278</f>
        <v>0</v>
      </c>
      <c r="H266" s="290">
        <f t="shared" si="31"/>
        <v>1042.7</v>
      </c>
      <c r="I266" s="290">
        <f t="shared" si="31"/>
        <v>42.896000000000001</v>
      </c>
      <c r="J266" s="290">
        <f t="shared" si="31"/>
        <v>5656.2</v>
      </c>
      <c r="K266" s="290">
        <f t="shared" si="31"/>
        <v>1500</v>
      </c>
      <c r="L266" s="290">
        <f t="shared" si="31"/>
        <v>552.48900000000003</v>
      </c>
      <c r="M266" s="290">
        <f t="shared" si="31"/>
        <v>491.584</v>
      </c>
      <c r="N266" s="288"/>
      <c r="O266" s="288"/>
      <c r="P266" s="291"/>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66"/>
      <c r="BC266" s="66"/>
      <c r="BD266" s="66"/>
      <c r="BE266" s="66"/>
      <c r="BF266" s="66"/>
      <c r="BG266" s="66"/>
      <c r="BH266" s="66"/>
      <c r="BI266" s="66"/>
      <c r="BJ266" s="66"/>
      <c r="BK266" s="66"/>
      <c r="BL266" s="66"/>
      <c r="BM266" s="66"/>
      <c r="BN266" s="66"/>
      <c r="BO266" s="66"/>
      <c r="BP266" s="66"/>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row>
    <row r="267" spans="1:91" s="9" customFormat="1" ht="48.75" customHeight="1" x14ac:dyDescent="0.3">
      <c r="A267" s="55">
        <v>35</v>
      </c>
      <c r="B267" s="54" t="s">
        <v>531</v>
      </c>
      <c r="C267" s="55" t="s">
        <v>480</v>
      </c>
      <c r="D267" s="55"/>
      <c r="E267" s="2" t="s">
        <v>439</v>
      </c>
      <c r="F267" s="55" t="s">
        <v>121</v>
      </c>
      <c r="G267" s="2"/>
      <c r="H267" s="2"/>
      <c r="I267" s="292"/>
      <c r="J267" s="62">
        <v>500</v>
      </c>
      <c r="K267" s="62"/>
      <c r="L267" s="62"/>
      <c r="M267" s="62"/>
      <c r="N267" s="2"/>
      <c r="O267" s="2"/>
      <c r="P267" s="31" t="s">
        <v>528</v>
      </c>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8"/>
    </row>
    <row r="268" spans="1:91" s="9" customFormat="1" ht="54" customHeight="1" x14ac:dyDescent="0.3">
      <c r="A268" s="55"/>
      <c r="B268" s="54"/>
      <c r="C268" s="55"/>
      <c r="D268" s="55"/>
      <c r="E268" s="2" t="s">
        <v>129</v>
      </c>
      <c r="F268" s="55"/>
      <c r="G268" s="2"/>
      <c r="H268" s="2">
        <v>500</v>
      </c>
      <c r="I268" s="62">
        <v>20</v>
      </c>
      <c r="J268" s="62">
        <v>1969.8</v>
      </c>
      <c r="K268" s="62"/>
      <c r="L268" s="62"/>
      <c r="M268" s="62"/>
      <c r="N268" s="2" t="s">
        <v>38</v>
      </c>
      <c r="O268" s="2">
        <v>271086015</v>
      </c>
      <c r="P268" s="31"/>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8"/>
    </row>
    <row r="269" spans="1:91" s="9" customFormat="1" ht="50.25" customHeight="1" x14ac:dyDescent="0.3">
      <c r="A269" s="55">
        <v>36</v>
      </c>
      <c r="B269" s="54" t="s">
        <v>530</v>
      </c>
      <c r="C269" s="55" t="s">
        <v>480</v>
      </c>
      <c r="D269" s="55"/>
      <c r="E269" s="2" t="s">
        <v>439</v>
      </c>
      <c r="F269" s="55" t="s">
        <v>121</v>
      </c>
      <c r="G269" s="2"/>
      <c r="H269" s="2"/>
      <c r="I269" s="292"/>
      <c r="J269" s="62">
        <v>500</v>
      </c>
      <c r="K269" s="62"/>
      <c r="L269" s="62"/>
      <c r="M269" s="62"/>
      <c r="N269" s="2"/>
      <c r="O269" s="2"/>
      <c r="P269" s="31" t="s">
        <v>528</v>
      </c>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8"/>
    </row>
    <row r="270" spans="1:91" s="9" customFormat="1" ht="41.25" customHeight="1" x14ac:dyDescent="0.3">
      <c r="A270" s="55"/>
      <c r="B270" s="54"/>
      <c r="C270" s="55"/>
      <c r="D270" s="55"/>
      <c r="E270" s="2" t="s">
        <v>129</v>
      </c>
      <c r="F270" s="55"/>
      <c r="G270" s="2"/>
      <c r="H270" s="2">
        <v>500</v>
      </c>
      <c r="I270" s="62">
        <v>20</v>
      </c>
      <c r="J270" s="62">
        <v>2186.4</v>
      </c>
      <c r="K270" s="62"/>
      <c r="L270" s="62"/>
      <c r="M270" s="62"/>
      <c r="N270" s="2" t="s">
        <v>38</v>
      </c>
      <c r="O270" s="2">
        <v>271086015</v>
      </c>
      <c r="P270" s="19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8"/>
    </row>
    <row r="271" spans="1:91" s="9" customFormat="1" ht="74.25" customHeight="1" x14ac:dyDescent="0.3">
      <c r="A271" s="55">
        <v>37</v>
      </c>
      <c r="B271" s="54" t="s">
        <v>529</v>
      </c>
      <c r="C271" s="55" t="s">
        <v>480</v>
      </c>
      <c r="D271" s="55"/>
      <c r="E271" s="2" t="s">
        <v>439</v>
      </c>
      <c r="F271" s="55" t="s">
        <v>121</v>
      </c>
      <c r="G271" s="2"/>
      <c r="H271" s="2"/>
      <c r="I271" s="292"/>
      <c r="J271" s="62"/>
      <c r="K271" s="62"/>
      <c r="L271" s="62"/>
      <c r="M271" s="62"/>
      <c r="N271" s="2"/>
      <c r="O271" s="2"/>
      <c r="P271" s="31" t="s">
        <v>528</v>
      </c>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8"/>
    </row>
    <row r="272" spans="1:91" s="9" customFormat="1" ht="24" customHeight="1" x14ac:dyDescent="0.3">
      <c r="A272" s="55"/>
      <c r="B272" s="54"/>
      <c r="C272" s="55"/>
      <c r="D272" s="55"/>
      <c r="E272" s="2" t="s">
        <v>129</v>
      </c>
      <c r="F272" s="55"/>
      <c r="G272" s="2"/>
      <c r="H272" s="2">
        <f>H273+H274</f>
        <v>42.7</v>
      </c>
      <c r="I272" s="130">
        <f>I273+I274</f>
        <v>2.8959999999999999</v>
      </c>
      <c r="J272" s="2">
        <f>J273+J274</f>
        <v>1500</v>
      </c>
      <c r="K272" s="2">
        <f>K273+K274</f>
        <v>1500</v>
      </c>
      <c r="L272" s="62"/>
      <c r="M272" s="62"/>
      <c r="N272" s="2" t="s">
        <v>38</v>
      </c>
      <c r="O272" s="2">
        <v>271086015</v>
      </c>
      <c r="P272" s="19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8"/>
    </row>
    <row r="273" spans="1:91" s="295" customFormat="1" ht="24.75" customHeight="1" x14ac:dyDescent="0.3">
      <c r="A273" s="20"/>
      <c r="B273" s="24" t="s">
        <v>203</v>
      </c>
      <c r="C273" s="20"/>
      <c r="D273" s="20"/>
      <c r="E273" s="20"/>
      <c r="F273" s="20"/>
      <c r="G273" s="20"/>
      <c r="H273" s="20">
        <v>42.7</v>
      </c>
      <c r="I273" s="125">
        <v>2.8959999999999999</v>
      </c>
      <c r="J273" s="122"/>
      <c r="K273" s="122"/>
      <c r="L273" s="122"/>
      <c r="M273" s="122"/>
      <c r="N273" s="2" t="s">
        <v>38</v>
      </c>
      <c r="O273" s="20"/>
      <c r="P273" s="293"/>
      <c r="Q273" s="185"/>
      <c r="R273" s="185"/>
      <c r="S273" s="185"/>
      <c r="T273" s="185"/>
      <c r="U273" s="185"/>
      <c r="V273" s="185"/>
      <c r="W273" s="185"/>
      <c r="X273" s="185"/>
      <c r="Y273" s="185"/>
      <c r="Z273" s="185"/>
      <c r="AA273" s="185"/>
      <c r="AB273" s="185"/>
      <c r="AC273" s="185"/>
      <c r="AD273" s="185"/>
      <c r="AE273" s="185"/>
      <c r="AF273" s="185"/>
      <c r="AG273" s="185"/>
      <c r="AH273" s="185"/>
      <c r="AI273" s="185"/>
      <c r="AJ273" s="185"/>
      <c r="AK273" s="185"/>
      <c r="AL273" s="185"/>
      <c r="AM273" s="185"/>
      <c r="AN273" s="185"/>
      <c r="AO273" s="185"/>
      <c r="AP273" s="185"/>
      <c r="AQ273" s="185"/>
      <c r="AR273" s="185"/>
      <c r="AS273" s="185"/>
      <c r="AT273" s="185"/>
      <c r="AU273" s="185"/>
      <c r="AV273" s="185"/>
      <c r="AW273" s="185"/>
      <c r="AX273" s="185"/>
      <c r="AY273" s="185"/>
      <c r="AZ273" s="185"/>
      <c r="BA273" s="185"/>
      <c r="BB273" s="185"/>
      <c r="BC273" s="185"/>
      <c r="BD273" s="185"/>
      <c r="BE273" s="185"/>
      <c r="BF273" s="185"/>
      <c r="BG273" s="185"/>
      <c r="BH273" s="185"/>
      <c r="BI273" s="185"/>
      <c r="BJ273" s="185"/>
      <c r="BK273" s="185"/>
      <c r="BL273" s="185"/>
      <c r="BM273" s="185"/>
      <c r="BN273" s="185"/>
      <c r="BO273" s="185"/>
      <c r="BP273" s="185"/>
      <c r="BQ273" s="185"/>
      <c r="BR273" s="185"/>
      <c r="BS273" s="185"/>
      <c r="BT273" s="185"/>
      <c r="BU273" s="185"/>
      <c r="BV273" s="185"/>
      <c r="BW273" s="185"/>
      <c r="BX273" s="185"/>
      <c r="BY273" s="185"/>
      <c r="BZ273" s="185"/>
      <c r="CA273" s="185"/>
      <c r="CB273" s="185"/>
      <c r="CC273" s="185"/>
      <c r="CD273" s="185"/>
      <c r="CE273" s="185"/>
      <c r="CF273" s="185"/>
      <c r="CG273" s="185"/>
      <c r="CH273" s="185"/>
      <c r="CI273" s="185"/>
      <c r="CJ273" s="185"/>
      <c r="CK273" s="185"/>
      <c r="CL273" s="185"/>
      <c r="CM273" s="294"/>
    </row>
    <row r="274" spans="1:91" s="295" customFormat="1" ht="31.5" customHeight="1" x14ac:dyDescent="0.3">
      <c r="A274" s="20"/>
      <c r="B274" s="24" t="s">
        <v>202</v>
      </c>
      <c r="C274" s="20"/>
      <c r="D274" s="20"/>
      <c r="E274" s="20"/>
      <c r="F274" s="20"/>
      <c r="G274" s="20"/>
      <c r="H274" s="20"/>
      <c r="I274" s="126"/>
      <c r="J274" s="122">
        <v>1500</v>
      </c>
      <c r="K274" s="122">
        <v>1500</v>
      </c>
      <c r="L274" s="122"/>
      <c r="M274" s="122"/>
      <c r="N274" s="2" t="s">
        <v>38</v>
      </c>
      <c r="O274" s="20"/>
      <c r="P274" s="293"/>
      <c r="Q274" s="185"/>
      <c r="R274" s="185"/>
      <c r="S274" s="185"/>
      <c r="T274" s="185"/>
      <c r="U274" s="185"/>
      <c r="V274" s="185"/>
      <c r="W274" s="185"/>
      <c r="X274" s="185"/>
      <c r="Y274" s="185"/>
      <c r="Z274" s="185"/>
      <c r="AA274" s="185"/>
      <c r="AB274" s="185"/>
      <c r="AC274" s="185"/>
      <c r="AD274" s="185"/>
      <c r="AE274" s="185"/>
      <c r="AF274" s="185"/>
      <c r="AG274" s="185"/>
      <c r="AH274" s="185"/>
      <c r="AI274" s="185"/>
      <c r="AJ274" s="185"/>
      <c r="AK274" s="185"/>
      <c r="AL274" s="185"/>
      <c r="AM274" s="185"/>
      <c r="AN274" s="185"/>
      <c r="AO274" s="185"/>
      <c r="AP274" s="185"/>
      <c r="AQ274" s="185"/>
      <c r="AR274" s="185"/>
      <c r="AS274" s="185"/>
      <c r="AT274" s="185"/>
      <c r="AU274" s="185"/>
      <c r="AV274" s="185"/>
      <c r="AW274" s="185"/>
      <c r="AX274" s="185"/>
      <c r="AY274" s="185"/>
      <c r="AZ274" s="185"/>
      <c r="BA274" s="185"/>
      <c r="BB274" s="185"/>
      <c r="BC274" s="185"/>
      <c r="BD274" s="185"/>
      <c r="BE274" s="185"/>
      <c r="BF274" s="185"/>
      <c r="BG274" s="185"/>
      <c r="BH274" s="185"/>
      <c r="BI274" s="185"/>
      <c r="BJ274" s="185"/>
      <c r="BK274" s="185"/>
      <c r="BL274" s="185"/>
      <c r="BM274" s="185"/>
      <c r="BN274" s="185"/>
      <c r="BO274" s="185"/>
      <c r="BP274" s="185"/>
      <c r="BQ274" s="185"/>
      <c r="BR274" s="185"/>
      <c r="BS274" s="185"/>
      <c r="BT274" s="185"/>
      <c r="BU274" s="185"/>
      <c r="BV274" s="185"/>
      <c r="BW274" s="185"/>
      <c r="BX274" s="185"/>
      <c r="BY274" s="185"/>
      <c r="BZ274" s="185"/>
      <c r="CA274" s="185"/>
      <c r="CB274" s="185"/>
      <c r="CC274" s="185"/>
      <c r="CD274" s="185"/>
      <c r="CE274" s="185"/>
      <c r="CF274" s="185"/>
      <c r="CG274" s="185"/>
      <c r="CH274" s="185"/>
      <c r="CI274" s="185"/>
      <c r="CJ274" s="185"/>
      <c r="CK274" s="185"/>
      <c r="CL274" s="185"/>
      <c r="CM274" s="294"/>
    </row>
    <row r="275" spans="1:91" s="9" customFormat="1" ht="41.25" customHeight="1" x14ac:dyDescent="0.3">
      <c r="A275" s="55">
        <v>38</v>
      </c>
      <c r="B275" s="54" t="s">
        <v>527</v>
      </c>
      <c r="C275" s="55" t="s">
        <v>480</v>
      </c>
      <c r="D275" s="55"/>
      <c r="E275" s="2" t="s">
        <v>131</v>
      </c>
      <c r="F275" s="296" t="s">
        <v>151</v>
      </c>
      <c r="G275" s="3"/>
      <c r="H275" s="3"/>
      <c r="I275" s="2"/>
      <c r="J275" s="2"/>
      <c r="K275" s="3"/>
      <c r="L275" s="2">
        <v>1</v>
      </c>
      <c r="M275" s="2"/>
      <c r="N275" s="2"/>
      <c r="O275" s="2"/>
      <c r="P275" s="31"/>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8"/>
    </row>
    <row r="276" spans="1:91" s="9" customFormat="1" ht="97.5" customHeight="1" x14ac:dyDescent="0.3">
      <c r="A276" s="55"/>
      <c r="B276" s="54"/>
      <c r="C276" s="55"/>
      <c r="D276" s="55"/>
      <c r="E276" s="2" t="s">
        <v>129</v>
      </c>
      <c r="F276" s="296"/>
      <c r="G276" s="131"/>
      <c r="H276" s="183"/>
      <c r="I276" s="183"/>
      <c r="J276" s="85"/>
      <c r="K276" s="183"/>
      <c r="L276" s="85">
        <v>552.48900000000003</v>
      </c>
      <c r="M276" s="131"/>
      <c r="N276" s="2" t="s">
        <v>38</v>
      </c>
      <c r="O276" s="2">
        <v>271086015</v>
      </c>
      <c r="P276" s="31" t="s">
        <v>525</v>
      </c>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8"/>
    </row>
    <row r="277" spans="1:91" s="9" customFormat="1" ht="41.25" customHeight="1" x14ac:dyDescent="0.3">
      <c r="A277" s="55">
        <v>39</v>
      </c>
      <c r="B277" s="54" t="s">
        <v>526</v>
      </c>
      <c r="C277" s="55" t="s">
        <v>480</v>
      </c>
      <c r="D277" s="297"/>
      <c r="E277" s="2" t="s">
        <v>131</v>
      </c>
      <c r="F277" s="296" t="s">
        <v>151</v>
      </c>
      <c r="G277" s="131"/>
      <c r="H277" s="183"/>
      <c r="I277" s="183"/>
      <c r="J277" s="85"/>
      <c r="K277" s="183"/>
      <c r="L277" s="85"/>
      <c r="M277" s="85">
        <v>1</v>
      </c>
      <c r="N277" s="2"/>
      <c r="O277" s="2"/>
      <c r="P277" s="31"/>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8"/>
    </row>
    <row r="278" spans="1:91" s="9" customFormat="1" ht="85.5" customHeight="1" x14ac:dyDescent="0.3">
      <c r="A278" s="55"/>
      <c r="B278" s="54"/>
      <c r="C278" s="55"/>
      <c r="D278" s="297"/>
      <c r="E278" s="2" t="s">
        <v>129</v>
      </c>
      <c r="F278" s="296"/>
      <c r="G278" s="131"/>
      <c r="H278" s="183"/>
      <c r="I278" s="183"/>
      <c r="J278" s="85"/>
      <c r="K278" s="183"/>
      <c r="L278" s="85"/>
      <c r="M278" s="85">
        <v>491.584</v>
      </c>
      <c r="N278" s="2" t="s">
        <v>38</v>
      </c>
      <c r="O278" s="2">
        <v>271086015</v>
      </c>
      <c r="P278" s="31" t="s">
        <v>525</v>
      </c>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8"/>
    </row>
    <row r="279" spans="1:91" s="9" customFormat="1" ht="37.5" customHeight="1" x14ac:dyDescent="0.3">
      <c r="A279" s="55">
        <v>40</v>
      </c>
      <c r="B279" s="178" t="s">
        <v>524</v>
      </c>
      <c r="C279" s="170" t="s">
        <v>523</v>
      </c>
      <c r="D279" s="55"/>
      <c r="E279" s="106" t="s">
        <v>198</v>
      </c>
      <c r="F279" s="55" t="s">
        <v>57</v>
      </c>
      <c r="G279" s="193">
        <v>3</v>
      </c>
      <c r="H279" s="193">
        <v>2</v>
      </c>
      <c r="I279" s="193">
        <v>4</v>
      </c>
      <c r="J279" s="193">
        <v>4</v>
      </c>
      <c r="K279" s="193">
        <v>2</v>
      </c>
      <c r="L279" s="193">
        <v>9</v>
      </c>
      <c r="M279" s="193">
        <v>14</v>
      </c>
      <c r="N279" s="2"/>
      <c r="O279" s="2"/>
      <c r="P279" s="19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8"/>
    </row>
    <row r="280" spans="1:91" s="64" customFormat="1" ht="36" customHeight="1" x14ac:dyDescent="0.3">
      <c r="A280" s="55"/>
      <c r="B280" s="178"/>
      <c r="C280" s="170"/>
      <c r="D280" s="55"/>
      <c r="E280" s="106" t="s">
        <v>129</v>
      </c>
      <c r="F280" s="55"/>
      <c r="G280" s="85">
        <f t="shared" ref="G280:M280" si="32">G281+G282+G283+G284+G285+G286+G287+G288+G289+G290+G291+G292+G293+G294+G295+G296+G297+G298+G299+G300+G301+G302+G303+G304+G305+G306+G307+G308+G309+G310+G311+G312+G313</f>
        <v>304.34029999999996</v>
      </c>
      <c r="H280" s="85">
        <f t="shared" si="32"/>
        <v>364.26799999999997</v>
      </c>
      <c r="I280" s="85">
        <f t="shared" si="32"/>
        <v>763.3</v>
      </c>
      <c r="J280" s="85">
        <f t="shared" si="32"/>
        <v>1092</v>
      </c>
      <c r="K280" s="85">
        <f t="shared" si="32"/>
        <v>672</v>
      </c>
      <c r="L280" s="85">
        <f t="shared" si="32"/>
        <v>3719</v>
      </c>
      <c r="M280" s="85">
        <f t="shared" si="32"/>
        <v>4869</v>
      </c>
      <c r="N280" s="2" t="s">
        <v>38</v>
      </c>
      <c r="O280" s="106">
        <v>261067015</v>
      </c>
      <c r="P280" s="31"/>
      <c r="Q280" s="66"/>
      <c r="R280" s="66"/>
      <c r="S280" s="66"/>
      <c r="T280" s="66"/>
      <c r="U280" s="66"/>
      <c r="V280" s="66"/>
      <c r="W280" s="66"/>
      <c r="X280" s="66"/>
      <c r="Y280" s="66"/>
      <c r="Z280" s="66"/>
      <c r="AA280" s="66"/>
      <c r="AB280" s="66"/>
      <c r="AC280" s="66"/>
      <c r="AD280" s="66"/>
      <c r="AE280" s="66"/>
      <c r="AF280" s="66"/>
      <c r="AG280" s="66"/>
      <c r="AH280" s="66"/>
      <c r="AI280" s="66"/>
      <c r="AJ280" s="66"/>
      <c r="AK280" s="66"/>
      <c r="AL280" s="66"/>
      <c r="AM280" s="66"/>
      <c r="AN280" s="66"/>
      <c r="AO280" s="66"/>
      <c r="AP280" s="66"/>
      <c r="AQ280" s="66"/>
      <c r="AR280" s="66"/>
      <c r="AS280" s="66"/>
      <c r="AT280" s="66"/>
      <c r="AU280" s="66"/>
      <c r="AV280" s="66"/>
      <c r="AW280" s="66"/>
      <c r="AX280" s="66"/>
      <c r="AY280" s="66"/>
      <c r="AZ280" s="66"/>
      <c r="BA280" s="66"/>
      <c r="BB280" s="66"/>
      <c r="BC280" s="66"/>
      <c r="BD280" s="66"/>
      <c r="BE280" s="66"/>
      <c r="BF280" s="66"/>
      <c r="BG280" s="66"/>
      <c r="BH280" s="66"/>
      <c r="BI280" s="66"/>
      <c r="BJ280" s="66"/>
      <c r="BK280" s="66"/>
      <c r="BL280" s="66"/>
      <c r="BM280" s="66"/>
      <c r="BN280" s="66"/>
      <c r="BO280" s="66"/>
      <c r="BP280" s="66"/>
      <c r="BQ280" s="66"/>
      <c r="BR280" s="66"/>
      <c r="BS280" s="66"/>
      <c r="BT280" s="66"/>
      <c r="BU280" s="66"/>
      <c r="BV280" s="66"/>
      <c r="BW280" s="66"/>
      <c r="BX280" s="66"/>
      <c r="BY280" s="66"/>
      <c r="BZ280" s="66"/>
      <c r="CA280" s="66"/>
      <c r="CB280" s="66"/>
      <c r="CC280" s="66"/>
      <c r="CD280" s="66"/>
      <c r="CE280" s="66"/>
      <c r="CF280" s="66"/>
      <c r="CG280" s="66"/>
      <c r="CH280" s="66"/>
      <c r="CI280" s="66"/>
      <c r="CJ280" s="66"/>
      <c r="CK280" s="66"/>
      <c r="CL280" s="66"/>
      <c r="CM280" s="67"/>
    </row>
    <row r="281" spans="1:91" s="295" customFormat="1" ht="117" customHeight="1" x14ac:dyDescent="0.3">
      <c r="A281" s="122"/>
      <c r="B281" s="24" t="s">
        <v>522</v>
      </c>
      <c r="C281" s="20" t="s">
        <v>451</v>
      </c>
      <c r="D281" s="20"/>
      <c r="E281" s="20" t="s">
        <v>129</v>
      </c>
      <c r="F281" s="20" t="s">
        <v>57</v>
      </c>
      <c r="G281" s="20">
        <v>95.2</v>
      </c>
      <c r="H281" s="20">
        <v>229.46</v>
      </c>
      <c r="I281" s="118">
        <v>264.7</v>
      </c>
      <c r="J281" s="20"/>
      <c r="K281" s="118"/>
      <c r="L281" s="221"/>
      <c r="M281" s="20"/>
      <c r="N281" s="2" t="s">
        <v>38</v>
      </c>
      <c r="O281" s="20"/>
      <c r="P281" s="184"/>
      <c r="Q281" s="298"/>
      <c r="R281" s="298"/>
      <c r="S281" s="185"/>
      <c r="T281" s="185"/>
      <c r="U281" s="185"/>
      <c r="V281" s="185"/>
      <c r="W281" s="185"/>
      <c r="X281" s="185"/>
      <c r="Y281" s="185"/>
      <c r="Z281" s="185"/>
      <c r="AA281" s="185"/>
      <c r="AB281" s="185"/>
      <c r="AC281" s="185"/>
      <c r="AD281" s="185"/>
      <c r="AE281" s="185"/>
      <c r="AF281" s="185"/>
      <c r="AG281" s="185"/>
      <c r="AH281" s="185"/>
      <c r="AI281" s="185"/>
      <c r="AJ281" s="185"/>
      <c r="AK281" s="185"/>
      <c r="AL281" s="185"/>
      <c r="AM281" s="185"/>
      <c r="AN281" s="185"/>
      <c r="AO281" s="185"/>
      <c r="AP281" s="185"/>
      <c r="AQ281" s="185"/>
      <c r="AR281" s="185"/>
      <c r="AS281" s="185"/>
      <c r="AT281" s="185"/>
      <c r="AU281" s="185"/>
      <c r="AV281" s="185"/>
      <c r="AW281" s="185"/>
      <c r="AX281" s="185"/>
      <c r="AY281" s="185"/>
      <c r="AZ281" s="185"/>
      <c r="BA281" s="185"/>
      <c r="BB281" s="185"/>
      <c r="BC281" s="185"/>
      <c r="BD281" s="185"/>
      <c r="BE281" s="185"/>
      <c r="BF281" s="185"/>
      <c r="BG281" s="185"/>
      <c r="BH281" s="185"/>
      <c r="BI281" s="185"/>
      <c r="BJ281" s="185"/>
      <c r="BK281" s="185"/>
      <c r="BL281" s="185"/>
      <c r="BM281" s="185"/>
      <c r="BN281" s="185"/>
      <c r="BO281" s="185"/>
      <c r="BP281" s="185"/>
      <c r="BQ281" s="185"/>
      <c r="BR281" s="185"/>
      <c r="BS281" s="185"/>
      <c r="BT281" s="185"/>
      <c r="BU281" s="185"/>
      <c r="BV281" s="185"/>
      <c r="BW281" s="185"/>
      <c r="BX281" s="185"/>
      <c r="BY281" s="185"/>
      <c r="BZ281" s="185"/>
      <c r="CA281" s="185"/>
      <c r="CB281" s="185"/>
      <c r="CC281" s="185"/>
      <c r="CD281" s="185"/>
      <c r="CE281" s="185"/>
      <c r="CF281" s="185"/>
      <c r="CG281" s="185"/>
      <c r="CH281" s="185"/>
      <c r="CI281" s="185"/>
      <c r="CJ281" s="185"/>
      <c r="CK281" s="185"/>
      <c r="CL281" s="185"/>
      <c r="CM281" s="294"/>
    </row>
    <row r="282" spans="1:91" s="295" customFormat="1" ht="123.75" customHeight="1" x14ac:dyDescent="0.3">
      <c r="A282" s="122"/>
      <c r="B282" s="24" t="s">
        <v>521</v>
      </c>
      <c r="C282" s="20" t="s">
        <v>451</v>
      </c>
      <c r="D282" s="20"/>
      <c r="E282" s="20" t="s">
        <v>129</v>
      </c>
      <c r="F282" s="20" t="s">
        <v>57</v>
      </c>
      <c r="G282" s="125">
        <v>155.24029999999999</v>
      </c>
      <c r="H282" s="122">
        <v>5.7</v>
      </c>
      <c r="I282" s="118"/>
      <c r="J282" s="118"/>
      <c r="K282" s="118">
        <v>273</v>
      </c>
      <c r="L282" s="118"/>
      <c r="M282" s="20"/>
      <c r="N282" s="2" t="s">
        <v>38</v>
      </c>
      <c r="O282" s="20"/>
      <c r="P282" s="184"/>
      <c r="Q282" s="298"/>
      <c r="R282" s="298"/>
      <c r="S282" s="185"/>
      <c r="T282" s="185"/>
      <c r="U282" s="185"/>
      <c r="V282" s="185"/>
      <c r="W282" s="185"/>
      <c r="X282" s="185"/>
      <c r="Y282" s="185"/>
      <c r="Z282" s="185"/>
      <c r="AA282" s="185"/>
      <c r="AB282" s="185"/>
      <c r="AC282" s="185"/>
      <c r="AD282" s="185"/>
      <c r="AE282" s="185"/>
      <c r="AF282" s="185"/>
      <c r="AG282" s="185"/>
      <c r="AH282" s="185"/>
      <c r="AI282" s="185"/>
      <c r="AJ282" s="185"/>
      <c r="AK282" s="185"/>
      <c r="AL282" s="185"/>
      <c r="AM282" s="185"/>
      <c r="AN282" s="185"/>
      <c r="AO282" s="185"/>
      <c r="AP282" s="185"/>
      <c r="AQ282" s="185"/>
      <c r="AR282" s="185"/>
      <c r="AS282" s="185"/>
      <c r="AT282" s="185"/>
      <c r="AU282" s="185"/>
      <c r="AV282" s="185"/>
      <c r="AW282" s="185"/>
      <c r="AX282" s="185"/>
      <c r="AY282" s="185"/>
      <c r="AZ282" s="185"/>
      <c r="BA282" s="185"/>
      <c r="BB282" s="185"/>
      <c r="BC282" s="185"/>
      <c r="BD282" s="185"/>
      <c r="BE282" s="185"/>
      <c r="BF282" s="185"/>
      <c r="BG282" s="185"/>
      <c r="BH282" s="185"/>
      <c r="BI282" s="185"/>
      <c r="BJ282" s="185"/>
      <c r="BK282" s="185"/>
      <c r="BL282" s="185"/>
      <c r="BM282" s="185"/>
      <c r="BN282" s="185"/>
      <c r="BO282" s="185"/>
      <c r="BP282" s="185"/>
      <c r="BQ282" s="185"/>
      <c r="BR282" s="185"/>
      <c r="BS282" s="185"/>
      <c r="BT282" s="185"/>
      <c r="BU282" s="185"/>
      <c r="BV282" s="185"/>
      <c r="BW282" s="185"/>
      <c r="BX282" s="185"/>
      <c r="BY282" s="185"/>
      <c r="BZ282" s="185"/>
      <c r="CA282" s="185"/>
      <c r="CB282" s="185"/>
      <c r="CC282" s="185"/>
      <c r="CD282" s="185"/>
      <c r="CE282" s="185"/>
      <c r="CF282" s="185"/>
      <c r="CG282" s="185"/>
      <c r="CH282" s="185"/>
      <c r="CI282" s="185"/>
      <c r="CJ282" s="185"/>
      <c r="CK282" s="185"/>
      <c r="CL282" s="185"/>
      <c r="CM282" s="294"/>
    </row>
    <row r="283" spans="1:91" s="295" customFormat="1" ht="104.25" customHeight="1" x14ac:dyDescent="0.3">
      <c r="A283" s="122"/>
      <c r="B283" s="24" t="s">
        <v>520</v>
      </c>
      <c r="C283" s="20" t="s">
        <v>451</v>
      </c>
      <c r="D283" s="20"/>
      <c r="E283" s="20" t="s">
        <v>129</v>
      </c>
      <c r="F283" s="20" t="s">
        <v>57</v>
      </c>
      <c r="G283" s="20"/>
      <c r="H283" s="20"/>
      <c r="I283" s="118"/>
      <c r="J283" s="118"/>
      <c r="K283" s="118">
        <v>15</v>
      </c>
      <c r="L283" s="20">
        <v>420</v>
      </c>
      <c r="M283" s="20"/>
      <c r="N283" s="2" t="s">
        <v>38</v>
      </c>
      <c r="O283" s="20"/>
      <c r="P283" s="293"/>
      <c r="Q283" s="298"/>
      <c r="R283" s="298"/>
      <c r="S283" s="185"/>
      <c r="T283" s="185"/>
      <c r="U283" s="185"/>
      <c r="V283" s="185"/>
      <c r="W283" s="185"/>
      <c r="X283" s="185"/>
      <c r="Y283" s="185"/>
      <c r="Z283" s="185"/>
      <c r="AA283" s="185"/>
      <c r="AB283" s="185"/>
      <c r="AC283" s="185"/>
      <c r="AD283" s="185"/>
      <c r="AE283" s="185"/>
      <c r="AF283" s="185"/>
      <c r="AG283" s="185"/>
      <c r="AH283" s="185"/>
      <c r="AI283" s="185"/>
      <c r="AJ283" s="185"/>
      <c r="AK283" s="185"/>
      <c r="AL283" s="185"/>
      <c r="AM283" s="185"/>
      <c r="AN283" s="185"/>
      <c r="AO283" s="185"/>
      <c r="AP283" s="185"/>
      <c r="AQ283" s="185"/>
      <c r="AR283" s="185"/>
      <c r="AS283" s="185"/>
      <c r="AT283" s="185"/>
      <c r="AU283" s="185"/>
      <c r="AV283" s="185"/>
      <c r="AW283" s="185"/>
      <c r="AX283" s="185"/>
      <c r="AY283" s="185"/>
      <c r="AZ283" s="185"/>
      <c r="BA283" s="185"/>
      <c r="BB283" s="185"/>
      <c r="BC283" s="185"/>
      <c r="BD283" s="185"/>
      <c r="BE283" s="185"/>
      <c r="BF283" s="185"/>
      <c r="BG283" s="185"/>
      <c r="BH283" s="185"/>
      <c r="BI283" s="185"/>
      <c r="BJ283" s="185"/>
      <c r="BK283" s="185"/>
      <c r="BL283" s="185"/>
      <c r="BM283" s="185"/>
      <c r="BN283" s="185"/>
      <c r="BO283" s="185"/>
      <c r="BP283" s="185"/>
      <c r="BQ283" s="185"/>
      <c r="BR283" s="185"/>
      <c r="BS283" s="185"/>
      <c r="BT283" s="185"/>
      <c r="BU283" s="185"/>
      <c r="BV283" s="185"/>
      <c r="BW283" s="185"/>
      <c r="BX283" s="185"/>
      <c r="BY283" s="185"/>
      <c r="BZ283" s="185"/>
      <c r="CA283" s="185"/>
      <c r="CB283" s="185"/>
      <c r="CC283" s="185"/>
      <c r="CD283" s="185"/>
      <c r="CE283" s="185"/>
      <c r="CF283" s="185"/>
      <c r="CG283" s="185"/>
      <c r="CH283" s="185"/>
      <c r="CI283" s="185"/>
      <c r="CJ283" s="185"/>
      <c r="CK283" s="185"/>
      <c r="CL283" s="185"/>
      <c r="CM283" s="294"/>
    </row>
    <row r="284" spans="1:91" s="295" customFormat="1" ht="105" customHeight="1" x14ac:dyDescent="0.3">
      <c r="A284" s="122"/>
      <c r="B284" s="24" t="s">
        <v>519</v>
      </c>
      <c r="C284" s="20" t="s">
        <v>451</v>
      </c>
      <c r="D284" s="20"/>
      <c r="E284" s="20" t="s">
        <v>129</v>
      </c>
      <c r="F284" s="20" t="s">
        <v>57</v>
      </c>
      <c r="G284" s="20"/>
      <c r="H284" s="20"/>
      <c r="I284" s="118"/>
      <c r="J284" s="118"/>
      <c r="K284" s="118"/>
      <c r="L284" s="118">
        <v>9</v>
      </c>
      <c r="M284" s="20">
        <v>288</v>
      </c>
      <c r="N284" s="2" t="s">
        <v>38</v>
      </c>
      <c r="O284" s="20"/>
      <c r="P284" s="184"/>
      <c r="Q284" s="298"/>
      <c r="R284" s="298"/>
      <c r="S284" s="185"/>
      <c r="T284" s="185"/>
      <c r="U284" s="185"/>
      <c r="V284" s="185"/>
      <c r="W284" s="185"/>
      <c r="X284" s="185"/>
      <c r="Y284" s="185"/>
      <c r="Z284" s="185"/>
      <c r="AA284" s="185"/>
      <c r="AB284" s="185"/>
      <c r="AC284" s="185"/>
      <c r="AD284" s="185"/>
      <c r="AE284" s="185"/>
      <c r="AF284" s="185"/>
      <c r="AG284" s="185"/>
      <c r="AH284" s="185"/>
      <c r="AI284" s="185"/>
      <c r="AJ284" s="185"/>
      <c r="AK284" s="185"/>
      <c r="AL284" s="185"/>
      <c r="AM284" s="185"/>
      <c r="AN284" s="185"/>
      <c r="AO284" s="185"/>
      <c r="AP284" s="185"/>
      <c r="AQ284" s="185"/>
      <c r="AR284" s="185"/>
      <c r="AS284" s="185"/>
      <c r="AT284" s="185"/>
      <c r="AU284" s="185"/>
      <c r="AV284" s="185"/>
      <c r="AW284" s="185"/>
      <c r="AX284" s="185"/>
      <c r="AY284" s="185"/>
      <c r="AZ284" s="185"/>
      <c r="BA284" s="185"/>
      <c r="BB284" s="185"/>
      <c r="BC284" s="185"/>
      <c r="BD284" s="185"/>
      <c r="BE284" s="185"/>
      <c r="BF284" s="185"/>
      <c r="BG284" s="185"/>
      <c r="BH284" s="185"/>
      <c r="BI284" s="185"/>
      <c r="BJ284" s="185"/>
      <c r="BK284" s="185"/>
      <c r="BL284" s="185"/>
      <c r="BM284" s="185"/>
      <c r="BN284" s="185"/>
      <c r="BO284" s="185"/>
      <c r="BP284" s="185"/>
      <c r="BQ284" s="185"/>
      <c r="BR284" s="185"/>
      <c r="BS284" s="185"/>
      <c r="BT284" s="185"/>
      <c r="BU284" s="185"/>
      <c r="BV284" s="185"/>
      <c r="BW284" s="185"/>
      <c r="BX284" s="185"/>
      <c r="BY284" s="185"/>
      <c r="BZ284" s="185"/>
      <c r="CA284" s="185"/>
      <c r="CB284" s="185"/>
      <c r="CC284" s="185"/>
      <c r="CD284" s="185"/>
      <c r="CE284" s="185"/>
      <c r="CF284" s="185"/>
      <c r="CG284" s="185"/>
      <c r="CH284" s="185"/>
      <c r="CI284" s="185"/>
      <c r="CJ284" s="185"/>
      <c r="CK284" s="185"/>
      <c r="CL284" s="185"/>
      <c r="CM284" s="294"/>
    </row>
    <row r="285" spans="1:91" s="295" customFormat="1" ht="85.5" customHeight="1" x14ac:dyDescent="0.3">
      <c r="A285" s="122"/>
      <c r="B285" s="24" t="s">
        <v>518</v>
      </c>
      <c r="C285" s="20" t="s">
        <v>451</v>
      </c>
      <c r="D285" s="20"/>
      <c r="E285" s="20" t="s">
        <v>129</v>
      </c>
      <c r="F285" s="20" t="s">
        <v>57</v>
      </c>
      <c r="G285" s="20"/>
      <c r="H285" s="20"/>
      <c r="I285" s="118"/>
      <c r="J285" s="118"/>
      <c r="K285" s="118"/>
      <c r="L285" s="118">
        <v>9</v>
      </c>
      <c r="M285" s="20">
        <v>288</v>
      </c>
      <c r="N285" s="2" t="s">
        <v>38</v>
      </c>
      <c r="O285" s="20"/>
      <c r="P285" s="184"/>
      <c r="Q285" s="298"/>
      <c r="R285" s="298"/>
      <c r="S285" s="185"/>
      <c r="T285" s="185"/>
      <c r="U285" s="185"/>
      <c r="V285" s="185"/>
      <c r="W285" s="185"/>
      <c r="X285" s="185"/>
      <c r="Y285" s="185"/>
      <c r="Z285" s="185"/>
      <c r="AA285" s="185"/>
      <c r="AB285" s="185"/>
      <c r="AC285" s="185"/>
      <c r="AD285" s="185"/>
      <c r="AE285" s="185"/>
      <c r="AF285" s="185"/>
      <c r="AG285" s="185"/>
      <c r="AH285" s="185"/>
      <c r="AI285" s="185"/>
      <c r="AJ285" s="185"/>
      <c r="AK285" s="185"/>
      <c r="AL285" s="185"/>
      <c r="AM285" s="185"/>
      <c r="AN285" s="185"/>
      <c r="AO285" s="185"/>
      <c r="AP285" s="185"/>
      <c r="AQ285" s="185"/>
      <c r="AR285" s="185"/>
      <c r="AS285" s="185"/>
      <c r="AT285" s="185"/>
      <c r="AU285" s="185"/>
      <c r="AV285" s="185"/>
      <c r="AW285" s="185"/>
      <c r="AX285" s="185"/>
      <c r="AY285" s="185"/>
      <c r="AZ285" s="185"/>
      <c r="BA285" s="185"/>
      <c r="BB285" s="185"/>
      <c r="BC285" s="185"/>
      <c r="BD285" s="185"/>
      <c r="BE285" s="185"/>
      <c r="BF285" s="185"/>
      <c r="BG285" s="185"/>
      <c r="BH285" s="185"/>
      <c r="BI285" s="185"/>
      <c r="BJ285" s="185"/>
      <c r="BK285" s="185"/>
      <c r="BL285" s="185"/>
      <c r="BM285" s="185"/>
      <c r="BN285" s="185"/>
      <c r="BO285" s="185"/>
      <c r="BP285" s="185"/>
      <c r="BQ285" s="185"/>
      <c r="BR285" s="185"/>
      <c r="BS285" s="185"/>
      <c r="BT285" s="185"/>
      <c r="BU285" s="185"/>
      <c r="BV285" s="185"/>
      <c r="BW285" s="185"/>
      <c r="BX285" s="185"/>
      <c r="BY285" s="185"/>
      <c r="BZ285" s="185"/>
      <c r="CA285" s="185"/>
      <c r="CB285" s="185"/>
      <c r="CC285" s="185"/>
      <c r="CD285" s="185"/>
      <c r="CE285" s="185"/>
      <c r="CF285" s="185"/>
      <c r="CG285" s="185"/>
      <c r="CH285" s="185"/>
      <c r="CI285" s="185"/>
      <c r="CJ285" s="185"/>
      <c r="CK285" s="185"/>
      <c r="CL285" s="185"/>
      <c r="CM285" s="294"/>
    </row>
    <row r="286" spans="1:91" s="295" customFormat="1" ht="100.5" customHeight="1" x14ac:dyDescent="0.3">
      <c r="A286" s="122"/>
      <c r="B286" s="24" t="s">
        <v>517</v>
      </c>
      <c r="C286" s="20" t="s">
        <v>451</v>
      </c>
      <c r="D286" s="20"/>
      <c r="E286" s="20" t="s">
        <v>129</v>
      </c>
      <c r="F286" s="20" t="s">
        <v>57</v>
      </c>
      <c r="G286" s="20"/>
      <c r="H286" s="118">
        <v>13</v>
      </c>
      <c r="I286" s="118"/>
      <c r="J286" s="118"/>
      <c r="K286" s="118">
        <v>273</v>
      </c>
      <c r="L286" s="20"/>
      <c r="M286" s="20"/>
      <c r="N286" s="2" t="s">
        <v>38</v>
      </c>
      <c r="O286" s="20"/>
      <c r="P286" s="293"/>
      <c r="Q286" s="298"/>
      <c r="R286" s="298"/>
      <c r="S286" s="185"/>
      <c r="T286" s="185"/>
      <c r="U286" s="185"/>
      <c r="V286" s="185"/>
      <c r="W286" s="185"/>
      <c r="X286" s="185"/>
      <c r="Y286" s="185"/>
      <c r="Z286" s="185"/>
      <c r="AA286" s="185"/>
      <c r="AB286" s="185"/>
      <c r="AC286" s="185"/>
      <c r="AD286" s="185"/>
      <c r="AE286" s="185"/>
      <c r="AF286" s="185"/>
      <c r="AG286" s="185"/>
      <c r="AH286" s="185"/>
      <c r="AI286" s="185"/>
      <c r="AJ286" s="185"/>
      <c r="AK286" s="185"/>
      <c r="AL286" s="185"/>
      <c r="AM286" s="185"/>
      <c r="AN286" s="185"/>
      <c r="AO286" s="185"/>
      <c r="AP286" s="185"/>
      <c r="AQ286" s="185"/>
      <c r="AR286" s="185"/>
      <c r="AS286" s="185"/>
      <c r="AT286" s="185"/>
      <c r="AU286" s="185"/>
      <c r="AV286" s="185"/>
      <c r="AW286" s="185"/>
      <c r="AX286" s="185"/>
      <c r="AY286" s="185"/>
      <c r="AZ286" s="185"/>
      <c r="BA286" s="185"/>
      <c r="BB286" s="185"/>
      <c r="BC286" s="185"/>
      <c r="BD286" s="185"/>
      <c r="BE286" s="185"/>
      <c r="BF286" s="185"/>
      <c r="BG286" s="185"/>
      <c r="BH286" s="185"/>
      <c r="BI286" s="185"/>
      <c r="BJ286" s="185"/>
      <c r="BK286" s="185"/>
      <c r="BL286" s="185"/>
      <c r="BM286" s="185"/>
      <c r="BN286" s="185"/>
      <c r="BO286" s="185"/>
      <c r="BP286" s="185"/>
      <c r="BQ286" s="185"/>
      <c r="BR286" s="185"/>
      <c r="BS286" s="185"/>
      <c r="BT286" s="185"/>
      <c r="BU286" s="185"/>
      <c r="BV286" s="185"/>
      <c r="BW286" s="185"/>
      <c r="BX286" s="185"/>
      <c r="BY286" s="185"/>
      <c r="BZ286" s="185"/>
      <c r="CA286" s="185"/>
      <c r="CB286" s="185"/>
      <c r="CC286" s="185"/>
      <c r="CD286" s="185"/>
      <c r="CE286" s="185"/>
      <c r="CF286" s="185"/>
      <c r="CG286" s="185"/>
      <c r="CH286" s="185"/>
      <c r="CI286" s="185"/>
      <c r="CJ286" s="185"/>
      <c r="CK286" s="185"/>
      <c r="CL286" s="185"/>
      <c r="CM286" s="294"/>
    </row>
    <row r="287" spans="1:91" s="295" customFormat="1" ht="88.5" customHeight="1" x14ac:dyDescent="0.3">
      <c r="A287" s="122"/>
      <c r="B287" s="24" t="s">
        <v>516</v>
      </c>
      <c r="C287" s="20" t="s">
        <v>451</v>
      </c>
      <c r="D287" s="20"/>
      <c r="E287" s="20" t="s">
        <v>129</v>
      </c>
      <c r="F287" s="20" t="s">
        <v>57</v>
      </c>
      <c r="G287" s="20"/>
      <c r="H287" s="20"/>
      <c r="I287" s="118"/>
      <c r="J287" s="118"/>
      <c r="K287" s="118"/>
      <c r="L287" s="118">
        <v>15</v>
      </c>
      <c r="M287" s="118">
        <v>420</v>
      </c>
      <c r="N287" s="2" t="s">
        <v>38</v>
      </c>
      <c r="O287" s="20"/>
      <c r="P287" s="184"/>
      <c r="Q287" s="298"/>
      <c r="R287" s="298"/>
      <c r="S287" s="185"/>
      <c r="T287" s="185"/>
      <c r="U287" s="185"/>
      <c r="V287" s="185"/>
      <c r="W287" s="185"/>
      <c r="X287" s="185"/>
      <c r="Y287" s="185"/>
      <c r="Z287" s="185"/>
      <c r="AA287" s="185"/>
      <c r="AB287" s="185"/>
      <c r="AC287" s="185"/>
      <c r="AD287" s="185"/>
      <c r="AE287" s="185"/>
      <c r="AF287" s="185"/>
      <c r="AG287" s="185"/>
      <c r="AH287" s="185"/>
      <c r="AI287" s="185"/>
      <c r="AJ287" s="185"/>
      <c r="AK287" s="185"/>
      <c r="AL287" s="185"/>
      <c r="AM287" s="185"/>
      <c r="AN287" s="185"/>
      <c r="AO287" s="185"/>
      <c r="AP287" s="185"/>
      <c r="AQ287" s="185"/>
      <c r="AR287" s="185"/>
      <c r="AS287" s="185"/>
      <c r="AT287" s="185"/>
      <c r="AU287" s="185"/>
      <c r="AV287" s="185"/>
      <c r="AW287" s="185"/>
      <c r="AX287" s="185"/>
      <c r="AY287" s="185"/>
      <c r="AZ287" s="185"/>
      <c r="BA287" s="185"/>
      <c r="BB287" s="185"/>
      <c r="BC287" s="185"/>
      <c r="BD287" s="185"/>
      <c r="BE287" s="185"/>
      <c r="BF287" s="185"/>
      <c r="BG287" s="185"/>
      <c r="BH287" s="185"/>
      <c r="BI287" s="185"/>
      <c r="BJ287" s="185"/>
      <c r="BK287" s="185"/>
      <c r="BL287" s="185"/>
      <c r="BM287" s="185"/>
      <c r="BN287" s="185"/>
      <c r="BO287" s="185"/>
      <c r="BP287" s="185"/>
      <c r="BQ287" s="185"/>
      <c r="BR287" s="185"/>
      <c r="BS287" s="185"/>
      <c r="BT287" s="185"/>
      <c r="BU287" s="185"/>
      <c r="BV287" s="185"/>
      <c r="BW287" s="185"/>
      <c r="BX287" s="185"/>
      <c r="BY287" s="185"/>
      <c r="BZ287" s="185"/>
      <c r="CA287" s="185"/>
      <c r="CB287" s="185"/>
      <c r="CC287" s="185"/>
      <c r="CD287" s="185"/>
      <c r="CE287" s="185"/>
      <c r="CF287" s="185"/>
      <c r="CG287" s="185"/>
      <c r="CH287" s="185"/>
      <c r="CI287" s="185"/>
      <c r="CJ287" s="185"/>
      <c r="CK287" s="185"/>
      <c r="CL287" s="185"/>
      <c r="CM287" s="294"/>
    </row>
    <row r="288" spans="1:91" s="295" customFormat="1" ht="93.75" customHeight="1" x14ac:dyDescent="0.3">
      <c r="A288" s="122"/>
      <c r="B288" s="24" t="s">
        <v>515</v>
      </c>
      <c r="C288" s="20" t="s">
        <v>451</v>
      </c>
      <c r="D288" s="20"/>
      <c r="E288" s="20" t="s">
        <v>129</v>
      </c>
      <c r="F288" s="20" t="s">
        <v>57</v>
      </c>
      <c r="G288" s="20"/>
      <c r="H288" s="20"/>
      <c r="I288" s="118">
        <v>178.9</v>
      </c>
      <c r="J288" s="118"/>
      <c r="K288" s="118"/>
      <c r="L288" s="20"/>
      <c r="M288" s="118"/>
      <c r="N288" s="2" t="s">
        <v>38</v>
      </c>
      <c r="O288" s="20"/>
      <c r="P288" s="184"/>
      <c r="Q288" s="298"/>
      <c r="R288" s="298"/>
      <c r="S288" s="185"/>
      <c r="T288" s="185"/>
      <c r="U288" s="185"/>
      <c r="V288" s="185"/>
      <c r="W288" s="185"/>
      <c r="X288" s="185"/>
      <c r="Y288" s="185"/>
      <c r="Z288" s="185"/>
      <c r="AA288" s="185"/>
      <c r="AB288" s="185"/>
      <c r="AC288" s="185"/>
      <c r="AD288" s="185"/>
      <c r="AE288" s="185"/>
      <c r="AF288" s="185"/>
      <c r="AG288" s="185"/>
      <c r="AH288" s="185"/>
      <c r="AI288" s="185"/>
      <c r="AJ288" s="185"/>
      <c r="AK288" s="185"/>
      <c r="AL288" s="185"/>
      <c r="AM288" s="185"/>
      <c r="AN288" s="185"/>
      <c r="AO288" s="185"/>
      <c r="AP288" s="185"/>
      <c r="AQ288" s="185"/>
      <c r="AR288" s="185"/>
      <c r="AS288" s="185"/>
      <c r="AT288" s="185"/>
      <c r="AU288" s="185"/>
      <c r="AV288" s="185"/>
      <c r="AW288" s="185"/>
      <c r="AX288" s="185"/>
      <c r="AY288" s="185"/>
      <c r="AZ288" s="185"/>
      <c r="BA288" s="185"/>
      <c r="BB288" s="185"/>
      <c r="BC288" s="185"/>
      <c r="BD288" s="185"/>
      <c r="BE288" s="185"/>
      <c r="BF288" s="185"/>
      <c r="BG288" s="185"/>
      <c r="BH288" s="185"/>
      <c r="BI288" s="185"/>
      <c r="BJ288" s="185"/>
      <c r="BK288" s="185"/>
      <c r="BL288" s="185"/>
      <c r="BM288" s="185"/>
      <c r="BN288" s="185"/>
      <c r="BO288" s="185"/>
      <c r="BP288" s="185"/>
      <c r="BQ288" s="185"/>
      <c r="BR288" s="185"/>
      <c r="BS288" s="185"/>
      <c r="BT288" s="185"/>
      <c r="BU288" s="185"/>
      <c r="BV288" s="185"/>
      <c r="BW288" s="185"/>
      <c r="BX288" s="185"/>
      <c r="BY288" s="185"/>
      <c r="BZ288" s="185"/>
      <c r="CA288" s="185"/>
      <c r="CB288" s="185"/>
      <c r="CC288" s="185"/>
      <c r="CD288" s="185"/>
      <c r="CE288" s="185"/>
      <c r="CF288" s="185"/>
      <c r="CG288" s="185"/>
      <c r="CH288" s="185"/>
      <c r="CI288" s="185"/>
      <c r="CJ288" s="185"/>
      <c r="CK288" s="185"/>
      <c r="CL288" s="185"/>
      <c r="CM288" s="294"/>
    </row>
    <row r="289" spans="1:91" s="295" customFormat="1" ht="116.25" customHeight="1" x14ac:dyDescent="0.3">
      <c r="A289" s="122"/>
      <c r="B289" s="24" t="s">
        <v>514</v>
      </c>
      <c r="C289" s="20" t="s">
        <v>451</v>
      </c>
      <c r="D289" s="20"/>
      <c r="E289" s="20" t="s">
        <v>129</v>
      </c>
      <c r="F289" s="20" t="s">
        <v>57</v>
      </c>
      <c r="G289" s="20"/>
      <c r="H289" s="20">
        <v>9.3000000000000007</v>
      </c>
      <c r="I289" s="118">
        <v>138.19999999999999</v>
      </c>
      <c r="J289" s="118"/>
      <c r="K289" s="118"/>
      <c r="L289" s="20"/>
      <c r="M289" s="20"/>
      <c r="N289" s="2" t="s">
        <v>38</v>
      </c>
      <c r="O289" s="20"/>
      <c r="P289" s="293"/>
      <c r="Q289" s="298"/>
      <c r="R289" s="298"/>
      <c r="S289" s="185"/>
      <c r="T289" s="185"/>
      <c r="U289" s="185"/>
      <c r="V289" s="185"/>
      <c r="W289" s="185"/>
      <c r="X289" s="185"/>
      <c r="Y289" s="185"/>
      <c r="Z289" s="185"/>
      <c r="AA289" s="185"/>
      <c r="AB289" s="185"/>
      <c r="AC289" s="185"/>
      <c r="AD289" s="185"/>
      <c r="AE289" s="185"/>
      <c r="AF289" s="185"/>
      <c r="AG289" s="185"/>
      <c r="AH289" s="185"/>
      <c r="AI289" s="185"/>
      <c r="AJ289" s="185"/>
      <c r="AK289" s="185"/>
      <c r="AL289" s="185"/>
      <c r="AM289" s="185"/>
      <c r="AN289" s="185"/>
      <c r="AO289" s="185"/>
      <c r="AP289" s="185"/>
      <c r="AQ289" s="185"/>
      <c r="AR289" s="185"/>
      <c r="AS289" s="185"/>
      <c r="AT289" s="185"/>
      <c r="AU289" s="185"/>
      <c r="AV289" s="185"/>
      <c r="AW289" s="185"/>
      <c r="AX289" s="185"/>
      <c r="AY289" s="185"/>
      <c r="AZ289" s="185"/>
      <c r="BA289" s="185"/>
      <c r="BB289" s="185"/>
      <c r="BC289" s="185"/>
      <c r="BD289" s="185"/>
      <c r="BE289" s="185"/>
      <c r="BF289" s="185"/>
      <c r="BG289" s="185"/>
      <c r="BH289" s="185"/>
      <c r="BI289" s="185"/>
      <c r="BJ289" s="185"/>
      <c r="BK289" s="185"/>
      <c r="BL289" s="185"/>
      <c r="BM289" s="185"/>
      <c r="BN289" s="185"/>
      <c r="BO289" s="185"/>
      <c r="BP289" s="185"/>
      <c r="BQ289" s="185"/>
      <c r="BR289" s="185"/>
      <c r="BS289" s="185"/>
      <c r="BT289" s="185"/>
      <c r="BU289" s="185"/>
      <c r="BV289" s="185"/>
      <c r="BW289" s="185"/>
      <c r="BX289" s="185"/>
      <c r="BY289" s="185"/>
      <c r="BZ289" s="185"/>
      <c r="CA289" s="185"/>
      <c r="CB289" s="185"/>
      <c r="CC289" s="185"/>
      <c r="CD289" s="185"/>
      <c r="CE289" s="185"/>
      <c r="CF289" s="185"/>
      <c r="CG289" s="185"/>
      <c r="CH289" s="185"/>
      <c r="CI289" s="185"/>
      <c r="CJ289" s="185"/>
      <c r="CK289" s="185"/>
      <c r="CL289" s="185"/>
      <c r="CM289" s="294"/>
    </row>
    <row r="290" spans="1:91" s="295" customFormat="1" ht="99.75" customHeight="1" x14ac:dyDescent="0.3">
      <c r="A290" s="122"/>
      <c r="B290" s="24" t="s">
        <v>25</v>
      </c>
      <c r="C290" s="20" t="s">
        <v>451</v>
      </c>
      <c r="D290" s="20"/>
      <c r="E290" s="20" t="s">
        <v>129</v>
      </c>
      <c r="F290" s="20" t="s">
        <v>57</v>
      </c>
      <c r="G290" s="20"/>
      <c r="H290" s="20">
        <v>2.5</v>
      </c>
      <c r="I290" s="20"/>
      <c r="J290" s="118"/>
      <c r="K290" s="118"/>
      <c r="L290" s="20"/>
      <c r="M290" s="118">
        <v>273</v>
      </c>
      <c r="N290" s="2" t="s">
        <v>38</v>
      </c>
      <c r="O290" s="20"/>
      <c r="P290" s="184"/>
      <c r="Q290" s="298"/>
      <c r="R290" s="298"/>
      <c r="S290" s="185"/>
      <c r="T290" s="185"/>
      <c r="U290" s="185"/>
      <c r="V290" s="185"/>
      <c r="W290" s="185"/>
      <c r="X290" s="185"/>
      <c r="Y290" s="185"/>
      <c r="Z290" s="185"/>
      <c r="AA290" s="185"/>
      <c r="AB290" s="185"/>
      <c r="AC290" s="185"/>
      <c r="AD290" s="185"/>
      <c r="AE290" s="185"/>
      <c r="AF290" s="185"/>
      <c r="AG290" s="185"/>
      <c r="AH290" s="185"/>
      <c r="AI290" s="185"/>
      <c r="AJ290" s="185"/>
      <c r="AK290" s="185"/>
      <c r="AL290" s="185"/>
      <c r="AM290" s="185"/>
      <c r="AN290" s="185"/>
      <c r="AO290" s="185"/>
      <c r="AP290" s="185"/>
      <c r="AQ290" s="185"/>
      <c r="AR290" s="185"/>
      <c r="AS290" s="185"/>
      <c r="AT290" s="185"/>
      <c r="AU290" s="185"/>
      <c r="AV290" s="185"/>
      <c r="AW290" s="185"/>
      <c r="AX290" s="185"/>
      <c r="AY290" s="185"/>
      <c r="AZ290" s="185"/>
      <c r="BA290" s="185"/>
      <c r="BB290" s="185"/>
      <c r="BC290" s="185"/>
      <c r="BD290" s="185"/>
      <c r="BE290" s="185"/>
      <c r="BF290" s="185"/>
      <c r="BG290" s="185"/>
      <c r="BH290" s="185"/>
      <c r="BI290" s="185"/>
      <c r="BJ290" s="185"/>
      <c r="BK290" s="185"/>
      <c r="BL290" s="185"/>
      <c r="BM290" s="185"/>
      <c r="BN290" s="185"/>
      <c r="BO290" s="185"/>
      <c r="BP290" s="185"/>
      <c r="BQ290" s="185"/>
      <c r="BR290" s="185"/>
      <c r="BS290" s="185"/>
      <c r="BT290" s="185"/>
      <c r="BU290" s="185"/>
      <c r="BV290" s="185"/>
      <c r="BW290" s="185"/>
      <c r="BX290" s="185"/>
      <c r="BY290" s="185"/>
      <c r="BZ290" s="185"/>
      <c r="CA290" s="185"/>
      <c r="CB290" s="185"/>
      <c r="CC290" s="185"/>
      <c r="CD290" s="185"/>
      <c r="CE290" s="185"/>
      <c r="CF290" s="185"/>
      <c r="CG290" s="185"/>
      <c r="CH290" s="185"/>
      <c r="CI290" s="185"/>
      <c r="CJ290" s="185"/>
      <c r="CK290" s="185"/>
      <c r="CL290" s="185"/>
      <c r="CM290" s="294"/>
    </row>
    <row r="291" spans="1:91" s="295" customFormat="1" ht="84" customHeight="1" x14ac:dyDescent="0.3">
      <c r="A291" s="122"/>
      <c r="B291" s="24" t="s">
        <v>513</v>
      </c>
      <c r="C291" s="20" t="s">
        <v>451</v>
      </c>
      <c r="D291" s="20"/>
      <c r="E291" s="20" t="s">
        <v>129</v>
      </c>
      <c r="F291" s="20" t="s">
        <v>57</v>
      </c>
      <c r="G291" s="20"/>
      <c r="H291" s="20"/>
      <c r="I291" s="20"/>
      <c r="J291" s="20"/>
      <c r="K291" s="118"/>
      <c r="L291" s="20">
        <v>9</v>
      </c>
      <c r="M291" s="118">
        <v>288</v>
      </c>
      <c r="N291" s="2" t="s">
        <v>38</v>
      </c>
      <c r="O291" s="20"/>
      <c r="P291" s="184"/>
      <c r="Q291" s="298"/>
      <c r="R291" s="298"/>
      <c r="S291" s="185"/>
      <c r="T291" s="185"/>
      <c r="U291" s="185"/>
      <c r="V291" s="185"/>
      <c r="W291" s="185"/>
      <c r="X291" s="185"/>
      <c r="Y291" s="185"/>
      <c r="Z291" s="185"/>
      <c r="AA291" s="185"/>
      <c r="AB291" s="185"/>
      <c r="AC291" s="185"/>
      <c r="AD291" s="185"/>
      <c r="AE291" s="185"/>
      <c r="AF291" s="185"/>
      <c r="AG291" s="185"/>
      <c r="AH291" s="185"/>
      <c r="AI291" s="185"/>
      <c r="AJ291" s="185"/>
      <c r="AK291" s="185"/>
      <c r="AL291" s="185"/>
      <c r="AM291" s="185"/>
      <c r="AN291" s="185"/>
      <c r="AO291" s="185"/>
      <c r="AP291" s="185"/>
      <c r="AQ291" s="185"/>
      <c r="AR291" s="185"/>
      <c r="AS291" s="185"/>
      <c r="AT291" s="185"/>
      <c r="AU291" s="185"/>
      <c r="AV291" s="185"/>
      <c r="AW291" s="185"/>
      <c r="AX291" s="185"/>
      <c r="AY291" s="185"/>
      <c r="AZ291" s="185"/>
      <c r="BA291" s="185"/>
      <c r="BB291" s="185"/>
      <c r="BC291" s="185"/>
      <c r="BD291" s="185"/>
      <c r="BE291" s="185"/>
      <c r="BF291" s="185"/>
      <c r="BG291" s="185"/>
      <c r="BH291" s="185"/>
      <c r="BI291" s="185"/>
      <c r="BJ291" s="185"/>
      <c r="BK291" s="185"/>
      <c r="BL291" s="185"/>
      <c r="BM291" s="185"/>
      <c r="BN291" s="185"/>
      <c r="BO291" s="185"/>
      <c r="BP291" s="185"/>
      <c r="BQ291" s="185"/>
      <c r="BR291" s="185"/>
      <c r="BS291" s="185"/>
      <c r="BT291" s="185"/>
      <c r="BU291" s="185"/>
      <c r="BV291" s="185"/>
      <c r="BW291" s="185"/>
      <c r="BX291" s="185"/>
      <c r="BY291" s="185"/>
      <c r="BZ291" s="185"/>
      <c r="CA291" s="185"/>
      <c r="CB291" s="185"/>
      <c r="CC291" s="185"/>
      <c r="CD291" s="185"/>
      <c r="CE291" s="185"/>
      <c r="CF291" s="185"/>
      <c r="CG291" s="185"/>
      <c r="CH291" s="185"/>
      <c r="CI291" s="185"/>
      <c r="CJ291" s="185"/>
      <c r="CK291" s="185"/>
      <c r="CL291" s="185"/>
      <c r="CM291" s="294"/>
    </row>
    <row r="292" spans="1:91" s="295" customFormat="1" ht="100.5" customHeight="1" x14ac:dyDescent="0.3">
      <c r="A292" s="122"/>
      <c r="B292" s="24" t="s">
        <v>26</v>
      </c>
      <c r="C292" s="20" t="s">
        <v>451</v>
      </c>
      <c r="D292" s="20"/>
      <c r="E292" s="20" t="s">
        <v>129</v>
      </c>
      <c r="F292" s="20" t="s">
        <v>57</v>
      </c>
      <c r="G292" s="20"/>
      <c r="H292" s="20"/>
      <c r="I292" s="118">
        <v>156.6</v>
      </c>
      <c r="J292" s="118"/>
      <c r="K292" s="118"/>
      <c r="L292" s="118"/>
      <c r="M292" s="118"/>
      <c r="N292" s="2" t="s">
        <v>38</v>
      </c>
      <c r="O292" s="20"/>
      <c r="P292" s="184"/>
      <c r="Q292" s="298"/>
      <c r="R292" s="298"/>
      <c r="S292" s="185"/>
      <c r="T292" s="185"/>
      <c r="U292" s="185"/>
      <c r="V292" s="185"/>
      <c r="W292" s="185"/>
      <c r="X292" s="185"/>
      <c r="Y292" s="185"/>
      <c r="Z292" s="185"/>
      <c r="AA292" s="185"/>
      <c r="AB292" s="185"/>
      <c r="AC292" s="185"/>
      <c r="AD292" s="185"/>
      <c r="AE292" s="185"/>
      <c r="AF292" s="185"/>
      <c r="AG292" s="185"/>
      <c r="AH292" s="185"/>
      <c r="AI292" s="185"/>
      <c r="AJ292" s="185"/>
      <c r="AK292" s="185"/>
      <c r="AL292" s="185"/>
      <c r="AM292" s="185"/>
      <c r="AN292" s="185"/>
      <c r="AO292" s="185"/>
      <c r="AP292" s="185"/>
      <c r="AQ292" s="185"/>
      <c r="AR292" s="185"/>
      <c r="AS292" s="185"/>
      <c r="AT292" s="185"/>
      <c r="AU292" s="185"/>
      <c r="AV292" s="185"/>
      <c r="AW292" s="185"/>
      <c r="AX292" s="185"/>
      <c r="AY292" s="185"/>
      <c r="AZ292" s="185"/>
      <c r="BA292" s="185"/>
      <c r="BB292" s="185"/>
      <c r="BC292" s="185"/>
      <c r="BD292" s="185"/>
      <c r="BE292" s="185"/>
      <c r="BF292" s="185"/>
      <c r="BG292" s="185"/>
      <c r="BH292" s="185"/>
      <c r="BI292" s="185"/>
      <c r="BJ292" s="185"/>
      <c r="BK292" s="185"/>
      <c r="BL292" s="185"/>
      <c r="BM292" s="185"/>
      <c r="BN292" s="185"/>
      <c r="BO292" s="185"/>
      <c r="BP292" s="185"/>
      <c r="BQ292" s="185"/>
      <c r="BR292" s="185"/>
      <c r="BS292" s="185"/>
      <c r="BT292" s="185"/>
      <c r="BU292" s="185"/>
      <c r="BV292" s="185"/>
      <c r="BW292" s="185"/>
      <c r="BX292" s="185"/>
      <c r="BY292" s="185"/>
      <c r="BZ292" s="185"/>
      <c r="CA292" s="185"/>
      <c r="CB292" s="185"/>
      <c r="CC292" s="185"/>
      <c r="CD292" s="185"/>
      <c r="CE292" s="185"/>
      <c r="CF292" s="185"/>
      <c r="CG292" s="185"/>
      <c r="CH292" s="185"/>
      <c r="CI292" s="185"/>
      <c r="CJ292" s="185"/>
      <c r="CK292" s="185"/>
      <c r="CL292" s="185"/>
      <c r="CM292" s="294"/>
    </row>
    <row r="293" spans="1:91" s="295" customFormat="1" ht="106.5" customHeight="1" x14ac:dyDescent="0.3">
      <c r="A293" s="122"/>
      <c r="B293" s="24" t="s">
        <v>512</v>
      </c>
      <c r="C293" s="20" t="s">
        <v>451</v>
      </c>
      <c r="D293" s="20"/>
      <c r="E293" s="20" t="s">
        <v>129</v>
      </c>
      <c r="F293" s="20" t="s">
        <v>57</v>
      </c>
      <c r="G293" s="20"/>
      <c r="H293" s="20"/>
      <c r="I293" s="118"/>
      <c r="J293" s="118"/>
      <c r="K293" s="118"/>
      <c r="L293" s="118">
        <v>9</v>
      </c>
      <c r="M293" s="118">
        <v>288</v>
      </c>
      <c r="N293" s="2" t="s">
        <v>38</v>
      </c>
      <c r="O293" s="20"/>
      <c r="P293" s="184"/>
      <c r="Q293" s="298"/>
      <c r="R293" s="298"/>
      <c r="S293" s="185"/>
      <c r="T293" s="185"/>
      <c r="U293" s="185"/>
      <c r="V293" s="185"/>
      <c r="W293" s="185"/>
      <c r="X293" s="185"/>
      <c r="Y293" s="185"/>
      <c r="Z293" s="185"/>
      <c r="AA293" s="185"/>
      <c r="AB293" s="185"/>
      <c r="AC293" s="185"/>
      <c r="AD293" s="185"/>
      <c r="AE293" s="185"/>
      <c r="AF293" s="185"/>
      <c r="AG293" s="185"/>
      <c r="AH293" s="185"/>
      <c r="AI293" s="185"/>
      <c r="AJ293" s="185"/>
      <c r="AK293" s="185"/>
      <c r="AL293" s="185"/>
      <c r="AM293" s="185"/>
      <c r="AN293" s="185"/>
      <c r="AO293" s="185"/>
      <c r="AP293" s="185"/>
      <c r="AQ293" s="185"/>
      <c r="AR293" s="185"/>
      <c r="AS293" s="185"/>
      <c r="AT293" s="185"/>
      <c r="AU293" s="185"/>
      <c r="AV293" s="185"/>
      <c r="AW293" s="185"/>
      <c r="AX293" s="185"/>
      <c r="AY293" s="185"/>
      <c r="AZ293" s="185"/>
      <c r="BA293" s="185"/>
      <c r="BB293" s="185"/>
      <c r="BC293" s="185"/>
      <c r="BD293" s="185"/>
      <c r="BE293" s="185"/>
      <c r="BF293" s="185"/>
      <c r="BG293" s="185"/>
      <c r="BH293" s="185"/>
      <c r="BI293" s="185"/>
      <c r="BJ293" s="185"/>
      <c r="BK293" s="185"/>
      <c r="BL293" s="185"/>
      <c r="BM293" s="185"/>
      <c r="BN293" s="185"/>
      <c r="BO293" s="185"/>
      <c r="BP293" s="185"/>
      <c r="BQ293" s="185"/>
      <c r="BR293" s="185"/>
      <c r="BS293" s="185"/>
      <c r="BT293" s="185"/>
      <c r="BU293" s="185"/>
      <c r="BV293" s="185"/>
      <c r="BW293" s="185"/>
      <c r="BX293" s="185"/>
      <c r="BY293" s="185"/>
      <c r="BZ293" s="185"/>
      <c r="CA293" s="185"/>
      <c r="CB293" s="185"/>
      <c r="CC293" s="185"/>
      <c r="CD293" s="185"/>
      <c r="CE293" s="185"/>
      <c r="CF293" s="185"/>
      <c r="CG293" s="185"/>
      <c r="CH293" s="185"/>
      <c r="CI293" s="185"/>
      <c r="CJ293" s="185"/>
      <c r="CK293" s="185"/>
      <c r="CL293" s="185"/>
      <c r="CM293" s="294"/>
    </row>
    <row r="294" spans="1:91" s="295" customFormat="1" ht="94.5" customHeight="1" x14ac:dyDescent="0.3">
      <c r="A294" s="122"/>
      <c r="B294" s="24" t="s">
        <v>511</v>
      </c>
      <c r="C294" s="20" t="s">
        <v>451</v>
      </c>
      <c r="D294" s="20"/>
      <c r="E294" s="20" t="s">
        <v>129</v>
      </c>
      <c r="F294" s="20" t="s">
        <v>57</v>
      </c>
      <c r="G294" s="20"/>
      <c r="H294" s="20"/>
      <c r="I294" s="118"/>
      <c r="J294" s="118"/>
      <c r="K294" s="118">
        <v>15</v>
      </c>
      <c r="L294" s="118">
        <v>420</v>
      </c>
      <c r="M294" s="20"/>
      <c r="N294" s="2" t="s">
        <v>38</v>
      </c>
      <c r="O294" s="20"/>
      <c r="P294" s="299"/>
      <c r="Q294" s="298"/>
      <c r="R294" s="298"/>
      <c r="S294" s="185"/>
      <c r="T294" s="185"/>
      <c r="U294" s="185"/>
      <c r="V294" s="185"/>
      <c r="W294" s="185"/>
      <c r="X294" s="185"/>
      <c r="Y294" s="185"/>
      <c r="Z294" s="185"/>
      <c r="AA294" s="185"/>
      <c r="AB294" s="185"/>
      <c r="AC294" s="185"/>
      <c r="AD294" s="185"/>
      <c r="AE294" s="185"/>
      <c r="AF294" s="185"/>
      <c r="AG294" s="185"/>
      <c r="AH294" s="185"/>
      <c r="AI294" s="185"/>
      <c r="AJ294" s="185"/>
      <c r="AK294" s="185"/>
      <c r="AL294" s="185"/>
      <c r="AM294" s="185"/>
      <c r="AN294" s="185"/>
      <c r="AO294" s="185"/>
      <c r="AP294" s="185"/>
      <c r="AQ294" s="185"/>
      <c r="AR294" s="185"/>
      <c r="AS294" s="185"/>
      <c r="AT294" s="185"/>
      <c r="AU294" s="185"/>
      <c r="AV294" s="185"/>
      <c r="AW294" s="185"/>
      <c r="AX294" s="185"/>
      <c r="AY294" s="185"/>
      <c r="AZ294" s="185"/>
      <c r="BA294" s="185"/>
      <c r="BB294" s="185"/>
      <c r="BC294" s="185"/>
      <c r="BD294" s="185"/>
      <c r="BE294" s="185"/>
      <c r="BF294" s="185"/>
      <c r="BG294" s="185"/>
      <c r="BH294" s="185"/>
      <c r="BI294" s="185"/>
      <c r="BJ294" s="185"/>
      <c r="BK294" s="185"/>
      <c r="BL294" s="185"/>
      <c r="BM294" s="185"/>
      <c r="BN294" s="185"/>
      <c r="BO294" s="185"/>
      <c r="BP294" s="185"/>
      <c r="BQ294" s="185"/>
      <c r="BR294" s="185"/>
      <c r="BS294" s="185"/>
      <c r="BT294" s="185"/>
      <c r="BU294" s="185"/>
      <c r="BV294" s="185"/>
      <c r="BW294" s="185"/>
      <c r="BX294" s="185"/>
      <c r="BY294" s="185"/>
      <c r="BZ294" s="185"/>
      <c r="CA294" s="185"/>
      <c r="CB294" s="185"/>
      <c r="CC294" s="185"/>
      <c r="CD294" s="185"/>
      <c r="CE294" s="185"/>
      <c r="CF294" s="185"/>
      <c r="CG294" s="185"/>
      <c r="CH294" s="185"/>
      <c r="CI294" s="185"/>
      <c r="CJ294" s="185"/>
      <c r="CK294" s="185"/>
      <c r="CL294" s="185"/>
      <c r="CM294" s="294"/>
    </row>
    <row r="295" spans="1:91" s="295" customFormat="1" ht="114.75" customHeight="1" x14ac:dyDescent="0.3">
      <c r="A295" s="122"/>
      <c r="B295" s="24" t="s">
        <v>510</v>
      </c>
      <c r="C295" s="20" t="s">
        <v>451</v>
      </c>
      <c r="D295" s="20"/>
      <c r="E295" s="20" t="s">
        <v>129</v>
      </c>
      <c r="F295" s="20" t="s">
        <v>57</v>
      </c>
      <c r="G295" s="20"/>
      <c r="H295" s="20"/>
      <c r="I295" s="118"/>
      <c r="J295" s="118"/>
      <c r="K295" s="118">
        <v>16</v>
      </c>
      <c r="L295" s="118">
        <v>441</v>
      </c>
      <c r="M295" s="20"/>
      <c r="N295" s="2" t="s">
        <v>38</v>
      </c>
      <c r="O295" s="20"/>
      <c r="P295" s="184"/>
      <c r="Q295" s="298"/>
      <c r="R295" s="298"/>
      <c r="S295" s="185"/>
      <c r="T295" s="185"/>
      <c r="U295" s="185"/>
      <c r="V295" s="185"/>
      <c r="W295" s="185"/>
      <c r="X295" s="185"/>
      <c r="Y295" s="185"/>
      <c r="Z295" s="185"/>
      <c r="AA295" s="185"/>
      <c r="AB295" s="185"/>
      <c r="AC295" s="185"/>
      <c r="AD295" s="185"/>
      <c r="AE295" s="185"/>
      <c r="AF295" s="185"/>
      <c r="AG295" s="185"/>
      <c r="AH295" s="185"/>
      <c r="AI295" s="185"/>
      <c r="AJ295" s="185"/>
      <c r="AK295" s="185"/>
      <c r="AL295" s="185"/>
      <c r="AM295" s="185"/>
      <c r="AN295" s="185"/>
      <c r="AO295" s="185"/>
      <c r="AP295" s="185"/>
      <c r="AQ295" s="185"/>
      <c r="AR295" s="185"/>
      <c r="AS295" s="185"/>
      <c r="AT295" s="185"/>
      <c r="AU295" s="185"/>
      <c r="AV295" s="185"/>
      <c r="AW295" s="185"/>
      <c r="AX295" s="185"/>
      <c r="AY295" s="185"/>
      <c r="AZ295" s="185"/>
      <c r="BA295" s="185"/>
      <c r="BB295" s="185"/>
      <c r="BC295" s="185"/>
      <c r="BD295" s="185"/>
      <c r="BE295" s="185"/>
      <c r="BF295" s="185"/>
      <c r="BG295" s="185"/>
      <c r="BH295" s="185"/>
      <c r="BI295" s="185"/>
      <c r="BJ295" s="185"/>
      <c r="BK295" s="185"/>
      <c r="BL295" s="185"/>
      <c r="BM295" s="185"/>
      <c r="BN295" s="185"/>
      <c r="BO295" s="185"/>
      <c r="BP295" s="185"/>
      <c r="BQ295" s="185"/>
      <c r="BR295" s="185"/>
      <c r="BS295" s="185"/>
      <c r="BT295" s="185"/>
      <c r="BU295" s="185"/>
      <c r="BV295" s="185"/>
      <c r="BW295" s="185"/>
      <c r="BX295" s="185"/>
      <c r="BY295" s="185"/>
      <c r="BZ295" s="185"/>
      <c r="CA295" s="185"/>
      <c r="CB295" s="185"/>
      <c r="CC295" s="185"/>
      <c r="CD295" s="185"/>
      <c r="CE295" s="185"/>
      <c r="CF295" s="185"/>
      <c r="CG295" s="185"/>
      <c r="CH295" s="185"/>
      <c r="CI295" s="185"/>
      <c r="CJ295" s="185"/>
      <c r="CK295" s="185"/>
      <c r="CL295" s="185"/>
      <c r="CM295" s="294"/>
    </row>
    <row r="296" spans="1:91" s="295" customFormat="1" ht="99" customHeight="1" x14ac:dyDescent="0.3">
      <c r="A296" s="122"/>
      <c r="B296" s="24" t="s">
        <v>509</v>
      </c>
      <c r="C296" s="20" t="s">
        <v>451</v>
      </c>
      <c r="D296" s="20"/>
      <c r="E296" s="20" t="s">
        <v>129</v>
      </c>
      <c r="F296" s="20" t="s">
        <v>57</v>
      </c>
      <c r="G296" s="20">
        <v>53.9</v>
      </c>
      <c r="H296" s="20"/>
      <c r="I296" s="118"/>
      <c r="J296" s="118"/>
      <c r="K296" s="118"/>
      <c r="L296" s="118">
        <v>8</v>
      </c>
      <c r="M296" s="118">
        <v>273</v>
      </c>
      <c r="N296" s="2" t="s">
        <v>38</v>
      </c>
      <c r="O296" s="20"/>
      <c r="P296" s="184"/>
      <c r="Q296" s="298"/>
      <c r="R296" s="298"/>
      <c r="S296" s="185"/>
      <c r="T296" s="185"/>
      <c r="U296" s="185"/>
      <c r="V296" s="185"/>
      <c r="W296" s="185"/>
      <c r="X296" s="185"/>
      <c r="Y296" s="185"/>
      <c r="Z296" s="185"/>
      <c r="AA296" s="185"/>
      <c r="AB296" s="185"/>
      <c r="AC296" s="185"/>
      <c r="AD296" s="185"/>
      <c r="AE296" s="185"/>
      <c r="AF296" s="185"/>
      <c r="AG296" s="185"/>
      <c r="AH296" s="185"/>
      <c r="AI296" s="185"/>
      <c r="AJ296" s="185"/>
      <c r="AK296" s="185"/>
      <c r="AL296" s="185"/>
      <c r="AM296" s="185"/>
      <c r="AN296" s="185"/>
      <c r="AO296" s="185"/>
      <c r="AP296" s="185"/>
      <c r="AQ296" s="185"/>
      <c r="AR296" s="185"/>
      <c r="AS296" s="185"/>
      <c r="AT296" s="185"/>
      <c r="AU296" s="185"/>
      <c r="AV296" s="185"/>
      <c r="AW296" s="185"/>
      <c r="AX296" s="185"/>
      <c r="AY296" s="185"/>
      <c r="AZ296" s="185"/>
      <c r="BA296" s="185"/>
      <c r="BB296" s="185"/>
      <c r="BC296" s="185"/>
      <c r="BD296" s="185"/>
      <c r="BE296" s="185"/>
      <c r="BF296" s="185"/>
      <c r="BG296" s="185"/>
      <c r="BH296" s="185"/>
      <c r="BI296" s="185"/>
      <c r="BJ296" s="185"/>
      <c r="BK296" s="185"/>
      <c r="BL296" s="185"/>
      <c r="BM296" s="185"/>
      <c r="BN296" s="185"/>
      <c r="BO296" s="185"/>
      <c r="BP296" s="185"/>
      <c r="BQ296" s="185"/>
      <c r="BR296" s="185"/>
      <c r="BS296" s="185"/>
      <c r="BT296" s="185"/>
      <c r="BU296" s="185"/>
      <c r="BV296" s="185"/>
      <c r="BW296" s="185"/>
      <c r="BX296" s="185"/>
      <c r="BY296" s="185"/>
      <c r="BZ296" s="185"/>
      <c r="CA296" s="185"/>
      <c r="CB296" s="185"/>
      <c r="CC296" s="185"/>
      <c r="CD296" s="185"/>
      <c r="CE296" s="185"/>
      <c r="CF296" s="185"/>
      <c r="CG296" s="185"/>
      <c r="CH296" s="185"/>
      <c r="CI296" s="185"/>
      <c r="CJ296" s="185"/>
      <c r="CK296" s="185"/>
      <c r="CL296" s="185"/>
      <c r="CM296" s="294"/>
    </row>
    <row r="297" spans="1:91" s="295" customFormat="1" ht="99.75" customHeight="1" x14ac:dyDescent="0.3">
      <c r="A297" s="122"/>
      <c r="B297" s="24" t="s">
        <v>508</v>
      </c>
      <c r="C297" s="20" t="s">
        <v>451</v>
      </c>
      <c r="D297" s="20"/>
      <c r="E297" s="20" t="s">
        <v>129</v>
      </c>
      <c r="F297" s="20" t="s">
        <v>57</v>
      </c>
      <c r="G297" s="20"/>
      <c r="H297" s="20"/>
      <c r="I297" s="20"/>
      <c r="J297" s="118"/>
      <c r="K297" s="118"/>
      <c r="L297" s="118">
        <v>10</v>
      </c>
      <c r="M297" s="118">
        <v>302</v>
      </c>
      <c r="N297" s="2" t="s">
        <v>38</v>
      </c>
      <c r="O297" s="20"/>
      <c r="P297" s="184"/>
      <c r="Q297" s="298"/>
      <c r="R297" s="298"/>
      <c r="S297" s="185"/>
      <c r="T297" s="185"/>
      <c r="U297" s="185"/>
      <c r="V297" s="185"/>
      <c r="W297" s="185"/>
      <c r="X297" s="185"/>
      <c r="Y297" s="185"/>
      <c r="Z297" s="185"/>
      <c r="AA297" s="185"/>
      <c r="AB297" s="185"/>
      <c r="AC297" s="185"/>
      <c r="AD297" s="185"/>
      <c r="AE297" s="185"/>
      <c r="AF297" s="185"/>
      <c r="AG297" s="185"/>
      <c r="AH297" s="185"/>
      <c r="AI297" s="185"/>
      <c r="AJ297" s="185"/>
      <c r="AK297" s="185"/>
      <c r="AL297" s="185"/>
      <c r="AM297" s="185"/>
      <c r="AN297" s="185"/>
      <c r="AO297" s="185"/>
      <c r="AP297" s="185"/>
      <c r="AQ297" s="185"/>
      <c r="AR297" s="185"/>
      <c r="AS297" s="185"/>
      <c r="AT297" s="185"/>
      <c r="AU297" s="185"/>
      <c r="AV297" s="185"/>
      <c r="AW297" s="185"/>
      <c r="AX297" s="185"/>
      <c r="AY297" s="185"/>
      <c r="AZ297" s="185"/>
      <c r="BA297" s="185"/>
      <c r="BB297" s="185"/>
      <c r="BC297" s="185"/>
      <c r="BD297" s="185"/>
      <c r="BE297" s="185"/>
      <c r="BF297" s="185"/>
      <c r="BG297" s="185"/>
      <c r="BH297" s="185"/>
      <c r="BI297" s="185"/>
      <c r="BJ297" s="185"/>
      <c r="BK297" s="185"/>
      <c r="BL297" s="185"/>
      <c r="BM297" s="185"/>
      <c r="BN297" s="185"/>
      <c r="BO297" s="185"/>
      <c r="BP297" s="185"/>
      <c r="BQ297" s="185"/>
      <c r="BR297" s="185"/>
      <c r="BS297" s="185"/>
      <c r="BT297" s="185"/>
      <c r="BU297" s="185"/>
      <c r="BV297" s="185"/>
      <c r="BW297" s="185"/>
      <c r="BX297" s="185"/>
      <c r="BY297" s="185"/>
      <c r="BZ297" s="185"/>
      <c r="CA297" s="185"/>
      <c r="CB297" s="185"/>
      <c r="CC297" s="185"/>
      <c r="CD297" s="185"/>
      <c r="CE297" s="185"/>
      <c r="CF297" s="185"/>
      <c r="CG297" s="185"/>
      <c r="CH297" s="185"/>
      <c r="CI297" s="185"/>
      <c r="CJ297" s="185"/>
      <c r="CK297" s="185"/>
      <c r="CL297" s="185"/>
      <c r="CM297" s="294"/>
    </row>
    <row r="298" spans="1:91" s="295" customFormat="1" ht="159" customHeight="1" x14ac:dyDescent="0.3">
      <c r="A298" s="122"/>
      <c r="B298" s="24" t="s">
        <v>507</v>
      </c>
      <c r="C298" s="20" t="s">
        <v>451</v>
      </c>
      <c r="D298" s="20"/>
      <c r="E298" s="20" t="s">
        <v>129</v>
      </c>
      <c r="F298" s="20" t="s">
        <v>57</v>
      </c>
      <c r="G298" s="20"/>
      <c r="H298" s="118">
        <v>1</v>
      </c>
      <c r="I298" s="118">
        <v>7</v>
      </c>
      <c r="J298" s="118">
        <v>273</v>
      </c>
      <c r="K298" s="118"/>
      <c r="L298" s="20"/>
      <c r="M298" s="20"/>
      <c r="N298" s="2" t="s">
        <v>38</v>
      </c>
      <c r="O298" s="20"/>
      <c r="P298" s="293"/>
      <c r="Q298" s="298"/>
      <c r="R298" s="298"/>
      <c r="S298" s="185"/>
      <c r="T298" s="185"/>
      <c r="U298" s="185"/>
      <c r="V298" s="185"/>
      <c r="W298" s="185"/>
      <c r="X298" s="185"/>
      <c r="Y298" s="185"/>
      <c r="Z298" s="185"/>
      <c r="AA298" s="185"/>
      <c r="AB298" s="185"/>
      <c r="AC298" s="185"/>
      <c r="AD298" s="185"/>
      <c r="AE298" s="185"/>
      <c r="AF298" s="185"/>
      <c r="AG298" s="185"/>
      <c r="AH298" s="185"/>
      <c r="AI298" s="185"/>
      <c r="AJ298" s="185"/>
      <c r="AK298" s="185"/>
      <c r="AL298" s="185"/>
      <c r="AM298" s="185"/>
      <c r="AN298" s="185"/>
      <c r="AO298" s="185"/>
      <c r="AP298" s="185"/>
      <c r="AQ298" s="185"/>
      <c r="AR298" s="185"/>
      <c r="AS298" s="185"/>
      <c r="AT298" s="185"/>
      <c r="AU298" s="185"/>
      <c r="AV298" s="185"/>
      <c r="AW298" s="185"/>
      <c r="AX298" s="185"/>
      <c r="AY298" s="185"/>
      <c r="AZ298" s="185"/>
      <c r="BA298" s="185"/>
      <c r="BB298" s="185"/>
      <c r="BC298" s="185"/>
      <c r="BD298" s="185"/>
      <c r="BE298" s="185"/>
      <c r="BF298" s="185"/>
      <c r="BG298" s="185"/>
      <c r="BH298" s="185"/>
      <c r="BI298" s="185"/>
      <c r="BJ298" s="185"/>
      <c r="BK298" s="185"/>
      <c r="BL298" s="185"/>
      <c r="BM298" s="185"/>
      <c r="BN298" s="185"/>
      <c r="BO298" s="185"/>
      <c r="BP298" s="185"/>
      <c r="BQ298" s="185"/>
      <c r="BR298" s="185"/>
      <c r="BS298" s="185"/>
      <c r="BT298" s="185"/>
      <c r="BU298" s="185"/>
      <c r="BV298" s="185"/>
      <c r="BW298" s="185"/>
      <c r="BX298" s="185"/>
      <c r="BY298" s="185"/>
      <c r="BZ298" s="185"/>
      <c r="CA298" s="185"/>
      <c r="CB298" s="185"/>
      <c r="CC298" s="185"/>
      <c r="CD298" s="185"/>
      <c r="CE298" s="185"/>
      <c r="CF298" s="185"/>
      <c r="CG298" s="185"/>
      <c r="CH298" s="185"/>
      <c r="CI298" s="185"/>
      <c r="CJ298" s="185"/>
      <c r="CK298" s="185"/>
      <c r="CL298" s="185"/>
      <c r="CM298" s="294"/>
    </row>
    <row r="299" spans="1:91" s="295" customFormat="1" ht="89.25" customHeight="1" x14ac:dyDescent="0.3">
      <c r="A299" s="122"/>
      <c r="B299" s="24" t="s">
        <v>506</v>
      </c>
      <c r="C299" s="20" t="s">
        <v>451</v>
      </c>
      <c r="D299" s="20"/>
      <c r="E299" s="20" t="s">
        <v>129</v>
      </c>
      <c r="F299" s="20" t="s">
        <v>57</v>
      </c>
      <c r="G299" s="20"/>
      <c r="H299" s="20"/>
      <c r="I299" s="20"/>
      <c r="J299" s="118"/>
      <c r="K299" s="118">
        <v>8</v>
      </c>
      <c r="L299" s="118">
        <v>273</v>
      </c>
      <c r="M299" s="118"/>
      <c r="N299" s="2" t="s">
        <v>38</v>
      </c>
      <c r="O299" s="20"/>
      <c r="P299" s="293"/>
      <c r="Q299" s="298"/>
      <c r="R299" s="298"/>
      <c r="S299" s="185"/>
      <c r="T299" s="185"/>
      <c r="U299" s="185"/>
      <c r="V299" s="185"/>
      <c r="W299" s="185"/>
      <c r="X299" s="185"/>
      <c r="Y299" s="185"/>
      <c r="Z299" s="185"/>
      <c r="AA299" s="185"/>
      <c r="AB299" s="185"/>
      <c r="AC299" s="185"/>
      <c r="AD299" s="185"/>
      <c r="AE299" s="185"/>
      <c r="AF299" s="185"/>
      <c r="AG299" s="185"/>
      <c r="AH299" s="185"/>
      <c r="AI299" s="185"/>
      <c r="AJ299" s="185"/>
      <c r="AK299" s="185"/>
      <c r="AL299" s="185"/>
      <c r="AM299" s="185"/>
      <c r="AN299" s="185"/>
      <c r="AO299" s="185"/>
      <c r="AP299" s="185"/>
      <c r="AQ299" s="185"/>
      <c r="AR299" s="185"/>
      <c r="AS299" s="185"/>
      <c r="AT299" s="185"/>
      <c r="AU299" s="185"/>
      <c r="AV299" s="185"/>
      <c r="AW299" s="185"/>
      <c r="AX299" s="185"/>
      <c r="AY299" s="185"/>
      <c r="AZ299" s="185"/>
      <c r="BA299" s="185"/>
      <c r="BB299" s="185"/>
      <c r="BC299" s="185"/>
      <c r="BD299" s="185"/>
      <c r="BE299" s="185"/>
      <c r="BF299" s="185"/>
      <c r="BG299" s="185"/>
      <c r="BH299" s="185"/>
      <c r="BI299" s="185"/>
      <c r="BJ299" s="185"/>
      <c r="BK299" s="185"/>
      <c r="BL299" s="185"/>
      <c r="BM299" s="185"/>
      <c r="BN299" s="185"/>
      <c r="BO299" s="185"/>
      <c r="BP299" s="185"/>
      <c r="BQ299" s="185"/>
      <c r="BR299" s="185"/>
      <c r="BS299" s="185"/>
      <c r="BT299" s="185"/>
      <c r="BU299" s="185"/>
      <c r="BV299" s="185"/>
      <c r="BW299" s="185"/>
      <c r="BX299" s="185"/>
      <c r="BY299" s="185"/>
      <c r="BZ299" s="185"/>
      <c r="CA299" s="185"/>
      <c r="CB299" s="185"/>
      <c r="CC299" s="185"/>
      <c r="CD299" s="185"/>
      <c r="CE299" s="185"/>
      <c r="CF299" s="185"/>
      <c r="CG299" s="185"/>
      <c r="CH299" s="185"/>
      <c r="CI299" s="185"/>
      <c r="CJ299" s="185"/>
      <c r="CK299" s="185"/>
      <c r="CL299" s="185"/>
      <c r="CM299" s="294"/>
    </row>
    <row r="300" spans="1:91" s="295" customFormat="1" ht="92.25" customHeight="1" x14ac:dyDescent="0.3">
      <c r="A300" s="122"/>
      <c r="B300" s="24" t="s">
        <v>505</v>
      </c>
      <c r="C300" s="20" t="s">
        <v>451</v>
      </c>
      <c r="D300" s="20"/>
      <c r="E300" s="20" t="s">
        <v>129</v>
      </c>
      <c r="F300" s="20" t="s">
        <v>57</v>
      </c>
      <c r="G300" s="20"/>
      <c r="H300" s="20"/>
      <c r="I300" s="20"/>
      <c r="J300" s="118"/>
      <c r="K300" s="118"/>
      <c r="L300" s="118">
        <v>16</v>
      </c>
      <c r="M300" s="118">
        <v>441</v>
      </c>
      <c r="N300" s="2" t="s">
        <v>38</v>
      </c>
      <c r="O300" s="20"/>
      <c r="P300" s="184"/>
      <c r="Q300" s="298"/>
      <c r="R300" s="298"/>
      <c r="S300" s="185"/>
      <c r="T300" s="185"/>
      <c r="U300" s="185"/>
      <c r="V300" s="185"/>
      <c r="W300" s="185"/>
      <c r="X300" s="185"/>
      <c r="Y300" s="185"/>
      <c r="Z300" s="185"/>
      <c r="AA300" s="185"/>
      <c r="AB300" s="185"/>
      <c r="AC300" s="185"/>
      <c r="AD300" s="185"/>
      <c r="AE300" s="185"/>
      <c r="AF300" s="185"/>
      <c r="AG300" s="185"/>
      <c r="AH300" s="185"/>
      <c r="AI300" s="185"/>
      <c r="AJ300" s="185"/>
      <c r="AK300" s="185"/>
      <c r="AL300" s="185"/>
      <c r="AM300" s="185"/>
      <c r="AN300" s="185"/>
      <c r="AO300" s="185"/>
      <c r="AP300" s="185"/>
      <c r="AQ300" s="185"/>
      <c r="AR300" s="185"/>
      <c r="AS300" s="185"/>
      <c r="AT300" s="185"/>
      <c r="AU300" s="185"/>
      <c r="AV300" s="185"/>
      <c r="AW300" s="185"/>
      <c r="AX300" s="185"/>
      <c r="AY300" s="185"/>
      <c r="AZ300" s="185"/>
      <c r="BA300" s="185"/>
      <c r="BB300" s="185"/>
      <c r="BC300" s="185"/>
      <c r="BD300" s="185"/>
      <c r="BE300" s="185"/>
      <c r="BF300" s="185"/>
      <c r="BG300" s="185"/>
      <c r="BH300" s="185"/>
      <c r="BI300" s="185"/>
      <c r="BJ300" s="185"/>
      <c r="BK300" s="185"/>
      <c r="BL300" s="185"/>
      <c r="BM300" s="185"/>
      <c r="BN300" s="185"/>
      <c r="BO300" s="185"/>
      <c r="BP300" s="185"/>
      <c r="BQ300" s="185"/>
      <c r="BR300" s="185"/>
      <c r="BS300" s="185"/>
      <c r="BT300" s="185"/>
      <c r="BU300" s="185"/>
      <c r="BV300" s="185"/>
      <c r="BW300" s="185"/>
      <c r="BX300" s="185"/>
      <c r="BY300" s="185"/>
      <c r="BZ300" s="185"/>
      <c r="CA300" s="185"/>
      <c r="CB300" s="185"/>
      <c r="CC300" s="185"/>
      <c r="CD300" s="185"/>
      <c r="CE300" s="185"/>
      <c r="CF300" s="185"/>
      <c r="CG300" s="185"/>
      <c r="CH300" s="185"/>
      <c r="CI300" s="185"/>
      <c r="CJ300" s="185"/>
      <c r="CK300" s="185"/>
      <c r="CL300" s="185"/>
      <c r="CM300" s="294"/>
    </row>
    <row r="301" spans="1:91" s="295" customFormat="1" ht="110.25" customHeight="1" x14ac:dyDescent="0.3">
      <c r="A301" s="122"/>
      <c r="B301" s="24" t="s">
        <v>504</v>
      </c>
      <c r="C301" s="20" t="s">
        <v>451</v>
      </c>
      <c r="D301" s="20"/>
      <c r="E301" s="20" t="s">
        <v>129</v>
      </c>
      <c r="F301" s="20" t="s">
        <v>57</v>
      </c>
      <c r="G301" s="20"/>
      <c r="H301" s="20"/>
      <c r="I301" s="20"/>
      <c r="J301" s="20"/>
      <c r="K301" s="118"/>
      <c r="L301" s="118">
        <v>10</v>
      </c>
      <c r="M301" s="118">
        <v>302</v>
      </c>
      <c r="N301" s="2" t="s">
        <v>38</v>
      </c>
      <c r="O301" s="20"/>
      <c r="P301" s="184"/>
      <c r="Q301" s="298"/>
      <c r="R301" s="298"/>
      <c r="S301" s="185"/>
      <c r="T301" s="185"/>
      <c r="U301" s="185"/>
      <c r="V301" s="185"/>
      <c r="W301" s="185"/>
      <c r="X301" s="185"/>
      <c r="Y301" s="185"/>
      <c r="Z301" s="185"/>
      <c r="AA301" s="185"/>
      <c r="AB301" s="185"/>
      <c r="AC301" s="185"/>
      <c r="AD301" s="185"/>
      <c r="AE301" s="185"/>
      <c r="AF301" s="185"/>
      <c r="AG301" s="185"/>
      <c r="AH301" s="185"/>
      <c r="AI301" s="185"/>
      <c r="AJ301" s="185"/>
      <c r="AK301" s="185"/>
      <c r="AL301" s="185"/>
      <c r="AM301" s="185"/>
      <c r="AN301" s="185"/>
      <c r="AO301" s="185"/>
      <c r="AP301" s="185"/>
      <c r="AQ301" s="185"/>
      <c r="AR301" s="185"/>
      <c r="AS301" s="185"/>
      <c r="AT301" s="185"/>
      <c r="AU301" s="185"/>
      <c r="AV301" s="185"/>
      <c r="AW301" s="185"/>
      <c r="AX301" s="185"/>
      <c r="AY301" s="185"/>
      <c r="AZ301" s="185"/>
      <c r="BA301" s="185"/>
      <c r="BB301" s="185"/>
      <c r="BC301" s="185"/>
      <c r="BD301" s="185"/>
      <c r="BE301" s="185"/>
      <c r="BF301" s="185"/>
      <c r="BG301" s="185"/>
      <c r="BH301" s="185"/>
      <c r="BI301" s="185"/>
      <c r="BJ301" s="185"/>
      <c r="BK301" s="185"/>
      <c r="BL301" s="185"/>
      <c r="BM301" s="185"/>
      <c r="BN301" s="185"/>
      <c r="BO301" s="185"/>
      <c r="BP301" s="185"/>
      <c r="BQ301" s="185"/>
      <c r="BR301" s="185"/>
      <c r="BS301" s="185"/>
      <c r="BT301" s="185"/>
      <c r="BU301" s="185"/>
      <c r="BV301" s="185"/>
      <c r="BW301" s="185"/>
      <c r="BX301" s="185"/>
      <c r="BY301" s="185"/>
      <c r="BZ301" s="185"/>
      <c r="CA301" s="185"/>
      <c r="CB301" s="185"/>
      <c r="CC301" s="185"/>
      <c r="CD301" s="185"/>
      <c r="CE301" s="185"/>
      <c r="CF301" s="185"/>
      <c r="CG301" s="185"/>
      <c r="CH301" s="185"/>
      <c r="CI301" s="185"/>
      <c r="CJ301" s="185"/>
      <c r="CK301" s="185"/>
      <c r="CL301" s="185"/>
      <c r="CM301" s="294"/>
    </row>
    <row r="302" spans="1:91" s="295" customFormat="1" ht="87" customHeight="1" x14ac:dyDescent="0.3">
      <c r="A302" s="122"/>
      <c r="B302" s="24" t="s">
        <v>503</v>
      </c>
      <c r="C302" s="20" t="s">
        <v>451</v>
      </c>
      <c r="D302" s="20"/>
      <c r="E302" s="20" t="s">
        <v>129</v>
      </c>
      <c r="F302" s="20" t="s">
        <v>57</v>
      </c>
      <c r="G302" s="20"/>
      <c r="H302" s="20"/>
      <c r="I302" s="20"/>
      <c r="J302" s="118"/>
      <c r="K302" s="118">
        <v>10</v>
      </c>
      <c r="L302" s="118">
        <v>302</v>
      </c>
      <c r="M302" s="20"/>
      <c r="N302" s="2" t="s">
        <v>38</v>
      </c>
      <c r="O302" s="20"/>
      <c r="P302" s="293"/>
      <c r="Q302" s="298"/>
      <c r="R302" s="298"/>
      <c r="S302" s="185"/>
      <c r="T302" s="185"/>
      <c r="U302" s="185"/>
      <c r="V302" s="185"/>
      <c r="W302" s="185"/>
      <c r="X302" s="185"/>
      <c r="Y302" s="185"/>
      <c r="Z302" s="185"/>
      <c r="AA302" s="185"/>
      <c r="AB302" s="185"/>
      <c r="AC302" s="185"/>
      <c r="AD302" s="185"/>
      <c r="AE302" s="185"/>
      <c r="AF302" s="185"/>
      <c r="AG302" s="185"/>
      <c r="AH302" s="185"/>
      <c r="AI302" s="185"/>
      <c r="AJ302" s="185"/>
      <c r="AK302" s="185"/>
      <c r="AL302" s="185"/>
      <c r="AM302" s="185"/>
      <c r="AN302" s="185"/>
      <c r="AO302" s="185"/>
      <c r="AP302" s="185"/>
      <c r="AQ302" s="185"/>
      <c r="AR302" s="185"/>
      <c r="AS302" s="185"/>
      <c r="AT302" s="185"/>
      <c r="AU302" s="185"/>
      <c r="AV302" s="185"/>
      <c r="AW302" s="185"/>
      <c r="AX302" s="185"/>
      <c r="AY302" s="185"/>
      <c r="AZ302" s="185"/>
      <c r="BA302" s="185"/>
      <c r="BB302" s="185"/>
      <c r="BC302" s="185"/>
      <c r="BD302" s="185"/>
      <c r="BE302" s="185"/>
      <c r="BF302" s="185"/>
      <c r="BG302" s="185"/>
      <c r="BH302" s="185"/>
      <c r="BI302" s="185"/>
      <c r="BJ302" s="185"/>
      <c r="BK302" s="185"/>
      <c r="BL302" s="185"/>
      <c r="BM302" s="185"/>
      <c r="BN302" s="185"/>
      <c r="BO302" s="185"/>
      <c r="BP302" s="185"/>
      <c r="BQ302" s="185"/>
      <c r="BR302" s="185"/>
      <c r="BS302" s="185"/>
      <c r="BT302" s="185"/>
      <c r="BU302" s="185"/>
      <c r="BV302" s="185"/>
      <c r="BW302" s="185"/>
      <c r="BX302" s="185"/>
      <c r="BY302" s="185"/>
      <c r="BZ302" s="185"/>
      <c r="CA302" s="185"/>
      <c r="CB302" s="185"/>
      <c r="CC302" s="185"/>
      <c r="CD302" s="185"/>
      <c r="CE302" s="185"/>
      <c r="CF302" s="185"/>
      <c r="CG302" s="185"/>
      <c r="CH302" s="185"/>
      <c r="CI302" s="185"/>
      <c r="CJ302" s="185"/>
      <c r="CK302" s="185"/>
      <c r="CL302" s="185"/>
      <c r="CM302" s="294"/>
    </row>
    <row r="303" spans="1:91" s="295" customFormat="1" ht="86.25" customHeight="1" x14ac:dyDescent="0.3">
      <c r="A303" s="122"/>
      <c r="B303" s="24" t="s">
        <v>502</v>
      </c>
      <c r="C303" s="20" t="s">
        <v>451</v>
      </c>
      <c r="D303" s="20"/>
      <c r="E303" s="20" t="s">
        <v>129</v>
      </c>
      <c r="F303" s="20" t="s">
        <v>57</v>
      </c>
      <c r="G303" s="20"/>
      <c r="H303" s="20"/>
      <c r="I303" s="20"/>
      <c r="J303" s="118"/>
      <c r="K303" s="118"/>
      <c r="L303" s="118">
        <v>17</v>
      </c>
      <c r="M303" s="118">
        <v>463</v>
      </c>
      <c r="N303" s="2" t="s">
        <v>38</v>
      </c>
      <c r="O303" s="20"/>
      <c r="P303" s="184"/>
      <c r="Q303" s="298"/>
      <c r="R303" s="298"/>
      <c r="S303" s="185"/>
      <c r="T303" s="185"/>
      <c r="U303" s="185"/>
      <c r="V303" s="185"/>
      <c r="W303" s="185"/>
      <c r="X303" s="185"/>
      <c r="Y303" s="185"/>
      <c r="Z303" s="185"/>
      <c r="AA303" s="185"/>
      <c r="AB303" s="185"/>
      <c r="AC303" s="185"/>
      <c r="AD303" s="185"/>
      <c r="AE303" s="185"/>
      <c r="AF303" s="185"/>
      <c r="AG303" s="185"/>
      <c r="AH303" s="185"/>
      <c r="AI303" s="185"/>
      <c r="AJ303" s="185"/>
      <c r="AK303" s="185"/>
      <c r="AL303" s="185"/>
      <c r="AM303" s="185"/>
      <c r="AN303" s="185"/>
      <c r="AO303" s="185"/>
      <c r="AP303" s="185"/>
      <c r="AQ303" s="185"/>
      <c r="AR303" s="185"/>
      <c r="AS303" s="185"/>
      <c r="AT303" s="185"/>
      <c r="AU303" s="185"/>
      <c r="AV303" s="185"/>
      <c r="AW303" s="185"/>
      <c r="AX303" s="185"/>
      <c r="AY303" s="185"/>
      <c r="AZ303" s="185"/>
      <c r="BA303" s="185"/>
      <c r="BB303" s="185"/>
      <c r="BC303" s="185"/>
      <c r="BD303" s="185"/>
      <c r="BE303" s="185"/>
      <c r="BF303" s="185"/>
      <c r="BG303" s="185"/>
      <c r="BH303" s="185"/>
      <c r="BI303" s="185"/>
      <c r="BJ303" s="185"/>
      <c r="BK303" s="185"/>
      <c r="BL303" s="185"/>
      <c r="BM303" s="185"/>
      <c r="BN303" s="185"/>
      <c r="BO303" s="185"/>
      <c r="BP303" s="185"/>
      <c r="BQ303" s="185"/>
      <c r="BR303" s="185"/>
      <c r="BS303" s="185"/>
      <c r="BT303" s="185"/>
      <c r="BU303" s="185"/>
      <c r="BV303" s="185"/>
      <c r="BW303" s="185"/>
      <c r="BX303" s="185"/>
      <c r="BY303" s="185"/>
      <c r="BZ303" s="185"/>
      <c r="CA303" s="185"/>
      <c r="CB303" s="185"/>
      <c r="CC303" s="185"/>
      <c r="CD303" s="185"/>
      <c r="CE303" s="185"/>
      <c r="CF303" s="185"/>
      <c r="CG303" s="185"/>
      <c r="CH303" s="185"/>
      <c r="CI303" s="185"/>
      <c r="CJ303" s="185"/>
      <c r="CK303" s="185"/>
      <c r="CL303" s="185"/>
      <c r="CM303" s="294"/>
    </row>
    <row r="304" spans="1:91" s="295" customFormat="1" ht="98.25" customHeight="1" x14ac:dyDescent="0.3">
      <c r="A304" s="122"/>
      <c r="B304" s="24" t="s">
        <v>501</v>
      </c>
      <c r="C304" s="20" t="s">
        <v>451</v>
      </c>
      <c r="D304" s="20"/>
      <c r="E304" s="20" t="s">
        <v>129</v>
      </c>
      <c r="F304" s="20" t="s">
        <v>57</v>
      </c>
      <c r="G304" s="20"/>
      <c r="H304" s="20">
        <v>1</v>
      </c>
      <c r="I304" s="20">
        <v>6.9</v>
      </c>
      <c r="J304" s="118">
        <v>273</v>
      </c>
      <c r="K304" s="118"/>
      <c r="L304" s="118"/>
      <c r="M304" s="20"/>
      <c r="N304" s="2" t="s">
        <v>38</v>
      </c>
      <c r="O304" s="20"/>
      <c r="P304" s="293"/>
      <c r="Q304" s="298"/>
      <c r="R304" s="298"/>
      <c r="S304" s="185"/>
      <c r="T304" s="185"/>
      <c r="U304" s="185"/>
      <c r="V304" s="185"/>
      <c r="W304" s="185"/>
      <c r="X304" s="185"/>
      <c r="Y304" s="185"/>
      <c r="Z304" s="185"/>
      <c r="AA304" s="185"/>
      <c r="AB304" s="185"/>
      <c r="AC304" s="185"/>
      <c r="AD304" s="185"/>
      <c r="AE304" s="185"/>
      <c r="AF304" s="185"/>
      <c r="AG304" s="185"/>
      <c r="AH304" s="185"/>
      <c r="AI304" s="185"/>
      <c r="AJ304" s="185"/>
      <c r="AK304" s="185"/>
      <c r="AL304" s="185"/>
      <c r="AM304" s="185"/>
      <c r="AN304" s="185"/>
      <c r="AO304" s="185"/>
      <c r="AP304" s="185"/>
      <c r="AQ304" s="185"/>
      <c r="AR304" s="185"/>
      <c r="AS304" s="185"/>
      <c r="AT304" s="185"/>
      <c r="AU304" s="185"/>
      <c r="AV304" s="185"/>
      <c r="AW304" s="185"/>
      <c r="AX304" s="185"/>
      <c r="AY304" s="185"/>
      <c r="AZ304" s="185"/>
      <c r="BA304" s="185"/>
      <c r="BB304" s="185"/>
      <c r="BC304" s="185"/>
      <c r="BD304" s="185"/>
      <c r="BE304" s="185"/>
      <c r="BF304" s="185"/>
      <c r="BG304" s="185"/>
      <c r="BH304" s="185"/>
      <c r="BI304" s="185"/>
      <c r="BJ304" s="185"/>
      <c r="BK304" s="185"/>
      <c r="BL304" s="185"/>
      <c r="BM304" s="185"/>
      <c r="BN304" s="185"/>
      <c r="BO304" s="185"/>
      <c r="BP304" s="185"/>
      <c r="BQ304" s="185"/>
      <c r="BR304" s="185"/>
      <c r="BS304" s="185"/>
      <c r="BT304" s="185"/>
      <c r="BU304" s="185"/>
      <c r="BV304" s="185"/>
      <c r="BW304" s="185"/>
      <c r="BX304" s="185"/>
      <c r="BY304" s="185"/>
      <c r="BZ304" s="185"/>
      <c r="CA304" s="185"/>
      <c r="CB304" s="185"/>
      <c r="CC304" s="185"/>
      <c r="CD304" s="185"/>
      <c r="CE304" s="185"/>
      <c r="CF304" s="185"/>
      <c r="CG304" s="185"/>
      <c r="CH304" s="185"/>
      <c r="CI304" s="185"/>
      <c r="CJ304" s="185"/>
      <c r="CK304" s="185"/>
      <c r="CL304" s="185"/>
      <c r="CM304" s="294"/>
    </row>
    <row r="305" spans="1:91" s="295" customFormat="1" ht="77.25" customHeight="1" x14ac:dyDescent="0.3">
      <c r="A305" s="122"/>
      <c r="B305" s="24" t="s">
        <v>500</v>
      </c>
      <c r="C305" s="20" t="s">
        <v>451</v>
      </c>
      <c r="D305" s="20"/>
      <c r="E305" s="20" t="s">
        <v>129</v>
      </c>
      <c r="F305" s="20" t="s">
        <v>57</v>
      </c>
      <c r="G305" s="20"/>
      <c r="H305" s="20"/>
      <c r="I305" s="20"/>
      <c r="J305" s="118"/>
      <c r="K305" s="20">
        <v>17</v>
      </c>
      <c r="L305" s="118">
        <v>463</v>
      </c>
      <c r="M305" s="20"/>
      <c r="N305" s="2" t="s">
        <v>38</v>
      </c>
      <c r="O305" s="20"/>
      <c r="P305" s="184"/>
      <c r="Q305" s="298"/>
      <c r="R305" s="298"/>
      <c r="S305" s="185"/>
      <c r="T305" s="185"/>
      <c r="U305" s="185"/>
      <c r="V305" s="185"/>
      <c r="W305" s="185"/>
      <c r="X305" s="185"/>
      <c r="Y305" s="185"/>
      <c r="Z305" s="185"/>
      <c r="AA305" s="185"/>
      <c r="AB305" s="185"/>
      <c r="AC305" s="185"/>
      <c r="AD305" s="185"/>
      <c r="AE305" s="185"/>
      <c r="AF305" s="185"/>
      <c r="AG305" s="185"/>
      <c r="AH305" s="185"/>
      <c r="AI305" s="185"/>
      <c r="AJ305" s="185"/>
      <c r="AK305" s="185"/>
      <c r="AL305" s="185"/>
      <c r="AM305" s="185"/>
      <c r="AN305" s="185"/>
      <c r="AO305" s="185"/>
      <c r="AP305" s="185"/>
      <c r="AQ305" s="185"/>
      <c r="AR305" s="185"/>
      <c r="AS305" s="185"/>
      <c r="AT305" s="185"/>
      <c r="AU305" s="185"/>
      <c r="AV305" s="185"/>
      <c r="AW305" s="185"/>
      <c r="AX305" s="185"/>
      <c r="AY305" s="185"/>
      <c r="AZ305" s="185"/>
      <c r="BA305" s="185"/>
      <c r="BB305" s="185"/>
      <c r="BC305" s="185"/>
      <c r="BD305" s="185"/>
      <c r="BE305" s="185"/>
      <c r="BF305" s="185"/>
      <c r="BG305" s="185"/>
      <c r="BH305" s="185"/>
      <c r="BI305" s="185"/>
      <c r="BJ305" s="185"/>
      <c r="BK305" s="185"/>
      <c r="BL305" s="185"/>
      <c r="BM305" s="185"/>
      <c r="BN305" s="185"/>
      <c r="BO305" s="185"/>
      <c r="BP305" s="185"/>
      <c r="BQ305" s="185"/>
      <c r="BR305" s="185"/>
      <c r="BS305" s="185"/>
      <c r="BT305" s="185"/>
      <c r="BU305" s="185"/>
      <c r="BV305" s="185"/>
      <c r="BW305" s="185"/>
      <c r="BX305" s="185"/>
      <c r="BY305" s="185"/>
      <c r="BZ305" s="185"/>
      <c r="CA305" s="185"/>
      <c r="CB305" s="185"/>
      <c r="CC305" s="185"/>
      <c r="CD305" s="185"/>
      <c r="CE305" s="185"/>
      <c r="CF305" s="185"/>
      <c r="CG305" s="185"/>
      <c r="CH305" s="185"/>
      <c r="CI305" s="185"/>
      <c r="CJ305" s="185"/>
      <c r="CK305" s="185"/>
      <c r="CL305" s="185"/>
      <c r="CM305" s="294"/>
    </row>
    <row r="306" spans="1:91" s="295" customFormat="1" ht="80.25" customHeight="1" x14ac:dyDescent="0.3">
      <c r="A306" s="122"/>
      <c r="B306" s="24" t="s">
        <v>499</v>
      </c>
      <c r="C306" s="20" t="s">
        <v>451</v>
      </c>
      <c r="D306" s="20"/>
      <c r="E306" s="20" t="s">
        <v>129</v>
      </c>
      <c r="F306" s="20" t="s">
        <v>57</v>
      </c>
      <c r="G306" s="20"/>
      <c r="H306" s="125">
        <v>100.30800000000001</v>
      </c>
      <c r="I306" s="20"/>
      <c r="J306" s="118"/>
      <c r="K306" s="118"/>
      <c r="L306" s="125">
        <v>11</v>
      </c>
      <c r="M306" s="125">
        <v>317</v>
      </c>
      <c r="N306" s="2" t="s">
        <v>38</v>
      </c>
      <c r="O306" s="20"/>
      <c r="P306" s="184"/>
      <c r="Q306" s="298"/>
      <c r="R306" s="298"/>
      <c r="S306" s="185"/>
      <c r="T306" s="185"/>
      <c r="U306" s="185"/>
      <c r="V306" s="185"/>
      <c r="W306" s="185"/>
      <c r="X306" s="185"/>
      <c r="Y306" s="185"/>
      <c r="Z306" s="185"/>
      <c r="AA306" s="185"/>
      <c r="AB306" s="185"/>
      <c r="AC306" s="185"/>
      <c r="AD306" s="185"/>
      <c r="AE306" s="185"/>
      <c r="AF306" s="185"/>
      <c r="AG306" s="185"/>
      <c r="AH306" s="185"/>
      <c r="AI306" s="185"/>
      <c r="AJ306" s="185"/>
      <c r="AK306" s="185"/>
      <c r="AL306" s="185"/>
      <c r="AM306" s="185"/>
      <c r="AN306" s="185"/>
      <c r="AO306" s="185"/>
      <c r="AP306" s="185"/>
      <c r="AQ306" s="185"/>
      <c r="AR306" s="185"/>
      <c r="AS306" s="185"/>
      <c r="AT306" s="185"/>
      <c r="AU306" s="185"/>
      <c r="AV306" s="185"/>
      <c r="AW306" s="185"/>
      <c r="AX306" s="185"/>
      <c r="AY306" s="185"/>
      <c r="AZ306" s="185"/>
      <c r="BA306" s="185"/>
      <c r="BB306" s="185"/>
      <c r="BC306" s="185"/>
      <c r="BD306" s="185"/>
      <c r="BE306" s="185"/>
      <c r="BF306" s="185"/>
      <c r="BG306" s="185"/>
      <c r="BH306" s="185"/>
      <c r="BI306" s="185"/>
      <c r="BJ306" s="185"/>
      <c r="BK306" s="185"/>
      <c r="BL306" s="185"/>
      <c r="BM306" s="185"/>
      <c r="BN306" s="185"/>
      <c r="BO306" s="185"/>
      <c r="BP306" s="185"/>
      <c r="BQ306" s="185"/>
      <c r="BR306" s="185"/>
      <c r="BS306" s="185"/>
      <c r="BT306" s="185"/>
      <c r="BU306" s="185"/>
      <c r="BV306" s="185"/>
      <c r="BW306" s="185"/>
      <c r="BX306" s="185"/>
      <c r="BY306" s="185"/>
      <c r="BZ306" s="185"/>
      <c r="CA306" s="185"/>
      <c r="CB306" s="185"/>
      <c r="CC306" s="185"/>
      <c r="CD306" s="185"/>
      <c r="CE306" s="185"/>
      <c r="CF306" s="185"/>
      <c r="CG306" s="185"/>
      <c r="CH306" s="185"/>
      <c r="CI306" s="185"/>
      <c r="CJ306" s="185"/>
      <c r="CK306" s="185"/>
      <c r="CL306" s="185"/>
      <c r="CM306" s="294"/>
    </row>
    <row r="307" spans="1:91" s="295" customFormat="1" ht="85.5" customHeight="1" x14ac:dyDescent="0.3">
      <c r="A307" s="122"/>
      <c r="B307" s="24" t="s">
        <v>498</v>
      </c>
      <c r="C307" s="20" t="s">
        <v>451</v>
      </c>
      <c r="D307" s="20"/>
      <c r="E307" s="20" t="s">
        <v>129</v>
      </c>
      <c r="F307" s="20" t="s">
        <v>57</v>
      </c>
      <c r="G307" s="20"/>
      <c r="H307" s="20"/>
      <c r="I307" s="20"/>
      <c r="J307" s="125"/>
      <c r="K307" s="20">
        <v>11</v>
      </c>
      <c r="L307" s="125">
        <v>317</v>
      </c>
      <c r="M307" s="20"/>
      <c r="N307" s="2" t="s">
        <v>38</v>
      </c>
      <c r="O307" s="20"/>
      <c r="P307" s="184"/>
      <c r="Q307" s="298"/>
      <c r="R307" s="298"/>
      <c r="S307" s="185"/>
      <c r="T307" s="185"/>
      <c r="U307" s="185"/>
      <c r="V307" s="185"/>
      <c r="W307" s="185"/>
      <c r="X307" s="185"/>
      <c r="Y307" s="185"/>
      <c r="Z307" s="185"/>
      <c r="AA307" s="185"/>
      <c r="AB307" s="185"/>
      <c r="AC307" s="185"/>
      <c r="AD307" s="185"/>
      <c r="AE307" s="185"/>
      <c r="AF307" s="185"/>
      <c r="AG307" s="185"/>
      <c r="AH307" s="185"/>
      <c r="AI307" s="185"/>
      <c r="AJ307" s="185"/>
      <c r="AK307" s="185"/>
      <c r="AL307" s="185"/>
      <c r="AM307" s="185"/>
      <c r="AN307" s="185"/>
      <c r="AO307" s="185"/>
      <c r="AP307" s="185"/>
      <c r="AQ307" s="185"/>
      <c r="AR307" s="185"/>
      <c r="AS307" s="185"/>
      <c r="AT307" s="185"/>
      <c r="AU307" s="185"/>
      <c r="AV307" s="185"/>
      <c r="AW307" s="185"/>
      <c r="AX307" s="185"/>
      <c r="AY307" s="185"/>
      <c r="AZ307" s="185"/>
      <c r="BA307" s="185"/>
      <c r="BB307" s="185"/>
      <c r="BC307" s="185"/>
      <c r="BD307" s="185"/>
      <c r="BE307" s="185"/>
      <c r="BF307" s="185"/>
      <c r="BG307" s="185"/>
      <c r="BH307" s="185"/>
      <c r="BI307" s="185"/>
      <c r="BJ307" s="185"/>
      <c r="BK307" s="185"/>
      <c r="BL307" s="185"/>
      <c r="BM307" s="185"/>
      <c r="BN307" s="185"/>
      <c r="BO307" s="185"/>
      <c r="BP307" s="185"/>
      <c r="BQ307" s="185"/>
      <c r="BR307" s="185"/>
      <c r="BS307" s="185"/>
      <c r="BT307" s="185"/>
      <c r="BU307" s="185"/>
      <c r="BV307" s="185"/>
      <c r="BW307" s="185"/>
      <c r="BX307" s="185"/>
      <c r="BY307" s="185"/>
      <c r="BZ307" s="185"/>
      <c r="CA307" s="185"/>
      <c r="CB307" s="185"/>
      <c r="CC307" s="185"/>
      <c r="CD307" s="185"/>
      <c r="CE307" s="185"/>
      <c r="CF307" s="185"/>
      <c r="CG307" s="185"/>
      <c r="CH307" s="185"/>
      <c r="CI307" s="185"/>
      <c r="CJ307" s="185"/>
      <c r="CK307" s="185"/>
      <c r="CL307" s="185"/>
      <c r="CM307" s="294"/>
    </row>
    <row r="308" spans="1:91" s="295" customFormat="1" ht="96" customHeight="1" x14ac:dyDescent="0.3">
      <c r="A308" s="122"/>
      <c r="B308" s="24" t="s">
        <v>497</v>
      </c>
      <c r="C308" s="20" t="s">
        <v>451</v>
      </c>
      <c r="D308" s="20"/>
      <c r="E308" s="20" t="s">
        <v>129</v>
      </c>
      <c r="F308" s="20" t="s">
        <v>57</v>
      </c>
      <c r="G308" s="20"/>
      <c r="H308" s="20"/>
      <c r="I308" s="20"/>
      <c r="J308" s="118"/>
      <c r="K308" s="118"/>
      <c r="L308" s="125">
        <v>17</v>
      </c>
      <c r="M308" s="125">
        <v>463</v>
      </c>
      <c r="N308" s="2" t="s">
        <v>38</v>
      </c>
      <c r="O308" s="20"/>
      <c r="P308" s="184"/>
      <c r="Q308" s="298"/>
      <c r="R308" s="298"/>
      <c r="S308" s="185"/>
      <c r="T308" s="185"/>
      <c r="U308" s="185"/>
      <c r="V308" s="185"/>
      <c r="W308" s="185"/>
      <c r="X308" s="185"/>
      <c r="Y308" s="185"/>
      <c r="Z308" s="185"/>
      <c r="AA308" s="185"/>
      <c r="AB308" s="185"/>
      <c r="AC308" s="185"/>
      <c r="AD308" s="185"/>
      <c r="AE308" s="185"/>
      <c r="AF308" s="185"/>
      <c r="AG308" s="185"/>
      <c r="AH308" s="185"/>
      <c r="AI308" s="185"/>
      <c r="AJ308" s="185"/>
      <c r="AK308" s="185"/>
      <c r="AL308" s="185"/>
      <c r="AM308" s="185"/>
      <c r="AN308" s="185"/>
      <c r="AO308" s="185"/>
      <c r="AP308" s="185"/>
      <c r="AQ308" s="185"/>
      <c r="AR308" s="185"/>
      <c r="AS308" s="185"/>
      <c r="AT308" s="185"/>
      <c r="AU308" s="185"/>
      <c r="AV308" s="185"/>
      <c r="AW308" s="185"/>
      <c r="AX308" s="185"/>
      <c r="AY308" s="185"/>
      <c r="AZ308" s="185"/>
      <c r="BA308" s="185"/>
      <c r="BB308" s="185"/>
      <c r="BC308" s="185"/>
      <c r="BD308" s="185"/>
      <c r="BE308" s="185"/>
      <c r="BF308" s="185"/>
      <c r="BG308" s="185"/>
      <c r="BH308" s="185"/>
      <c r="BI308" s="185"/>
      <c r="BJ308" s="185"/>
      <c r="BK308" s="185"/>
      <c r="BL308" s="185"/>
      <c r="BM308" s="185"/>
      <c r="BN308" s="185"/>
      <c r="BO308" s="185"/>
      <c r="BP308" s="185"/>
      <c r="BQ308" s="185"/>
      <c r="BR308" s="185"/>
      <c r="BS308" s="185"/>
      <c r="BT308" s="185"/>
      <c r="BU308" s="185"/>
      <c r="BV308" s="185"/>
      <c r="BW308" s="185"/>
      <c r="BX308" s="185"/>
      <c r="BY308" s="185"/>
      <c r="BZ308" s="185"/>
      <c r="CA308" s="185"/>
      <c r="CB308" s="185"/>
      <c r="CC308" s="185"/>
      <c r="CD308" s="185"/>
      <c r="CE308" s="185"/>
      <c r="CF308" s="185"/>
      <c r="CG308" s="185"/>
      <c r="CH308" s="185"/>
      <c r="CI308" s="185"/>
      <c r="CJ308" s="185"/>
      <c r="CK308" s="185"/>
      <c r="CL308" s="185"/>
      <c r="CM308" s="294"/>
    </row>
    <row r="309" spans="1:91" s="295" customFormat="1" ht="73.5" customHeight="1" x14ac:dyDescent="0.3">
      <c r="A309" s="122"/>
      <c r="B309" s="24" t="s">
        <v>496</v>
      </c>
      <c r="C309" s="20" t="s">
        <v>451</v>
      </c>
      <c r="D309" s="20"/>
      <c r="E309" s="20" t="s">
        <v>129</v>
      </c>
      <c r="F309" s="20" t="s">
        <v>57</v>
      </c>
      <c r="G309" s="20"/>
      <c r="H309" s="125">
        <v>1</v>
      </c>
      <c r="I309" s="20">
        <v>7</v>
      </c>
      <c r="J309" s="118">
        <v>273</v>
      </c>
      <c r="K309" s="118"/>
      <c r="L309" s="125"/>
      <c r="M309" s="20"/>
      <c r="N309" s="2" t="s">
        <v>38</v>
      </c>
      <c r="O309" s="20"/>
      <c r="P309" s="293"/>
      <c r="Q309" s="298"/>
      <c r="R309" s="298"/>
      <c r="S309" s="185"/>
      <c r="T309" s="185"/>
      <c r="U309" s="185"/>
      <c r="V309" s="185"/>
      <c r="W309" s="185"/>
      <c r="X309" s="185"/>
      <c r="Y309" s="185"/>
      <c r="Z309" s="185"/>
      <c r="AA309" s="185"/>
      <c r="AB309" s="185"/>
      <c r="AC309" s="185"/>
      <c r="AD309" s="185"/>
      <c r="AE309" s="185"/>
      <c r="AF309" s="185"/>
      <c r="AG309" s="185"/>
      <c r="AH309" s="185"/>
      <c r="AI309" s="185"/>
      <c r="AJ309" s="185"/>
      <c r="AK309" s="185"/>
      <c r="AL309" s="185"/>
      <c r="AM309" s="185"/>
      <c r="AN309" s="185"/>
      <c r="AO309" s="185"/>
      <c r="AP309" s="185"/>
      <c r="AQ309" s="185"/>
      <c r="AR309" s="185"/>
      <c r="AS309" s="185"/>
      <c r="AT309" s="185"/>
      <c r="AU309" s="185"/>
      <c r="AV309" s="185"/>
      <c r="AW309" s="185"/>
      <c r="AX309" s="185"/>
      <c r="AY309" s="185"/>
      <c r="AZ309" s="185"/>
      <c r="BA309" s="185"/>
      <c r="BB309" s="185"/>
      <c r="BC309" s="185"/>
      <c r="BD309" s="185"/>
      <c r="BE309" s="185"/>
      <c r="BF309" s="185"/>
      <c r="BG309" s="185"/>
      <c r="BH309" s="185"/>
      <c r="BI309" s="185"/>
      <c r="BJ309" s="185"/>
      <c r="BK309" s="185"/>
      <c r="BL309" s="185"/>
      <c r="BM309" s="185"/>
      <c r="BN309" s="185"/>
      <c r="BO309" s="185"/>
      <c r="BP309" s="185"/>
      <c r="BQ309" s="185"/>
      <c r="BR309" s="185"/>
      <c r="BS309" s="185"/>
      <c r="BT309" s="185"/>
      <c r="BU309" s="185"/>
      <c r="BV309" s="185"/>
      <c r="BW309" s="185"/>
      <c r="BX309" s="185"/>
      <c r="BY309" s="185"/>
      <c r="BZ309" s="185"/>
      <c r="CA309" s="185"/>
      <c r="CB309" s="185"/>
      <c r="CC309" s="185"/>
      <c r="CD309" s="185"/>
      <c r="CE309" s="185"/>
      <c r="CF309" s="185"/>
      <c r="CG309" s="185"/>
      <c r="CH309" s="185"/>
      <c r="CI309" s="185"/>
      <c r="CJ309" s="185"/>
      <c r="CK309" s="185"/>
      <c r="CL309" s="185"/>
      <c r="CM309" s="294"/>
    </row>
    <row r="310" spans="1:91" s="295" customFormat="1" ht="112.5" customHeight="1" x14ac:dyDescent="0.3">
      <c r="A310" s="122"/>
      <c r="B310" s="24" t="s">
        <v>495</v>
      </c>
      <c r="C310" s="20" t="s">
        <v>451</v>
      </c>
      <c r="D310" s="20"/>
      <c r="E310" s="20" t="s">
        <v>129</v>
      </c>
      <c r="F310" s="20" t="s">
        <v>57</v>
      </c>
      <c r="G310" s="20"/>
      <c r="H310" s="118">
        <v>1</v>
      </c>
      <c r="I310" s="118">
        <v>4</v>
      </c>
      <c r="J310" s="20">
        <v>273</v>
      </c>
      <c r="K310" s="20"/>
      <c r="L310" s="125"/>
      <c r="M310" s="20"/>
      <c r="N310" s="2" t="s">
        <v>38</v>
      </c>
      <c r="O310" s="20"/>
      <c r="P310" s="293"/>
      <c r="Q310" s="298"/>
      <c r="R310" s="298"/>
      <c r="S310" s="185"/>
      <c r="T310" s="185"/>
      <c r="U310" s="185"/>
      <c r="V310" s="185"/>
      <c r="W310" s="185"/>
      <c r="X310" s="185"/>
      <c r="Y310" s="185"/>
      <c r="Z310" s="185"/>
      <c r="AA310" s="185"/>
      <c r="AB310" s="185"/>
      <c r="AC310" s="185"/>
      <c r="AD310" s="185"/>
      <c r="AE310" s="185"/>
      <c r="AF310" s="185"/>
      <c r="AG310" s="185"/>
      <c r="AH310" s="185"/>
      <c r="AI310" s="185"/>
      <c r="AJ310" s="185"/>
      <c r="AK310" s="185"/>
      <c r="AL310" s="185"/>
      <c r="AM310" s="185"/>
      <c r="AN310" s="185"/>
      <c r="AO310" s="185"/>
      <c r="AP310" s="185"/>
      <c r="AQ310" s="185"/>
      <c r="AR310" s="185"/>
      <c r="AS310" s="185"/>
      <c r="AT310" s="185"/>
      <c r="AU310" s="185"/>
      <c r="AV310" s="185"/>
      <c r="AW310" s="185"/>
      <c r="AX310" s="185"/>
      <c r="AY310" s="185"/>
      <c r="AZ310" s="185"/>
      <c r="BA310" s="185"/>
      <c r="BB310" s="185"/>
      <c r="BC310" s="185"/>
      <c r="BD310" s="185"/>
      <c r="BE310" s="185"/>
      <c r="BF310" s="185"/>
      <c r="BG310" s="185"/>
      <c r="BH310" s="185"/>
      <c r="BI310" s="185"/>
      <c r="BJ310" s="185"/>
      <c r="BK310" s="185"/>
      <c r="BL310" s="185"/>
      <c r="BM310" s="185"/>
      <c r="BN310" s="185"/>
      <c r="BO310" s="185"/>
      <c r="BP310" s="185"/>
      <c r="BQ310" s="185"/>
      <c r="BR310" s="185"/>
      <c r="BS310" s="185"/>
      <c r="BT310" s="185"/>
      <c r="BU310" s="185"/>
      <c r="BV310" s="185"/>
      <c r="BW310" s="185"/>
      <c r="BX310" s="185"/>
      <c r="BY310" s="185"/>
      <c r="BZ310" s="185"/>
      <c r="CA310" s="185"/>
      <c r="CB310" s="185"/>
      <c r="CC310" s="185"/>
      <c r="CD310" s="185"/>
      <c r="CE310" s="185"/>
      <c r="CF310" s="185"/>
      <c r="CG310" s="185"/>
      <c r="CH310" s="185"/>
      <c r="CI310" s="185"/>
      <c r="CJ310" s="185"/>
      <c r="CK310" s="185"/>
      <c r="CL310" s="185"/>
      <c r="CM310" s="294"/>
    </row>
    <row r="311" spans="1:91" s="295" customFormat="1" ht="77.25" customHeight="1" x14ac:dyDescent="0.3">
      <c r="A311" s="122"/>
      <c r="B311" s="24" t="s">
        <v>494</v>
      </c>
      <c r="C311" s="20" t="s">
        <v>451</v>
      </c>
      <c r="D311" s="20"/>
      <c r="E311" s="20" t="s">
        <v>129</v>
      </c>
      <c r="F311" s="20" t="s">
        <v>57</v>
      </c>
      <c r="G311" s="20"/>
      <c r="H311" s="20"/>
      <c r="I311" s="20"/>
      <c r="J311" s="118"/>
      <c r="K311" s="20">
        <v>17</v>
      </c>
      <c r="L311" s="20">
        <v>463</v>
      </c>
      <c r="M311" s="20"/>
      <c r="N311" s="2" t="s">
        <v>38</v>
      </c>
      <c r="O311" s="20"/>
      <c r="P311" s="184"/>
      <c r="Q311" s="298"/>
      <c r="R311" s="298"/>
      <c r="S311" s="185"/>
      <c r="T311" s="185"/>
      <c r="U311" s="185"/>
      <c r="V311" s="185"/>
      <c r="W311" s="185"/>
      <c r="X311" s="185"/>
      <c r="Y311" s="185"/>
      <c r="Z311" s="185"/>
      <c r="AA311" s="185"/>
      <c r="AB311" s="185"/>
      <c r="AC311" s="185"/>
      <c r="AD311" s="185"/>
      <c r="AE311" s="185"/>
      <c r="AF311" s="185"/>
      <c r="AG311" s="185"/>
      <c r="AH311" s="185"/>
      <c r="AI311" s="185"/>
      <c r="AJ311" s="185"/>
      <c r="AK311" s="185"/>
      <c r="AL311" s="185"/>
      <c r="AM311" s="185"/>
      <c r="AN311" s="185"/>
      <c r="AO311" s="185"/>
      <c r="AP311" s="185"/>
      <c r="AQ311" s="185"/>
      <c r="AR311" s="185"/>
      <c r="AS311" s="185"/>
      <c r="AT311" s="185"/>
      <c r="AU311" s="185"/>
      <c r="AV311" s="185"/>
      <c r="AW311" s="185"/>
      <c r="AX311" s="185"/>
      <c r="AY311" s="185"/>
      <c r="AZ311" s="185"/>
      <c r="BA311" s="185"/>
      <c r="BB311" s="185"/>
      <c r="BC311" s="185"/>
      <c r="BD311" s="185"/>
      <c r="BE311" s="185"/>
      <c r="BF311" s="185"/>
      <c r="BG311" s="185"/>
      <c r="BH311" s="185"/>
      <c r="BI311" s="185"/>
      <c r="BJ311" s="185"/>
      <c r="BK311" s="185"/>
      <c r="BL311" s="185"/>
      <c r="BM311" s="185"/>
      <c r="BN311" s="185"/>
      <c r="BO311" s="185"/>
      <c r="BP311" s="185"/>
      <c r="BQ311" s="185"/>
      <c r="BR311" s="185"/>
      <c r="BS311" s="185"/>
      <c r="BT311" s="185"/>
      <c r="BU311" s="185"/>
      <c r="BV311" s="185"/>
      <c r="BW311" s="185"/>
      <c r="BX311" s="185"/>
      <c r="BY311" s="185"/>
      <c r="BZ311" s="185"/>
      <c r="CA311" s="185"/>
      <c r="CB311" s="185"/>
      <c r="CC311" s="185"/>
      <c r="CD311" s="185"/>
      <c r="CE311" s="185"/>
      <c r="CF311" s="185"/>
      <c r="CG311" s="185"/>
      <c r="CH311" s="185"/>
      <c r="CI311" s="185"/>
      <c r="CJ311" s="185"/>
      <c r="CK311" s="185"/>
      <c r="CL311" s="185"/>
      <c r="CM311" s="294"/>
    </row>
    <row r="312" spans="1:91" s="295" customFormat="1" ht="112.5" customHeight="1" x14ac:dyDescent="0.3">
      <c r="A312" s="122"/>
      <c r="B312" s="24" t="s">
        <v>493</v>
      </c>
      <c r="C312" s="20" t="s">
        <v>451</v>
      </c>
      <c r="D312" s="20"/>
      <c r="E312" s="20" t="s">
        <v>129</v>
      </c>
      <c r="F312" s="20" t="s">
        <v>57</v>
      </c>
      <c r="G312" s="20"/>
      <c r="H312" s="20"/>
      <c r="I312" s="20"/>
      <c r="J312" s="118"/>
      <c r="K312" s="118"/>
      <c r="L312" s="20">
        <v>17</v>
      </c>
      <c r="M312" s="20">
        <v>463</v>
      </c>
      <c r="N312" s="2" t="s">
        <v>38</v>
      </c>
      <c r="O312" s="20"/>
      <c r="P312" s="184"/>
      <c r="Q312" s="298"/>
      <c r="R312" s="298"/>
      <c r="S312" s="185"/>
      <c r="T312" s="185"/>
      <c r="U312" s="185"/>
      <c r="V312" s="185"/>
      <c r="W312" s="185"/>
      <c r="X312" s="185"/>
      <c r="Y312" s="185"/>
      <c r="Z312" s="185"/>
      <c r="AA312" s="185"/>
      <c r="AB312" s="185"/>
      <c r="AC312" s="185"/>
      <c r="AD312" s="185"/>
      <c r="AE312" s="185"/>
      <c r="AF312" s="185"/>
      <c r="AG312" s="185"/>
      <c r="AH312" s="185"/>
      <c r="AI312" s="185"/>
      <c r="AJ312" s="185"/>
      <c r="AK312" s="185"/>
      <c r="AL312" s="185"/>
      <c r="AM312" s="185"/>
      <c r="AN312" s="185"/>
      <c r="AO312" s="185"/>
      <c r="AP312" s="185"/>
      <c r="AQ312" s="185"/>
      <c r="AR312" s="185"/>
      <c r="AS312" s="185"/>
      <c r="AT312" s="185"/>
      <c r="AU312" s="185"/>
      <c r="AV312" s="185"/>
      <c r="AW312" s="185"/>
      <c r="AX312" s="185"/>
      <c r="AY312" s="185"/>
      <c r="AZ312" s="185"/>
      <c r="BA312" s="185"/>
      <c r="BB312" s="185"/>
      <c r="BC312" s="185"/>
      <c r="BD312" s="185"/>
      <c r="BE312" s="185"/>
      <c r="BF312" s="185"/>
      <c r="BG312" s="185"/>
      <c r="BH312" s="185"/>
      <c r="BI312" s="185"/>
      <c r="BJ312" s="185"/>
      <c r="BK312" s="185"/>
      <c r="BL312" s="185"/>
      <c r="BM312" s="185"/>
      <c r="BN312" s="185"/>
      <c r="BO312" s="185"/>
      <c r="BP312" s="185"/>
      <c r="BQ312" s="185"/>
      <c r="BR312" s="185"/>
      <c r="BS312" s="185"/>
      <c r="BT312" s="185"/>
      <c r="BU312" s="185"/>
      <c r="BV312" s="185"/>
      <c r="BW312" s="185"/>
      <c r="BX312" s="185"/>
      <c r="BY312" s="185"/>
      <c r="BZ312" s="185"/>
      <c r="CA312" s="185"/>
      <c r="CB312" s="185"/>
      <c r="CC312" s="185"/>
      <c r="CD312" s="185"/>
      <c r="CE312" s="185"/>
      <c r="CF312" s="185"/>
      <c r="CG312" s="185"/>
      <c r="CH312" s="185"/>
      <c r="CI312" s="185"/>
      <c r="CJ312" s="185"/>
      <c r="CK312" s="185"/>
      <c r="CL312" s="185"/>
      <c r="CM312" s="294"/>
    </row>
    <row r="313" spans="1:91" s="295" customFormat="1" ht="81" customHeight="1" x14ac:dyDescent="0.3">
      <c r="A313" s="122"/>
      <c r="B313" s="24" t="s">
        <v>492</v>
      </c>
      <c r="C313" s="20" t="s">
        <v>451</v>
      </c>
      <c r="D313" s="20"/>
      <c r="E313" s="20" t="s">
        <v>129</v>
      </c>
      <c r="F313" s="20" t="s">
        <v>57</v>
      </c>
      <c r="G313" s="20"/>
      <c r="H313" s="20"/>
      <c r="I313" s="20"/>
      <c r="J313" s="118"/>
      <c r="K313" s="20">
        <v>17</v>
      </c>
      <c r="L313" s="20">
        <v>463</v>
      </c>
      <c r="M313" s="20"/>
      <c r="N313" s="2" t="s">
        <v>38</v>
      </c>
      <c r="O313" s="20"/>
      <c r="P313" s="184"/>
      <c r="Q313" s="298"/>
      <c r="R313" s="298"/>
      <c r="S313" s="185"/>
      <c r="T313" s="185"/>
      <c r="U313" s="185"/>
      <c r="V313" s="185"/>
      <c r="W313" s="185"/>
      <c r="X313" s="185"/>
      <c r="Y313" s="185"/>
      <c r="Z313" s="185"/>
      <c r="AA313" s="185"/>
      <c r="AB313" s="185"/>
      <c r="AC313" s="185"/>
      <c r="AD313" s="185"/>
      <c r="AE313" s="185"/>
      <c r="AF313" s="185"/>
      <c r="AG313" s="185"/>
      <c r="AH313" s="185"/>
      <c r="AI313" s="185"/>
      <c r="AJ313" s="185"/>
      <c r="AK313" s="185"/>
      <c r="AL313" s="185"/>
      <c r="AM313" s="185"/>
      <c r="AN313" s="185"/>
      <c r="AO313" s="185"/>
      <c r="AP313" s="185"/>
      <c r="AQ313" s="185"/>
      <c r="AR313" s="185"/>
      <c r="AS313" s="185"/>
      <c r="AT313" s="185"/>
      <c r="AU313" s="185"/>
      <c r="AV313" s="185"/>
      <c r="AW313" s="185"/>
      <c r="AX313" s="185"/>
      <c r="AY313" s="185"/>
      <c r="AZ313" s="185"/>
      <c r="BA313" s="185"/>
      <c r="BB313" s="185"/>
      <c r="BC313" s="185"/>
      <c r="BD313" s="185"/>
      <c r="BE313" s="185"/>
      <c r="BF313" s="185"/>
      <c r="BG313" s="185"/>
      <c r="BH313" s="185"/>
      <c r="BI313" s="185"/>
      <c r="BJ313" s="185"/>
      <c r="BK313" s="185"/>
      <c r="BL313" s="185"/>
      <c r="BM313" s="185"/>
      <c r="BN313" s="185"/>
      <c r="BO313" s="185"/>
      <c r="BP313" s="185"/>
      <c r="BQ313" s="185"/>
      <c r="BR313" s="185"/>
      <c r="BS313" s="185"/>
      <c r="BT313" s="185"/>
      <c r="BU313" s="185"/>
      <c r="BV313" s="185"/>
      <c r="BW313" s="185"/>
      <c r="BX313" s="185"/>
      <c r="BY313" s="185"/>
      <c r="BZ313" s="185"/>
      <c r="CA313" s="185"/>
      <c r="CB313" s="185"/>
      <c r="CC313" s="185"/>
      <c r="CD313" s="185"/>
      <c r="CE313" s="185"/>
      <c r="CF313" s="185"/>
      <c r="CG313" s="185"/>
      <c r="CH313" s="185"/>
      <c r="CI313" s="185"/>
      <c r="CJ313" s="185"/>
      <c r="CK313" s="185"/>
      <c r="CL313" s="185"/>
      <c r="CM313" s="294"/>
    </row>
    <row r="314" spans="1:91" s="64" customFormat="1" ht="41.25" customHeight="1" x14ac:dyDescent="0.3">
      <c r="A314" s="106"/>
      <c r="B314" s="178" t="s">
        <v>361</v>
      </c>
      <c r="C314" s="178"/>
      <c r="D314" s="300"/>
      <c r="E314" s="2"/>
      <c r="F314" s="2"/>
      <c r="G314" s="106">
        <f t="shared" ref="G314:M314" si="33">G316+G318+G320+G322+G324+G326</f>
        <v>0</v>
      </c>
      <c r="H314" s="106">
        <f t="shared" si="33"/>
        <v>0</v>
      </c>
      <c r="I314" s="106">
        <f t="shared" si="33"/>
        <v>0</v>
      </c>
      <c r="J314" s="106">
        <f t="shared" si="33"/>
        <v>22800</v>
      </c>
      <c r="K314" s="106">
        <f t="shared" si="33"/>
        <v>0</v>
      </c>
      <c r="L314" s="106">
        <f t="shared" si="33"/>
        <v>14627.694</v>
      </c>
      <c r="M314" s="106">
        <f t="shared" si="33"/>
        <v>11339.956</v>
      </c>
      <c r="N314" s="106"/>
      <c r="O314" s="106"/>
      <c r="P314" s="197"/>
      <c r="Q314" s="66"/>
      <c r="R314" s="66"/>
      <c r="S314" s="66"/>
      <c r="T314" s="66"/>
      <c r="U314" s="66"/>
      <c r="V314" s="66"/>
      <c r="W314" s="66"/>
      <c r="X314" s="66"/>
      <c r="Y314" s="66"/>
      <c r="Z314" s="66"/>
      <c r="AA314" s="66"/>
      <c r="AB314" s="66"/>
      <c r="AC314" s="66"/>
      <c r="AD314" s="66"/>
      <c r="AE314" s="66"/>
      <c r="AF314" s="66"/>
      <c r="AG314" s="66"/>
      <c r="AH314" s="66"/>
      <c r="AI314" s="66"/>
      <c r="AJ314" s="66"/>
      <c r="AK314" s="66"/>
      <c r="AL314" s="66"/>
      <c r="AM314" s="66"/>
      <c r="AN314" s="66"/>
      <c r="AO314" s="66"/>
      <c r="AP314" s="66"/>
      <c r="AQ314" s="66"/>
      <c r="AR314" s="66"/>
      <c r="AS314" s="66"/>
      <c r="AT314" s="66"/>
      <c r="AU314" s="66"/>
      <c r="AV314" s="66"/>
      <c r="AW314" s="66"/>
      <c r="AX314" s="66"/>
      <c r="AY314" s="66"/>
      <c r="AZ314" s="66"/>
      <c r="BA314" s="66"/>
      <c r="BB314" s="66"/>
      <c r="BC314" s="66"/>
      <c r="BD314" s="66"/>
      <c r="BE314" s="66"/>
      <c r="BF314" s="66"/>
      <c r="BG314" s="66"/>
      <c r="BH314" s="66"/>
      <c r="BI314" s="66"/>
      <c r="BJ314" s="66"/>
      <c r="BK314" s="66"/>
      <c r="BL314" s="66"/>
      <c r="BM314" s="66"/>
      <c r="BN314" s="66"/>
      <c r="BO314" s="66"/>
      <c r="BP314" s="66"/>
      <c r="BQ314" s="66"/>
      <c r="BR314" s="66"/>
      <c r="BS314" s="66"/>
      <c r="BT314" s="66"/>
      <c r="BU314" s="66"/>
      <c r="BV314" s="66"/>
      <c r="BW314" s="66"/>
      <c r="BX314" s="66"/>
      <c r="BY314" s="66"/>
      <c r="BZ314" s="66"/>
      <c r="CA314" s="66"/>
      <c r="CB314" s="66"/>
      <c r="CC314" s="66"/>
      <c r="CD314" s="66"/>
      <c r="CE314" s="66"/>
      <c r="CF314" s="66"/>
      <c r="CG314" s="66"/>
      <c r="CH314" s="66"/>
      <c r="CI314" s="66"/>
      <c r="CJ314" s="66"/>
      <c r="CK314" s="66"/>
      <c r="CL314" s="66"/>
      <c r="CM314" s="67"/>
    </row>
    <row r="315" spans="1:91" s="9" customFormat="1" ht="61.5" customHeight="1" x14ac:dyDescent="0.3">
      <c r="A315" s="55">
        <v>41</v>
      </c>
      <c r="B315" s="54" t="s">
        <v>491</v>
      </c>
      <c r="C315" s="55" t="s">
        <v>480</v>
      </c>
      <c r="D315" s="55"/>
      <c r="E315" s="2" t="s">
        <v>439</v>
      </c>
      <c r="F315" s="55" t="s">
        <v>121</v>
      </c>
      <c r="G315" s="2"/>
      <c r="H315" s="2"/>
      <c r="I315" s="292"/>
      <c r="J315" s="62">
        <v>1500</v>
      </c>
      <c r="K315" s="62"/>
      <c r="L315" s="62"/>
      <c r="M315" s="62"/>
      <c r="N315" s="2"/>
      <c r="O315" s="2"/>
      <c r="P315" s="31" t="s">
        <v>490</v>
      </c>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8"/>
    </row>
    <row r="316" spans="1:91" s="9" customFormat="1" ht="42.75" customHeight="1" x14ac:dyDescent="0.3">
      <c r="A316" s="55"/>
      <c r="B316" s="54"/>
      <c r="C316" s="55"/>
      <c r="D316" s="55"/>
      <c r="E316" s="2" t="s">
        <v>129</v>
      </c>
      <c r="F316" s="55"/>
      <c r="G316" s="2"/>
      <c r="H316" s="2"/>
      <c r="I316" s="62"/>
      <c r="J316" s="62">
        <v>11800</v>
      </c>
      <c r="K316" s="62"/>
      <c r="L316" s="62"/>
      <c r="M316" s="62"/>
      <c r="N316" s="2" t="s">
        <v>211</v>
      </c>
      <c r="O316" s="2"/>
      <c r="P316" s="19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8"/>
    </row>
    <row r="317" spans="1:91" s="9" customFormat="1" ht="41.25" customHeight="1" x14ac:dyDescent="0.3">
      <c r="A317" s="55">
        <v>42</v>
      </c>
      <c r="B317" s="54" t="s">
        <v>489</v>
      </c>
      <c r="C317" s="55" t="s">
        <v>480</v>
      </c>
      <c r="D317" s="55"/>
      <c r="E317" s="2" t="s">
        <v>439</v>
      </c>
      <c r="F317" s="55" t="s">
        <v>121</v>
      </c>
      <c r="G317" s="2"/>
      <c r="H317" s="2"/>
      <c r="I317" s="292"/>
      <c r="J317" s="62">
        <v>1500</v>
      </c>
      <c r="K317" s="62"/>
      <c r="L317" s="62"/>
      <c r="M317" s="62"/>
      <c r="N317" s="2"/>
      <c r="O317" s="2"/>
      <c r="P317" s="31" t="s">
        <v>488</v>
      </c>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8"/>
    </row>
    <row r="318" spans="1:91" s="9" customFormat="1" ht="24.75" customHeight="1" x14ac:dyDescent="0.3">
      <c r="A318" s="55"/>
      <c r="B318" s="54"/>
      <c r="C318" s="55"/>
      <c r="D318" s="55"/>
      <c r="E318" s="2" t="s">
        <v>129</v>
      </c>
      <c r="F318" s="55"/>
      <c r="G318" s="2"/>
      <c r="H318" s="2"/>
      <c r="I318" s="62"/>
      <c r="J318" s="62">
        <v>11000</v>
      </c>
      <c r="K318" s="62"/>
      <c r="L318" s="62"/>
      <c r="M318" s="62"/>
      <c r="N318" s="2" t="s">
        <v>355</v>
      </c>
      <c r="O318" s="2"/>
      <c r="P318" s="19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8"/>
    </row>
    <row r="319" spans="1:91" s="302" customFormat="1" ht="41.25" customHeight="1" x14ac:dyDescent="0.3">
      <c r="A319" s="55">
        <v>43</v>
      </c>
      <c r="B319" s="54" t="s">
        <v>487</v>
      </c>
      <c r="C319" s="55" t="s">
        <v>480</v>
      </c>
      <c r="D319" s="55"/>
      <c r="E319" s="2" t="s">
        <v>439</v>
      </c>
      <c r="F319" s="55" t="s">
        <v>121</v>
      </c>
      <c r="G319" s="62"/>
      <c r="H319" s="2"/>
      <c r="I319" s="2"/>
      <c r="J319" s="130"/>
      <c r="K319" s="62"/>
      <c r="L319" s="62">
        <v>300</v>
      </c>
      <c r="M319" s="62"/>
      <c r="N319" s="62"/>
      <c r="O319" s="292"/>
      <c r="P319" s="251"/>
      <c r="Q319" s="224"/>
      <c r="R319" s="224"/>
      <c r="S319" s="224"/>
      <c r="T319" s="224"/>
      <c r="U319" s="224"/>
      <c r="V319" s="224"/>
      <c r="W319" s="224"/>
      <c r="X319" s="224"/>
      <c r="Y319" s="224"/>
      <c r="Z319" s="224"/>
      <c r="AA319" s="224"/>
      <c r="AB319" s="224"/>
      <c r="AC319" s="224"/>
      <c r="AD319" s="224"/>
      <c r="AE319" s="224"/>
      <c r="AF319" s="224"/>
      <c r="AG319" s="224"/>
      <c r="AH319" s="224"/>
      <c r="AI319" s="224"/>
      <c r="AJ319" s="224"/>
      <c r="AK319" s="224"/>
      <c r="AL319" s="224"/>
      <c r="AM319" s="224"/>
      <c r="AN319" s="224"/>
      <c r="AO319" s="224"/>
      <c r="AP319" s="224"/>
      <c r="AQ319" s="224"/>
      <c r="AR319" s="224"/>
      <c r="AS319" s="224"/>
      <c r="AT319" s="224"/>
      <c r="AU319" s="224"/>
      <c r="AV319" s="224"/>
      <c r="AW319" s="224"/>
      <c r="AX319" s="224"/>
      <c r="AY319" s="224"/>
      <c r="AZ319" s="224"/>
      <c r="BA319" s="224"/>
      <c r="BB319" s="224"/>
      <c r="BC319" s="224"/>
      <c r="BD319" s="224"/>
      <c r="BE319" s="224"/>
      <c r="BF319" s="224"/>
      <c r="BG319" s="224"/>
      <c r="BH319" s="224"/>
      <c r="BI319" s="224"/>
      <c r="BJ319" s="224"/>
      <c r="BK319" s="224"/>
      <c r="BL319" s="224"/>
      <c r="BM319" s="224"/>
      <c r="BN319" s="224"/>
      <c r="BO319" s="224"/>
      <c r="BP319" s="224"/>
      <c r="BQ319" s="224"/>
      <c r="BR319" s="224"/>
      <c r="BS319" s="224"/>
      <c r="BT319" s="224"/>
      <c r="BU319" s="224"/>
      <c r="BV319" s="224"/>
      <c r="BW319" s="224"/>
      <c r="BX319" s="224"/>
      <c r="BY319" s="224"/>
      <c r="BZ319" s="224"/>
      <c r="CA319" s="224"/>
      <c r="CB319" s="224"/>
      <c r="CC319" s="224"/>
      <c r="CD319" s="224"/>
      <c r="CE319" s="224"/>
      <c r="CF319" s="224"/>
      <c r="CG319" s="224"/>
      <c r="CH319" s="224"/>
      <c r="CI319" s="224"/>
      <c r="CJ319" s="224"/>
      <c r="CK319" s="224"/>
      <c r="CL319" s="224"/>
      <c r="CM319" s="301"/>
    </row>
    <row r="320" spans="1:91" s="302" customFormat="1" ht="41.25" customHeight="1" x14ac:dyDescent="0.3">
      <c r="A320" s="55"/>
      <c r="B320" s="54"/>
      <c r="C320" s="55"/>
      <c r="D320" s="55"/>
      <c r="E320" s="2" t="s">
        <v>129</v>
      </c>
      <c r="F320" s="55"/>
      <c r="G320" s="62"/>
      <c r="H320" s="2"/>
      <c r="I320" s="2"/>
      <c r="J320" s="130"/>
      <c r="K320" s="62"/>
      <c r="L320" s="62">
        <v>4666.3999999999996</v>
      </c>
      <c r="M320" s="62"/>
      <c r="N320" s="2" t="s">
        <v>355</v>
      </c>
      <c r="O320" s="2"/>
      <c r="P320" s="251"/>
      <c r="Q320" s="224"/>
      <c r="R320" s="224"/>
      <c r="S320" s="224"/>
      <c r="T320" s="224"/>
      <c r="U320" s="224"/>
      <c r="V320" s="224"/>
      <c r="W320" s="224"/>
      <c r="X320" s="224"/>
      <c r="Y320" s="224"/>
      <c r="Z320" s="224"/>
      <c r="AA320" s="224"/>
      <c r="AB320" s="224"/>
      <c r="AC320" s="224"/>
      <c r="AD320" s="224"/>
      <c r="AE320" s="224"/>
      <c r="AF320" s="224"/>
      <c r="AG320" s="224"/>
      <c r="AH320" s="224"/>
      <c r="AI320" s="224"/>
      <c r="AJ320" s="224"/>
      <c r="AK320" s="224"/>
      <c r="AL320" s="224"/>
      <c r="AM320" s="224"/>
      <c r="AN320" s="224"/>
      <c r="AO320" s="224"/>
      <c r="AP320" s="224"/>
      <c r="AQ320" s="224"/>
      <c r="AR320" s="224"/>
      <c r="AS320" s="224"/>
      <c r="AT320" s="224"/>
      <c r="AU320" s="224"/>
      <c r="AV320" s="224"/>
      <c r="AW320" s="224"/>
      <c r="AX320" s="224"/>
      <c r="AY320" s="224"/>
      <c r="AZ320" s="224"/>
      <c r="BA320" s="224"/>
      <c r="BB320" s="224"/>
      <c r="BC320" s="224"/>
      <c r="BD320" s="224"/>
      <c r="BE320" s="224"/>
      <c r="BF320" s="224"/>
      <c r="BG320" s="224"/>
      <c r="BH320" s="224"/>
      <c r="BI320" s="224"/>
      <c r="BJ320" s="224"/>
      <c r="BK320" s="224"/>
      <c r="BL320" s="224"/>
      <c r="BM320" s="224"/>
      <c r="BN320" s="224"/>
      <c r="BO320" s="224"/>
      <c r="BP320" s="224"/>
      <c r="BQ320" s="224"/>
      <c r="BR320" s="224"/>
      <c r="BS320" s="224"/>
      <c r="BT320" s="224"/>
      <c r="BU320" s="224"/>
      <c r="BV320" s="224"/>
      <c r="BW320" s="224"/>
      <c r="BX320" s="224"/>
      <c r="BY320" s="224"/>
      <c r="BZ320" s="224"/>
      <c r="CA320" s="224"/>
      <c r="CB320" s="224"/>
      <c r="CC320" s="224"/>
      <c r="CD320" s="224"/>
      <c r="CE320" s="224"/>
      <c r="CF320" s="224"/>
      <c r="CG320" s="224"/>
      <c r="CH320" s="224"/>
      <c r="CI320" s="224"/>
      <c r="CJ320" s="224"/>
      <c r="CK320" s="224"/>
      <c r="CL320" s="224"/>
      <c r="CM320" s="301"/>
    </row>
    <row r="321" spans="1:91" s="302" customFormat="1" ht="41.25" customHeight="1" x14ac:dyDescent="0.3">
      <c r="A321" s="55">
        <v>44</v>
      </c>
      <c r="B321" s="54" t="s">
        <v>486</v>
      </c>
      <c r="C321" s="55" t="s">
        <v>480</v>
      </c>
      <c r="D321" s="55"/>
      <c r="E321" s="2" t="s">
        <v>439</v>
      </c>
      <c r="F321" s="55" t="s">
        <v>121</v>
      </c>
      <c r="G321" s="62"/>
      <c r="H321" s="2"/>
      <c r="I321" s="2"/>
      <c r="J321" s="130"/>
      <c r="K321" s="62"/>
      <c r="L321" s="62">
        <v>600</v>
      </c>
      <c r="M321" s="62"/>
      <c r="N321" s="62"/>
      <c r="O321" s="292"/>
      <c r="P321" s="251"/>
      <c r="Q321" s="224"/>
      <c r="R321" s="224"/>
      <c r="S321" s="224"/>
      <c r="T321" s="224"/>
      <c r="U321" s="224"/>
      <c r="V321" s="224"/>
      <c r="W321" s="224"/>
      <c r="X321" s="224"/>
      <c r="Y321" s="224"/>
      <c r="Z321" s="224"/>
      <c r="AA321" s="224"/>
      <c r="AB321" s="224"/>
      <c r="AC321" s="224"/>
      <c r="AD321" s="224"/>
      <c r="AE321" s="224"/>
      <c r="AF321" s="224"/>
      <c r="AG321" s="224"/>
      <c r="AH321" s="224"/>
      <c r="AI321" s="224"/>
      <c r="AJ321" s="224"/>
      <c r="AK321" s="224"/>
      <c r="AL321" s="224"/>
      <c r="AM321" s="224"/>
      <c r="AN321" s="224"/>
      <c r="AO321" s="224"/>
      <c r="AP321" s="224"/>
      <c r="AQ321" s="224"/>
      <c r="AR321" s="224"/>
      <c r="AS321" s="224"/>
      <c r="AT321" s="224"/>
      <c r="AU321" s="224"/>
      <c r="AV321" s="224"/>
      <c r="AW321" s="224"/>
      <c r="AX321" s="224"/>
      <c r="AY321" s="224"/>
      <c r="AZ321" s="224"/>
      <c r="BA321" s="224"/>
      <c r="BB321" s="224"/>
      <c r="BC321" s="224"/>
      <c r="BD321" s="224"/>
      <c r="BE321" s="224"/>
      <c r="BF321" s="224"/>
      <c r="BG321" s="224"/>
      <c r="BH321" s="224"/>
      <c r="BI321" s="224"/>
      <c r="BJ321" s="224"/>
      <c r="BK321" s="224"/>
      <c r="BL321" s="224"/>
      <c r="BM321" s="224"/>
      <c r="BN321" s="224"/>
      <c r="BO321" s="224"/>
      <c r="BP321" s="224"/>
      <c r="BQ321" s="224"/>
      <c r="BR321" s="224"/>
      <c r="BS321" s="224"/>
      <c r="BT321" s="224"/>
      <c r="BU321" s="224"/>
      <c r="BV321" s="224"/>
      <c r="BW321" s="224"/>
      <c r="BX321" s="224"/>
      <c r="BY321" s="224"/>
      <c r="BZ321" s="224"/>
      <c r="CA321" s="224"/>
      <c r="CB321" s="224"/>
      <c r="CC321" s="224"/>
      <c r="CD321" s="224"/>
      <c r="CE321" s="224"/>
      <c r="CF321" s="224"/>
      <c r="CG321" s="224"/>
      <c r="CH321" s="224"/>
      <c r="CI321" s="224"/>
      <c r="CJ321" s="224"/>
      <c r="CK321" s="224"/>
      <c r="CL321" s="224"/>
      <c r="CM321" s="301"/>
    </row>
    <row r="322" spans="1:91" s="302" customFormat="1" ht="22.5" customHeight="1" x14ac:dyDescent="0.3">
      <c r="A322" s="55"/>
      <c r="B322" s="54"/>
      <c r="C322" s="55"/>
      <c r="D322" s="55"/>
      <c r="E322" s="2" t="s">
        <v>129</v>
      </c>
      <c r="F322" s="55"/>
      <c r="G322" s="62"/>
      <c r="H322" s="2"/>
      <c r="I322" s="2"/>
      <c r="J322" s="130"/>
      <c r="K322" s="62"/>
      <c r="L322" s="124">
        <v>6524.3940000000002</v>
      </c>
      <c r="M322" s="124"/>
      <c r="N322" s="2" t="s">
        <v>355</v>
      </c>
      <c r="O322" s="2"/>
      <c r="P322" s="251"/>
      <c r="Q322" s="224"/>
      <c r="R322" s="224"/>
      <c r="S322" s="224"/>
      <c r="T322" s="224"/>
      <c r="U322" s="224"/>
      <c r="V322" s="224"/>
      <c r="W322" s="224"/>
      <c r="X322" s="224"/>
      <c r="Y322" s="224"/>
      <c r="Z322" s="224"/>
      <c r="AA322" s="224"/>
      <c r="AB322" s="224"/>
      <c r="AC322" s="224"/>
      <c r="AD322" s="224"/>
      <c r="AE322" s="224"/>
      <c r="AF322" s="224"/>
      <c r="AG322" s="224"/>
      <c r="AH322" s="224"/>
      <c r="AI322" s="224"/>
      <c r="AJ322" s="224"/>
      <c r="AK322" s="224"/>
      <c r="AL322" s="224"/>
      <c r="AM322" s="224"/>
      <c r="AN322" s="224"/>
      <c r="AO322" s="224"/>
      <c r="AP322" s="224"/>
      <c r="AQ322" s="224"/>
      <c r="AR322" s="224"/>
      <c r="AS322" s="224"/>
      <c r="AT322" s="224"/>
      <c r="AU322" s="224"/>
      <c r="AV322" s="224"/>
      <c r="AW322" s="224"/>
      <c r="AX322" s="224"/>
      <c r="AY322" s="224"/>
      <c r="AZ322" s="224"/>
      <c r="BA322" s="224"/>
      <c r="BB322" s="224"/>
      <c r="BC322" s="224"/>
      <c r="BD322" s="224"/>
      <c r="BE322" s="224"/>
      <c r="BF322" s="224"/>
      <c r="BG322" s="224"/>
      <c r="BH322" s="224"/>
      <c r="BI322" s="224"/>
      <c r="BJ322" s="224"/>
      <c r="BK322" s="224"/>
      <c r="BL322" s="224"/>
      <c r="BM322" s="224"/>
      <c r="BN322" s="224"/>
      <c r="BO322" s="224"/>
      <c r="BP322" s="224"/>
      <c r="BQ322" s="224"/>
      <c r="BR322" s="224"/>
      <c r="BS322" s="224"/>
      <c r="BT322" s="224"/>
      <c r="BU322" s="224"/>
      <c r="BV322" s="224"/>
      <c r="BW322" s="224"/>
      <c r="BX322" s="224"/>
      <c r="BY322" s="224"/>
      <c r="BZ322" s="224"/>
      <c r="CA322" s="224"/>
      <c r="CB322" s="224"/>
      <c r="CC322" s="224"/>
      <c r="CD322" s="224"/>
      <c r="CE322" s="224"/>
      <c r="CF322" s="224"/>
      <c r="CG322" s="224"/>
      <c r="CH322" s="224"/>
      <c r="CI322" s="224"/>
      <c r="CJ322" s="224"/>
      <c r="CK322" s="224"/>
      <c r="CL322" s="224"/>
      <c r="CM322" s="301"/>
    </row>
    <row r="323" spans="1:91" s="302" customFormat="1" ht="41.25" customHeight="1" x14ac:dyDescent="0.3">
      <c r="A323" s="55">
        <v>45</v>
      </c>
      <c r="B323" s="54" t="s">
        <v>485</v>
      </c>
      <c r="C323" s="55" t="s">
        <v>480</v>
      </c>
      <c r="D323" s="55"/>
      <c r="E323" s="2" t="s">
        <v>439</v>
      </c>
      <c r="F323" s="55" t="s">
        <v>121</v>
      </c>
      <c r="G323" s="62"/>
      <c r="H323" s="2"/>
      <c r="I323" s="2"/>
      <c r="J323" s="130"/>
      <c r="K323" s="62"/>
      <c r="L323" s="62"/>
      <c r="M323" s="62">
        <v>1200</v>
      </c>
      <c r="N323" s="62"/>
      <c r="O323" s="292"/>
      <c r="P323" s="251"/>
      <c r="Q323" s="224"/>
      <c r="R323" s="224"/>
      <c r="S323" s="224"/>
      <c r="T323" s="224"/>
      <c r="U323" s="224"/>
      <c r="V323" s="224"/>
      <c r="W323" s="224"/>
      <c r="X323" s="224"/>
      <c r="Y323" s="224"/>
      <c r="Z323" s="224"/>
      <c r="AA323" s="224"/>
      <c r="AB323" s="224"/>
      <c r="AC323" s="224"/>
      <c r="AD323" s="224"/>
      <c r="AE323" s="224"/>
      <c r="AF323" s="224"/>
      <c r="AG323" s="224"/>
      <c r="AH323" s="224"/>
      <c r="AI323" s="224"/>
      <c r="AJ323" s="224"/>
      <c r="AK323" s="224"/>
      <c r="AL323" s="224"/>
      <c r="AM323" s="224"/>
      <c r="AN323" s="224"/>
      <c r="AO323" s="224"/>
      <c r="AP323" s="224"/>
      <c r="AQ323" s="224"/>
      <c r="AR323" s="224"/>
      <c r="AS323" s="224"/>
      <c r="AT323" s="224"/>
      <c r="AU323" s="224"/>
      <c r="AV323" s="224"/>
      <c r="AW323" s="224"/>
      <c r="AX323" s="224"/>
      <c r="AY323" s="224"/>
      <c r="AZ323" s="224"/>
      <c r="BA323" s="224"/>
      <c r="BB323" s="224"/>
      <c r="BC323" s="224"/>
      <c r="BD323" s="224"/>
      <c r="BE323" s="224"/>
      <c r="BF323" s="224"/>
      <c r="BG323" s="224"/>
      <c r="BH323" s="224"/>
      <c r="BI323" s="224"/>
      <c r="BJ323" s="224"/>
      <c r="BK323" s="224"/>
      <c r="BL323" s="224"/>
      <c r="BM323" s="224"/>
      <c r="BN323" s="224"/>
      <c r="BO323" s="224"/>
      <c r="BP323" s="224"/>
      <c r="BQ323" s="224"/>
      <c r="BR323" s="224"/>
      <c r="BS323" s="224"/>
      <c r="BT323" s="224"/>
      <c r="BU323" s="224"/>
      <c r="BV323" s="224"/>
      <c r="BW323" s="224"/>
      <c r="BX323" s="224"/>
      <c r="BY323" s="224"/>
      <c r="BZ323" s="224"/>
      <c r="CA323" s="224"/>
      <c r="CB323" s="224"/>
      <c r="CC323" s="224"/>
      <c r="CD323" s="224"/>
      <c r="CE323" s="224"/>
      <c r="CF323" s="224"/>
      <c r="CG323" s="224"/>
      <c r="CH323" s="224"/>
      <c r="CI323" s="224"/>
      <c r="CJ323" s="224"/>
      <c r="CK323" s="224"/>
      <c r="CL323" s="224"/>
      <c r="CM323" s="301"/>
    </row>
    <row r="324" spans="1:91" s="302" customFormat="1" ht="30.75" customHeight="1" x14ac:dyDescent="0.3">
      <c r="A324" s="55"/>
      <c r="B324" s="54"/>
      <c r="C324" s="55"/>
      <c r="D324" s="55"/>
      <c r="E324" s="2" t="s">
        <v>129</v>
      </c>
      <c r="F324" s="55"/>
      <c r="G324" s="62"/>
      <c r="H324" s="2"/>
      <c r="I324" s="2"/>
      <c r="J324" s="130"/>
      <c r="K324" s="62"/>
      <c r="L324" s="62"/>
      <c r="M324" s="124">
        <v>7903.0559999999996</v>
      </c>
      <c r="N324" s="2" t="s">
        <v>355</v>
      </c>
      <c r="O324" s="2"/>
      <c r="P324" s="251"/>
      <c r="Q324" s="224"/>
      <c r="R324" s="224"/>
      <c r="S324" s="224"/>
      <c r="T324" s="224"/>
      <c r="U324" s="224"/>
      <c r="V324" s="224"/>
      <c r="W324" s="224"/>
      <c r="X324" s="224"/>
      <c r="Y324" s="224"/>
      <c r="Z324" s="224"/>
      <c r="AA324" s="224"/>
      <c r="AB324" s="224"/>
      <c r="AC324" s="224"/>
      <c r="AD324" s="224"/>
      <c r="AE324" s="224"/>
      <c r="AF324" s="224"/>
      <c r="AG324" s="224"/>
      <c r="AH324" s="224"/>
      <c r="AI324" s="224"/>
      <c r="AJ324" s="224"/>
      <c r="AK324" s="224"/>
      <c r="AL324" s="224"/>
      <c r="AM324" s="224"/>
      <c r="AN324" s="224"/>
      <c r="AO324" s="224"/>
      <c r="AP324" s="224"/>
      <c r="AQ324" s="224"/>
      <c r="AR324" s="224"/>
      <c r="AS324" s="224"/>
      <c r="AT324" s="224"/>
      <c r="AU324" s="224"/>
      <c r="AV324" s="224"/>
      <c r="AW324" s="224"/>
      <c r="AX324" s="224"/>
      <c r="AY324" s="224"/>
      <c r="AZ324" s="224"/>
      <c r="BA324" s="224"/>
      <c r="BB324" s="224"/>
      <c r="BC324" s="224"/>
      <c r="BD324" s="224"/>
      <c r="BE324" s="224"/>
      <c r="BF324" s="224"/>
      <c r="BG324" s="224"/>
      <c r="BH324" s="224"/>
      <c r="BI324" s="224"/>
      <c r="BJ324" s="224"/>
      <c r="BK324" s="224"/>
      <c r="BL324" s="224"/>
      <c r="BM324" s="224"/>
      <c r="BN324" s="224"/>
      <c r="BO324" s="224"/>
      <c r="BP324" s="224"/>
      <c r="BQ324" s="224"/>
      <c r="BR324" s="224"/>
      <c r="BS324" s="224"/>
      <c r="BT324" s="224"/>
      <c r="BU324" s="224"/>
      <c r="BV324" s="224"/>
      <c r="BW324" s="224"/>
      <c r="BX324" s="224"/>
      <c r="BY324" s="224"/>
      <c r="BZ324" s="224"/>
      <c r="CA324" s="224"/>
      <c r="CB324" s="224"/>
      <c r="CC324" s="224"/>
      <c r="CD324" s="224"/>
      <c r="CE324" s="224"/>
      <c r="CF324" s="224"/>
      <c r="CG324" s="224"/>
      <c r="CH324" s="224"/>
      <c r="CI324" s="224"/>
      <c r="CJ324" s="224"/>
      <c r="CK324" s="224"/>
      <c r="CL324" s="224"/>
      <c r="CM324" s="301"/>
    </row>
    <row r="325" spans="1:91" s="9" customFormat="1" ht="41.25" customHeight="1" x14ac:dyDescent="0.3">
      <c r="A325" s="55">
        <v>46</v>
      </c>
      <c r="B325" s="54" t="s">
        <v>484</v>
      </c>
      <c r="C325" s="55" t="s">
        <v>480</v>
      </c>
      <c r="D325" s="55"/>
      <c r="E325" s="2" t="s">
        <v>439</v>
      </c>
      <c r="F325" s="55" t="s">
        <v>121</v>
      </c>
      <c r="G325" s="3"/>
      <c r="H325" s="3"/>
      <c r="I325" s="3"/>
      <c r="J325" s="3"/>
      <c r="K325" s="3"/>
      <c r="L325" s="2"/>
      <c r="M325" s="2">
        <v>400</v>
      </c>
      <c r="N325" s="2"/>
      <c r="O325" s="3"/>
      <c r="P325" s="19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8"/>
    </row>
    <row r="326" spans="1:91" s="9" customFormat="1" ht="72.75" customHeight="1" x14ac:dyDescent="0.3">
      <c r="A326" s="55"/>
      <c r="B326" s="54"/>
      <c r="C326" s="55"/>
      <c r="D326" s="55"/>
      <c r="E326" s="2" t="s">
        <v>129</v>
      </c>
      <c r="F326" s="55"/>
      <c r="G326" s="3"/>
      <c r="H326" s="3"/>
      <c r="I326" s="2"/>
      <c r="J326" s="2"/>
      <c r="K326" s="3"/>
      <c r="L326" s="2">
        <v>3436.9</v>
      </c>
      <c r="M326" s="2">
        <v>3436.9</v>
      </c>
      <c r="N326" s="2" t="s">
        <v>483</v>
      </c>
      <c r="O326" s="2"/>
      <c r="P326" s="31" t="s">
        <v>482</v>
      </c>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8"/>
    </row>
    <row r="327" spans="1:91" s="9" customFormat="1" ht="87.75" customHeight="1" x14ac:dyDescent="0.3">
      <c r="A327" s="2">
        <v>47</v>
      </c>
      <c r="B327" s="30" t="s">
        <v>481</v>
      </c>
      <c r="C327" s="2" t="s">
        <v>480</v>
      </c>
      <c r="D327" s="2"/>
      <c r="E327" s="2" t="s">
        <v>80</v>
      </c>
      <c r="F327" s="2" t="s">
        <v>479</v>
      </c>
      <c r="G327" s="3"/>
      <c r="H327" s="3"/>
      <c r="I327" s="2"/>
      <c r="J327" s="2"/>
      <c r="K327" s="2">
        <v>10</v>
      </c>
      <c r="L327" s="2"/>
      <c r="M327" s="2"/>
      <c r="N327" s="2" t="s">
        <v>355</v>
      </c>
      <c r="O327" s="2"/>
      <c r="P327" s="19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8"/>
    </row>
    <row r="328" spans="1:91" s="9" customFormat="1" ht="98.25" customHeight="1" x14ac:dyDescent="0.3">
      <c r="A328" s="2"/>
      <c r="B328" s="135" t="s">
        <v>854</v>
      </c>
      <c r="C328" s="2" t="s">
        <v>478</v>
      </c>
      <c r="D328" s="2" t="s">
        <v>52</v>
      </c>
      <c r="E328" s="2" t="s">
        <v>3</v>
      </c>
      <c r="F328" s="2"/>
      <c r="G328" s="2">
        <v>89</v>
      </c>
      <c r="H328" s="2">
        <v>89</v>
      </c>
      <c r="I328" s="85">
        <v>96</v>
      </c>
      <c r="J328" s="85">
        <v>100</v>
      </c>
      <c r="K328" s="85">
        <v>100</v>
      </c>
      <c r="L328" s="85">
        <v>100</v>
      </c>
      <c r="M328" s="85">
        <v>100</v>
      </c>
      <c r="N328" s="2"/>
      <c r="O328" s="2"/>
      <c r="P328" s="197"/>
      <c r="Q328" s="279"/>
      <c r="R328" s="279"/>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8"/>
    </row>
    <row r="329" spans="1:91" s="9" customFormat="1" ht="36" customHeight="1" x14ac:dyDescent="0.3">
      <c r="A329" s="2"/>
      <c r="B329" s="178" t="s">
        <v>60</v>
      </c>
      <c r="C329" s="178"/>
      <c r="D329" s="106"/>
      <c r="E329" s="106"/>
      <c r="F329" s="106"/>
      <c r="G329" s="106"/>
      <c r="H329" s="106"/>
      <c r="I329" s="106"/>
      <c r="J329" s="106"/>
      <c r="K329" s="106"/>
      <c r="L329" s="106"/>
      <c r="M329" s="106"/>
      <c r="N329" s="106"/>
      <c r="O329" s="106"/>
      <c r="P329" s="19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8"/>
    </row>
    <row r="330" spans="1:91" s="9" customFormat="1" ht="41.25" customHeight="1" x14ac:dyDescent="0.3">
      <c r="A330" s="55">
        <v>48</v>
      </c>
      <c r="B330" s="54" t="s">
        <v>477</v>
      </c>
      <c r="C330" s="55" t="s">
        <v>476</v>
      </c>
      <c r="D330" s="55"/>
      <c r="E330" s="2" t="s">
        <v>439</v>
      </c>
      <c r="F330" s="55" t="s">
        <v>121</v>
      </c>
      <c r="G330" s="2"/>
      <c r="H330" s="2"/>
      <c r="I330" s="2"/>
      <c r="J330" s="2">
        <v>500</v>
      </c>
      <c r="K330" s="2"/>
      <c r="L330" s="2"/>
      <c r="M330" s="2"/>
      <c r="N330" s="3"/>
      <c r="O330" s="2"/>
      <c r="P330" s="303"/>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8"/>
    </row>
    <row r="331" spans="1:91" s="9" customFormat="1" ht="17.25" customHeight="1" x14ac:dyDescent="0.3">
      <c r="A331" s="55"/>
      <c r="B331" s="54"/>
      <c r="C331" s="55"/>
      <c r="D331" s="55"/>
      <c r="E331" s="55" t="s">
        <v>129</v>
      </c>
      <c r="F331" s="55"/>
      <c r="G331" s="2">
        <v>2448.8000000000002</v>
      </c>
      <c r="H331" s="2"/>
      <c r="I331" s="2">
        <v>20</v>
      </c>
      <c r="J331" s="2">
        <v>938.2</v>
      </c>
      <c r="K331" s="2"/>
      <c r="L331" s="2"/>
      <c r="M331" s="2"/>
      <c r="N331" s="2" t="s">
        <v>38</v>
      </c>
      <c r="O331" s="2"/>
      <c r="P331" s="303"/>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8"/>
    </row>
    <row r="332" spans="1:91" s="9" customFormat="1" ht="30" customHeight="1" x14ac:dyDescent="0.3">
      <c r="A332" s="55"/>
      <c r="B332" s="54"/>
      <c r="C332" s="55"/>
      <c r="D332" s="55"/>
      <c r="E332" s="55"/>
      <c r="F332" s="55"/>
      <c r="G332" s="2"/>
      <c r="H332" s="2">
        <v>7600</v>
      </c>
      <c r="I332" s="2"/>
      <c r="J332" s="2"/>
      <c r="K332" s="2"/>
      <c r="L332" s="2"/>
      <c r="M332" s="2"/>
      <c r="N332" s="2" t="s">
        <v>475</v>
      </c>
      <c r="O332" s="2"/>
      <c r="P332" s="303"/>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8"/>
    </row>
    <row r="333" spans="1:91" s="307" customFormat="1" ht="39" customHeight="1" x14ac:dyDescent="0.35">
      <c r="A333" s="170">
        <v>49</v>
      </c>
      <c r="B333" s="178" t="s">
        <v>474</v>
      </c>
      <c r="C333" s="304" t="s">
        <v>471</v>
      </c>
      <c r="D333" s="304"/>
      <c r="E333" s="127" t="s">
        <v>80</v>
      </c>
      <c r="F333" s="304" t="s">
        <v>57</v>
      </c>
      <c r="G333" s="127"/>
      <c r="H333" s="127"/>
      <c r="I333" s="127"/>
      <c r="J333" s="127"/>
      <c r="K333" s="127"/>
      <c r="L333" s="127"/>
      <c r="M333" s="127">
        <v>4</v>
      </c>
      <c r="N333" s="127"/>
      <c r="O333" s="127"/>
      <c r="P333" s="293"/>
      <c r="Q333" s="305"/>
      <c r="R333" s="305"/>
      <c r="S333" s="305"/>
      <c r="T333" s="305"/>
      <c r="U333" s="305"/>
      <c r="V333" s="305"/>
      <c r="W333" s="305"/>
      <c r="X333" s="305"/>
      <c r="Y333" s="305"/>
      <c r="Z333" s="305"/>
      <c r="AA333" s="305"/>
      <c r="AB333" s="305"/>
      <c r="AC333" s="305"/>
      <c r="AD333" s="305"/>
      <c r="AE333" s="305"/>
      <c r="AF333" s="305"/>
      <c r="AG333" s="305"/>
      <c r="AH333" s="305"/>
      <c r="AI333" s="305"/>
      <c r="AJ333" s="305"/>
      <c r="AK333" s="305"/>
      <c r="AL333" s="305"/>
      <c r="AM333" s="305"/>
      <c r="AN333" s="305"/>
      <c r="AO333" s="305"/>
      <c r="AP333" s="305"/>
      <c r="AQ333" s="305"/>
      <c r="AR333" s="305"/>
      <c r="AS333" s="305"/>
      <c r="AT333" s="305"/>
      <c r="AU333" s="305"/>
      <c r="AV333" s="305"/>
      <c r="AW333" s="305"/>
      <c r="AX333" s="305"/>
      <c r="AY333" s="305"/>
      <c r="AZ333" s="305"/>
      <c r="BA333" s="305"/>
      <c r="BB333" s="305"/>
      <c r="BC333" s="305"/>
      <c r="BD333" s="305"/>
      <c r="BE333" s="305"/>
      <c r="BF333" s="305"/>
      <c r="BG333" s="305"/>
      <c r="BH333" s="305"/>
      <c r="BI333" s="305"/>
      <c r="BJ333" s="305"/>
      <c r="BK333" s="305"/>
      <c r="BL333" s="305"/>
      <c r="BM333" s="305"/>
      <c r="BN333" s="305"/>
      <c r="BO333" s="305"/>
      <c r="BP333" s="305"/>
      <c r="BQ333" s="305"/>
      <c r="BR333" s="305"/>
      <c r="BS333" s="305"/>
      <c r="BT333" s="305"/>
      <c r="BU333" s="305"/>
      <c r="BV333" s="305"/>
      <c r="BW333" s="305"/>
      <c r="BX333" s="305"/>
      <c r="BY333" s="305"/>
      <c r="BZ333" s="305"/>
      <c r="CA333" s="305"/>
      <c r="CB333" s="305"/>
      <c r="CC333" s="305"/>
      <c r="CD333" s="305"/>
      <c r="CE333" s="305"/>
      <c r="CF333" s="305"/>
      <c r="CG333" s="305"/>
      <c r="CH333" s="305"/>
      <c r="CI333" s="305"/>
      <c r="CJ333" s="305"/>
      <c r="CK333" s="305"/>
      <c r="CL333" s="305"/>
      <c r="CM333" s="306"/>
    </row>
    <row r="334" spans="1:91" s="64" customFormat="1" ht="54.75" customHeight="1" x14ac:dyDescent="0.3">
      <c r="A334" s="170"/>
      <c r="B334" s="178"/>
      <c r="C334" s="304"/>
      <c r="D334" s="304"/>
      <c r="E334" s="127" t="s">
        <v>129</v>
      </c>
      <c r="F334" s="304"/>
      <c r="G334" s="106">
        <f t="shared" ref="G334:M334" si="34">G335+G336+G337+G338</f>
        <v>0</v>
      </c>
      <c r="H334" s="106">
        <f t="shared" si="34"/>
        <v>0</v>
      </c>
      <c r="I334" s="106">
        <f t="shared" si="34"/>
        <v>0</v>
      </c>
      <c r="J334" s="106">
        <f t="shared" si="34"/>
        <v>0</v>
      </c>
      <c r="K334" s="106">
        <f t="shared" si="34"/>
        <v>0</v>
      </c>
      <c r="L334" s="106">
        <f t="shared" si="34"/>
        <v>31.5</v>
      </c>
      <c r="M334" s="106">
        <f t="shared" si="34"/>
        <v>1350</v>
      </c>
      <c r="N334" s="127" t="s">
        <v>38</v>
      </c>
      <c r="O334" s="127">
        <v>261067015</v>
      </c>
      <c r="P334" s="293"/>
      <c r="Q334" s="66"/>
      <c r="R334" s="66"/>
      <c r="S334" s="66"/>
      <c r="T334" s="66"/>
      <c r="U334" s="66"/>
      <c r="V334" s="66"/>
      <c r="W334" s="66"/>
      <c r="X334" s="66"/>
      <c r="Y334" s="66"/>
      <c r="Z334" s="66"/>
      <c r="AA334" s="66"/>
      <c r="AB334" s="66"/>
      <c r="AC334" s="66"/>
      <c r="AD334" s="66"/>
      <c r="AE334" s="66"/>
      <c r="AF334" s="66"/>
      <c r="AG334" s="66"/>
      <c r="AH334" s="66"/>
      <c r="AI334" s="66"/>
      <c r="AJ334" s="66"/>
      <c r="AK334" s="66"/>
      <c r="AL334" s="66"/>
      <c r="AM334" s="66"/>
      <c r="AN334" s="66"/>
      <c r="AO334" s="66"/>
      <c r="AP334" s="66"/>
      <c r="AQ334" s="66"/>
      <c r="AR334" s="66"/>
      <c r="AS334" s="66"/>
      <c r="AT334" s="66"/>
      <c r="AU334" s="66"/>
      <c r="AV334" s="66"/>
      <c r="AW334" s="66"/>
      <c r="AX334" s="66"/>
      <c r="AY334" s="66"/>
      <c r="AZ334" s="66"/>
      <c r="BA334" s="66"/>
      <c r="BB334" s="66"/>
      <c r="BC334" s="66"/>
      <c r="BD334" s="66"/>
      <c r="BE334" s="66"/>
      <c r="BF334" s="66"/>
      <c r="BG334" s="66"/>
      <c r="BH334" s="66"/>
      <c r="BI334" s="66"/>
      <c r="BJ334" s="66"/>
      <c r="BK334" s="66"/>
      <c r="BL334" s="66"/>
      <c r="BM334" s="66"/>
      <c r="BN334" s="66"/>
      <c r="BO334" s="66"/>
      <c r="BP334" s="66"/>
      <c r="BQ334" s="66"/>
      <c r="BR334" s="66"/>
      <c r="BS334" s="66"/>
      <c r="BT334" s="66"/>
      <c r="BU334" s="66"/>
      <c r="BV334" s="66"/>
      <c r="BW334" s="66"/>
      <c r="BX334" s="66"/>
      <c r="BY334" s="66"/>
      <c r="BZ334" s="66"/>
      <c r="CA334" s="66"/>
      <c r="CB334" s="66"/>
      <c r="CC334" s="66"/>
      <c r="CD334" s="66"/>
      <c r="CE334" s="66"/>
      <c r="CF334" s="66"/>
      <c r="CG334" s="66"/>
      <c r="CH334" s="66"/>
      <c r="CI334" s="66"/>
      <c r="CJ334" s="66"/>
      <c r="CK334" s="66"/>
      <c r="CL334" s="66"/>
      <c r="CM334" s="67"/>
    </row>
    <row r="335" spans="1:91" s="295" customFormat="1" ht="116.25" customHeight="1" x14ac:dyDescent="0.3">
      <c r="A335" s="20"/>
      <c r="B335" s="19" t="s">
        <v>473</v>
      </c>
      <c r="C335" s="20" t="s">
        <v>471</v>
      </c>
      <c r="D335" s="20"/>
      <c r="E335" s="20" t="s">
        <v>129</v>
      </c>
      <c r="F335" s="20" t="s">
        <v>57</v>
      </c>
      <c r="G335" s="20"/>
      <c r="H335" s="20"/>
      <c r="I335" s="20"/>
      <c r="J335" s="20"/>
      <c r="K335" s="20"/>
      <c r="L335" s="122">
        <v>9</v>
      </c>
      <c r="M335" s="122">
        <v>600</v>
      </c>
      <c r="N335" s="2" t="s">
        <v>38</v>
      </c>
      <c r="O335" s="20"/>
      <c r="P335" s="184"/>
      <c r="Q335" s="298"/>
      <c r="R335" s="298"/>
      <c r="S335" s="185"/>
      <c r="T335" s="185"/>
      <c r="U335" s="185"/>
      <c r="V335" s="185"/>
      <c r="W335" s="185"/>
      <c r="X335" s="185"/>
      <c r="Y335" s="185"/>
      <c r="Z335" s="185"/>
      <c r="AA335" s="185"/>
      <c r="AB335" s="185"/>
      <c r="AC335" s="185"/>
      <c r="AD335" s="185"/>
      <c r="AE335" s="185"/>
      <c r="AF335" s="185"/>
      <c r="AG335" s="185"/>
      <c r="AH335" s="185"/>
      <c r="AI335" s="185"/>
      <c r="AJ335" s="185"/>
      <c r="AK335" s="185"/>
      <c r="AL335" s="185"/>
      <c r="AM335" s="185"/>
      <c r="AN335" s="185"/>
      <c r="AO335" s="185"/>
      <c r="AP335" s="185"/>
      <c r="AQ335" s="185"/>
      <c r="AR335" s="185"/>
      <c r="AS335" s="185"/>
      <c r="AT335" s="185"/>
      <c r="AU335" s="185"/>
      <c r="AV335" s="185"/>
      <c r="AW335" s="185"/>
      <c r="AX335" s="185"/>
      <c r="AY335" s="185"/>
      <c r="AZ335" s="185"/>
      <c r="BA335" s="185"/>
      <c r="BB335" s="185"/>
      <c r="BC335" s="185"/>
      <c r="BD335" s="185"/>
      <c r="BE335" s="185"/>
      <c r="BF335" s="185"/>
      <c r="BG335" s="185"/>
      <c r="BH335" s="185"/>
      <c r="BI335" s="185"/>
      <c r="BJ335" s="185"/>
      <c r="BK335" s="185"/>
      <c r="BL335" s="185"/>
      <c r="BM335" s="185"/>
      <c r="BN335" s="185"/>
      <c r="BO335" s="185"/>
      <c r="BP335" s="185"/>
      <c r="BQ335" s="185"/>
      <c r="BR335" s="185"/>
      <c r="BS335" s="185"/>
      <c r="BT335" s="185"/>
      <c r="BU335" s="185"/>
      <c r="BV335" s="185"/>
      <c r="BW335" s="185"/>
      <c r="BX335" s="185"/>
      <c r="BY335" s="185"/>
      <c r="BZ335" s="185"/>
      <c r="CA335" s="185"/>
      <c r="CB335" s="185"/>
      <c r="CC335" s="185"/>
      <c r="CD335" s="185"/>
      <c r="CE335" s="185"/>
      <c r="CF335" s="185"/>
      <c r="CG335" s="185"/>
      <c r="CH335" s="185"/>
      <c r="CI335" s="185"/>
      <c r="CJ335" s="185"/>
      <c r="CK335" s="185"/>
      <c r="CL335" s="185"/>
      <c r="CM335" s="294"/>
    </row>
    <row r="336" spans="1:91" s="295" customFormat="1" ht="99.75" customHeight="1" x14ac:dyDescent="0.3">
      <c r="A336" s="20"/>
      <c r="B336" s="19" t="s">
        <v>472</v>
      </c>
      <c r="C336" s="20" t="s">
        <v>471</v>
      </c>
      <c r="D336" s="20"/>
      <c r="E336" s="20" t="s">
        <v>129</v>
      </c>
      <c r="F336" s="20" t="s">
        <v>57</v>
      </c>
      <c r="G336" s="20"/>
      <c r="H336" s="20"/>
      <c r="I336" s="20"/>
      <c r="J336" s="118"/>
      <c r="K336" s="20"/>
      <c r="L336" s="118">
        <v>7.5</v>
      </c>
      <c r="M336" s="122">
        <v>250</v>
      </c>
      <c r="N336" s="2" t="s">
        <v>38</v>
      </c>
      <c r="O336" s="20"/>
      <c r="P336" s="184"/>
      <c r="Q336" s="298"/>
      <c r="R336" s="298"/>
      <c r="S336" s="185"/>
      <c r="T336" s="185"/>
      <c r="U336" s="185"/>
      <c r="V336" s="185"/>
      <c r="W336" s="185"/>
      <c r="X336" s="185"/>
      <c r="Y336" s="185"/>
      <c r="Z336" s="185"/>
      <c r="AA336" s="185"/>
      <c r="AB336" s="185"/>
      <c r="AC336" s="185"/>
      <c r="AD336" s="185"/>
      <c r="AE336" s="185"/>
      <c r="AF336" s="185"/>
      <c r="AG336" s="185"/>
      <c r="AH336" s="185"/>
      <c r="AI336" s="185"/>
      <c r="AJ336" s="185"/>
      <c r="AK336" s="185"/>
      <c r="AL336" s="185"/>
      <c r="AM336" s="185"/>
      <c r="AN336" s="185"/>
      <c r="AO336" s="185"/>
      <c r="AP336" s="185"/>
      <c r="AQ336" s="185"/>
      <c r="AR336" s="185"/>
      <c r="AS336" s="185"/>
      <c r="AT336" s="185"/>
      <c r="AU336" s="185"/>
      <c r="AV336" s="185"/>
      <c r="AW336" s="185"/>
      <c r="AX336" s="185"/>
      <c r="AY336" s="185"/>
      <c r="AZ336" s="185"/>
      <c r="BA336" s="185"/>
      <c r="BB336" s="185"/>
      <c r="BC336" s="185"/>
      <c r="BD336" s="185"/>
      <c r="BE336" s="185"/>
      <c r="BF336" s="185"/>
      <c r="BG336" s="185"/>
      <c r="BH336" s="185"/>
      <c r="BI336" s="185"/>
      <c r="BJ336" s="185"/>
      <c r="BK336" s="185"/>
      <c r="BL336" s="185"/>
      <c r="BM336" s="185"/>
      <c r="BN336" s="185"/>
      <c r="BO336" s="185"/>
      <c r="BP336" s="185"/>
      <c r="BQ336" s="185"/>
      <c r="BR336" s="185"/>
      <c r="BS336" s="185"/>
      <c r="BT336" s="185"/>
      <c r="BU336" s="185"/>
      <c r="BV336" s="185"/>
      <c r="BW336" s="185"/>
      <c r="BX336" s="185"/>
      <c r="BY336" s="185"/>
      <c r="BZ336" s="185"/>
      <c r="CA336" s="185"/>
      <c r="CB336" s="185"/>
      <c r="CC336" s="185"/>
      <c r="CD336" s="185"/>
      <c r="CE336" s="185"/>
      <c r="CF336" s="185"/>
      <c r="CG336" s="185"/>
      <c r="CH336" s="185"/>
      <c r="CI336" s="185"/>
      <c r="CJ336" s="185"/>
      <c r="CK336" s="185"/>
      <c r="CL336" s="185"/>
      <c r="CM336" s="294"/>
    </row>
    <row r="337" spans="1:91" s="295" customFormat="1" ht="84" customHeight="1" x14ac:dyDescent="0.3">
      <c r="A337" s="20"/>
      <c r="B337" s="19" t="s">
        <v>470</v>
      </c>
      <c r="C337" s="20" t="s">
        <v>454</v>
      </c>
      <c r="D337" s="20"/>
      <c r="E337" s="20" t="s">
        <v>129</v>
      </c>
      <c r="F337" s="20" t="s">
        <v>57</v>
      </c>
      <c r="G337" s="20"/>
      <c r="H337" s="20"/>
      <c r="I337" s="20"/>
      <c r="J337" s="118"/>
      <c r="K337" s="20"/>
      <c r="L337" s="122">
        <v>7.5</v>
      </c>
      <c r="M337" s="118">
        <v>250</v>
      </c>
      <c r="N337" s="2" t="s">
        <v>38</v>
      </c>
      <c r="O337" s="20"/>
      <c r="P337" s="184"/>
      <c r="Q337" s="298"/>
      <c r="R337" s="298"/>
      <c r="S337" s="185"/>
      <c r="T337" s="185"/>
      <c r="U337" s="185"/>
      <c r="V337" s="185"/>
      <c r="W337" s="185"/>
      <c r="X337" s="185"/>
      <c r="Y337" s="185"/>
      <c r="Z337" s="185"/>
      <c r="AA337" s="185"/>
      <c r="AB337" s="185"/>
      <c r="AC337" s="185"/>
      <c r="AD337" s="185"/>
      <c r="AE337" s="185"/>
      <c r="AF337" s="185"/>
      <c r="AG337" s="185"/>
      <c r="AH337" s="185"/>
      <c r="AI337" s="185"/>
      <c r="AJ337" s="185"/>
      <c r="AK337" s="185"/>
      <c r="AL337" s="185"/>
      <c r="AM337" s="185"/>
      <c r="AN337" s="185"/>
      <c r="AO337" s="185"/>
      <c r="AP337" s="185"/>
      <c r="AQ337" s="185"/>
      <c r="AR337" s="185"/>
      <c r="AS337" s="185"/>
      <c r="AT337" s="185"/>
      <c r="AU337" s="185"/>
      <c r="AV337" s="185"/>
      <c r="AW337" s="185"/>
      <c r="AX337" s="185"/>
      <c r="AY337" s="185"/>
      <c r="AZ337" s="185"/>
      <c r="BA337" s="185"/>
      <c r="BB337" s="185"/>
      <c r="BC337" s="185"/>
      <c r="BD337" s="185"/>
      <c r="BE337" s="185"/>
      <c r="BF337" s="185"/>
      <c r="BG337" s="185"/>
      <c r="BH337" s="185"/>
      <c r="BI337" s="185"/>
      <c r="BJ337" s="185"/>
      <c r="BK337" s="185"/>
      <c r="BL337" s="185"/>
      <c r="BM337" s="185"/>
      <c r="BN337" s="185"/>
      <c r="BO337" s="185"/>
      <c r="BP337" s="185"/>
      <c r="BQ337" s="185"/>
      <c r="BR337" s="185"/>
      <c r="BS337" s="185"/>
      <c r="BT337" s="185"/>
      <c r="BU337" s="185"/>
      <c r="BV337" s="185"/>
      <c r="BW337" s="185"/>
      <c r="BX337" s="185"/>
      <c r="BY337" s="185"/>
      <c r="BZ337" s="185"/>
      <c r="CA337" s="185"/>
      <c r="CB337" s="185"/>
      <c r="CC337" s="185"/>
      <c r="CD337" s="185"/>
      <c r="CE337" s="185"/>
      <c r="CF337" s="185"/>
      <c r="CG337" s="185"/>
      <c r="CH337" s="185"/>
      <c r="CI337" s="185"/>
      <c r="CJ337" s="185"/>
      <c r="CK337" s="185"/>
      <c r="CL337" s="185"/>
      <c r="CM337" s="294"/>
    </row>
    <row r="338" spans="1:91" s="295" customFormat="1" ht="67.5" customHeight="1" x14ac:dyDescent="0.3">
      <c r="A338" s="20"/>
      <c r="B338" s="19" t="s">
        <v>469</v>
      </c>
      <c r="C338" s="20" t="s">
        <v>454</v>
      </c>
      <c r="D338" s="20"/>
      <c r="E338" s="20" t="s">
        <v>129</v>
      </c>
      <c r="F338" s="20" t="s">
        <v>57</v>
      </c>
      <c r="G338" s="20"/>
      <c r="H338" s="20"/>
      <c r="I338" s="20"/>
      <c r="J338" s="118"/>
      <c r="K338" s="20"/>
      <c r="L338" s="118">
        <v>7.5</v>
      </c>
      <c r="M338" s="122">
        <v>250</v>
      </c>
      <c r="N338" s="2" t="s">
        <v>38</v>
      </c>
      <c r="O338" s="20"/>
      <c r="P338" s="184"/>
      <c r="Q338" s="298"/>
      <c r="R338" s="298"/>
      <c r="S338" s="185"/>
      <c r="T338" s="185"/>
      <c r="U338" s="185"/>
      <c r="V338" s="185"/>
      <c r="W338" s="185"/>
      <c r="X338" s="185"/>
      <c r="Y338" s="185"/>
      <c r="Z338" s="185"/>
      <c r="AA338" s="185"/>
      <c r="AB338" s="185"/>
      <c r="AC338" s="185"/>
      <c r="AD338" s="185"/>
      <c r="AE338" s="185"/>
      <c r="AF338" s="185"/>
      <c r="AG338" s="185"/>
      <c r="AH338" s="185"/>
      <c r="AI338" s="185"/>
      <c r="AJ338" s="185"/>
      <c r="AK338" s="185"/>
      <c r="AL338" s="185"/>
      <c r="AM338" s="185"/>
      <c r="AN338" s="185"/>
      <c r="AO338" s="185"/>
      <c r="AP338" s="185"/>
      <c r="AQ338" s="185"/>
      <c r="AR338" s="185"/>
      <c r="AS338" s="185"/>
      <c r="AT338" s="185"/>
      <c r="AU338" s="185"/>
      <c r="AV338" s="185"/>
      <c r="AW338" s="185"/>
      <c r="AX338" s="185"/>
      <c r="AY338" s="185"/>
      <c r="AZ338" s="185"/>
      <c r="BA338" s="185"/>
      <c r="BB338" s="185"/>
      <c r="BC338" s="185"/>
      <c r="BD338" s="185"/>
      <c r="BE338" s="185"/>
      <c r="BF338" s="185"/>
      <c r="BG338" s="185"/>
      <c r="BH338" s="185"/>
      <c r="BI338" s="185"/>
      <c r="BJ338" s="185"/>
      <c r="BK338" s="185"/>
      <c r="BL338" s="185"/>
      <c r="BM338" s="185"/>
      <c r="BN338" s="185"/>
      <c r="BO338" s="185"/>
      <c r="BP338" s="185"/>
      <c r="BQ338" s="185"/>
      <c r="BR338" s="185"/>
      <c r="BS338" s="185"/>
      <c r="BT338" s="185"/>
      <c r="BU338" s="185"/>
      <c r="BV338" s="185"/>
      <c r="BW338" s="185"/>
      <c r="BX338" s="185"/>
      <c r="BY338" s="185"/>
      <c r="BZ338" s="185"/>
      <c r="CA338" s="185"/>
      <c r="CB338" s="185"/>
      <c r="CC338" s="185"/>
      <c r="CD338" s="185"/>
      <c r="CE338" s="185"/>
      <c r="CF338" s="185"/>
      <c r="CG338" s="185"/>
      <c r="CH338" s="185"/>
      <c r="CI338" s="185"/>
      <c r="CJ338" s="185"/>
      <c r="CK338" s="185"/>
      <c r="CL338" s="185"/>
      <c r="CM338" s="294"/>
    </row>
    <row r="339" spans="1:91" s="64" customFormat="1" ht="41.25" customHeight="1" x14ac:dyDescent="0.3">
      <c r="A339" s="106"/>
      <c r="B339" s="178" t="s">
        <v>361</v>
      </c>
      <c r="C339" s="178"/>
      <c r="D339" s="106"/>
      <c r="E339" s="106"/>
      <c r="F339" s="106"/>
      <c r="G339" s="90"/>
      <c r="H339" s="90"/>
      <c r="I339" s="90"/>
      <c r="J339" s="90"/>
      <c r="K339" s="90"/>
      <c r="L339" s="90"/>
      <c r="M339" s="90"/>
      <c r="N339" s="90"/>
      <c r="O339" s="106"/>
      <c r="P339" s="197"/>
      <c r="Q339" s="66"/>
      <c r="R339" s="66"/>
      <c r="S339" s="66"/>
      <c r="T339" s="66"/>
      <c r="U339" s="66"/>
      <c r="V339" s="66"/>
      <c r="W339" s="66"/>
      <c r="X339" s="66"/>
      <c r="Y339" s="66"/>
      <c r="Z339" s="66"/>
      <c r="AA339" s="66"/>
      <c r="AB339" s="66"/>
      <c r="AC339" s="66"/>
      <c r="AD339" s="66"/>
      <c r="AE339" s="66"/>
      <c r="AF339" s="66"/>
      <c r="AG339" s="66"/>
      <c r="AH339" s="66"/>
      <c r="AI339" s="66"/>
      <c r="AJ339" s="66"/>
      <c r="AK339" s="66"/>
      <c r="AL339" s="66"/>
      <c r="AM339" s="66"/>
      <c r="AN339" s="66"/>
      <c r="AO339" s="66"/>
      <c r="AP339" s="66"/>
      <c r="AQ339" s="66"/>
      <c r="AR339" s="66"/>
      <c r="AS339" s="66"/>
      <c r="AT339" s="66"/>
      <c r="AU339" s="66"/>
      <c r="AV339" s="66"/>
      <c r="AW339" s="66"/>
      <c r="AX339" s="66"/>
      <c r="AY339" s="66"/>
      <c r="AZ339" s="66"/>
      <c r="BA339" s="66"/>
      <c r="BB339" s="66"/>
      <c r="BC339" s="66"/>
      <c r="BD339" s="66"/>
      <c r="BE339" s="66"/>
      <c r="BF339" s="66"/>
      <c r="BG339" s="66"/>
      <c r="BH339" s="66"/>
      <c r="BI339" s="66"/>
      <c r="BJ339" s="66"/>
      <c r="BK339" s="66"/>
      <c r="BL339" s="66"/>
      <c r="BM339" s="66"/>
      <c r="BN339" s="66"/>
      <c r="BO339" s="66"/>
      <c r="BP339" s="66"/>
      <c r="BQ339" s="66"/>
      <c r="BR339" s="66"/>
      <c r="BS339" s="66"/>
      <c r="BT339" s="66"/>
      <c r="BU339" s="66"/>
      <c r="BV339" s="66"/>
      <c r="BW339" s="66"/>
      <c r="BX339" s="66"/>
      <c r="BY339" s="66"/>
      <c r="BZ339" s="66"/>
      <c r="CA339" s="66"/>
      <c r="CB339" s="66"/>
      <c r="CC339" s="66"/>
      <c r="CD339" s="66"/>
      <c r="CE339" s="66"/>
      <c r="CF339" s="66"/>
      <c r="CG339" s="66"/>
      <c r="CH339" s="66"/>
      <c r="CI339" s="66"/>
      <c r="CJ339" s="66"/>
      <c r="CK339" s="66"/>
      <c r="CL339" s="66"/>
      <c r="CM339" s="67"/>
    </row>
    <row r="340" spans="1:91" s="9" customFormat="1" ht="41.25" customHeight="1" x14ac:dyDescent="0.3">
      <c r="A340" s="170">
        <v>50</v>
      </c>
      <c r="B340" s="178" t="s">
        <v>468</v>
      </c>
      <c r="C340" s="55" t="s">
        <v>467</v>
      </c>
      <c r="D340" s="55"/>
      <c r="E340" s="2" t="s">
        <v>439</v>
      </c>
      <c r="F340" s="55" t="s">
        <v>151</v>
      </c>
      <c r="G340" s="106"/>
      <c r="H340" s="106"/>
      <c r="I340" s="106"/>
      <c r="J340" s="106"/>
      <c r="K340" s="106"/>
      <c r="L340" s="106"/>
      <c r="M340" s="106"/>
      <c r="N340" s="55"/>
      <c r="O340" s="55"/>
      <c r="P340" s="234"/>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8"/>
    </row>
    <row r="341" spans="1:91" s="9" customFormat="1" ht="37.5" customHeight="1" x14ac:dyDescent="0.3">
      <c r="A341" s="170"/>
      <c r="B341" s="178"/>
      <c r="C341" s="55"/>
      <c r="D341" s="55"/>
      <c r="E341" s="2" t="s">
        <v>129</v>
      </c>
      <c r="F341" s="55"/>
      <c r="G341" s="106">
        <f t="shared" ref="G341:M341" si="35">G342</f>
        <v>0</v>
      </c>
      <c r="H341" s="106">
        <f t="shared" si="35"/>
        <v>0</v>
      </c>
      <c r="I341" s="106">
        <f t="shared" si="35"/>
        <v>0</v>
      </c>
      <c r="J341" s="106">
        <f t="shared" si="35"/>
        <v>0</v>
      </c>
      <c r="K341" s="106">
        <f t="shared" si="35"/>
        <v>0</v>
      </c>
      <c r="L341" s="106">
        <f t="shared" si="35"/>
        <v>25</v>
      </c>
      <c r="M341" s="106">
        <f t="shared" si="35"/>
        <v>900</v>
      </c>
      <c r="N341" s="55"/>
      <c r="O341" s="55"/>
      <c r="P341" s="234"/>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8"/>
    </row>
    <row r="342" spans="1:91" s="295" customFormat="1" ht="67.5" customHeight="1" x14ac:dyDescent="0.3">
      <c r="A342" s="20"/>
      <c r="B342" s="24" t="s">
        <v>466</v>
      </c>
      <c r="C342" s="20" t="s">
        <v>454</v>
      </c>
      <c r="D342" s="20"/>
      <c r="E342" s="20" t="s">
        <v>129</v>
      </c>
      <c r="F342" s="118" t="s">
        <v>151</v>
      </c>
      <c r="G342" s="20"/>
      <c r="H342" s="20"/>
      <c r="I342" s="20"/>
      <c r="K342" s="20"/>
      <c r="L342" s="20">
        <v>25</v>
      </c>
      <c r="M342" s="20">
        <v>900</v>
      </c>
      <c r="N342" s="20" t="s">
        <v>38</v>
      </c>
      <c r="O342" s="20">
        <v>271069015</v>
      </c>
      <c r="P342" s="184"/>
      <c r="Q342" s="185"/>
      <c r="R342" s="185"/>
      <c r="S342" s="185"/>
      <c r="T342" s="185"/>
      <c r="U342" s="185"/>
      <c r="V342" s="185"/>
      <c r="W342" s="185"/>
      <c r="X342" s="185"/>
      <c r="Y342" s="185"/>
      <c r="Z342" s="185"/>
      <c r="AA342" s="185"/>
      <c r="AB342" s="185"/>
      <c r="AC342" s="185"/>
      <c r="AD342" s="185"/>
      <c r="AE342" s="185"/>
      <c r="AF342" s="185"/>
      <c r="AG342" s="185"/>
      <c r="AH342" s="185"/>
      <c r="AI342" s="185"/>
      <c r="AJ342" s="185"/>
      <c r="AK342" s="185"/>
      <c r="AL342" s="185"/>
      <c r="AM342" s="185"/>
      <c r="AN342" s="185"/>
      <c r="AO342" s="185"/>
      <c r="AP342" s="185"/>
      <c r="AQ342" s="185"/>
      <c r="AR342" s="185"/>
      <c r="AS342" s="185"/>
      <c r="AT342" s="185"/>
      <c r="AU342" s="185"/>
      <c r="AV342" s="185"/>
      <c r="AW342" s="185"/>
      <c r="AX342" s="185"/>
      <c r="AY342" s="185"/>
      <c r="AZ342" s="185"/>
      <c r="BA342" s="185"/>
      <c r="BB342" s="185"/>
      <c r="BC342" s="185"/>
      <c r="BD342" s="185"/>
      <c r="BE342" s="185"/>
      <c r="BF342" s="185"/>
      <c r="BG342" s="185"/>
      <c r="BH342" s="185"/>
      <c r="BI342" s="185"/>
      <c r="BJ342" s="185"/>
      <c r="BK342" s="185"/>
      <c r="BL342" s="185"/>
      <c r="BM342" s="185"/>
      <c r="BN342" s="185"/>
      <c r="BO342" s="185"/>
      <c r="BP342" s="185"/>
      <c r="BQ342" s="185"/>
      <c r="BR342" s="185"/>
      <c r="BS342" s="185"/>
      <c r="BT342" s="185"/>
      <c r="BU342" s="185"/>
      <c r="BV342" s="185"/>
      <c r="BW342" s="185"/>
      <c r="BX342" s="185"/>
      <c r="BY342" s="185"/>
      <c r="BZ342" s="185"/>
      <c r="CA342" s="185"/>
      <c r="CB342" s="185"/>
      <c r="CC342" s="185"/>
      <c r="CD342" s="185"/>
      <c r="CE342" s="185"/>
      <c r="CF342" s="185"/>
      <c r="CG342" s="185"/>
      <c r="CH342" s="185"/>
      <c r="CI342" s="185"/>
      <c r="CJ342" s="185"/>
      <c r="CK342" s="185"/>
      <c r="CL342" s="185"/>
      <c r="CM342" s="294"/>
    </row>
    <row r="343" spans="1:91" s="64" customFormat="1" ht="144" customHeight="1" x14ac:dyDescent="0.3">
      <c r="A343" s="90"/>
      <c r="B343" s="3" t="s">
        <v>465</v>
      </c>
      <c r="C343" s="2" t="s">
        <v>109</v>
      </c>
      <c r="D343" s="2" t="s">
        <v>108</v>
      </c>
      <c r="E343" s="2" t="s">
        <v>3</v>
      </c>
      <c r="F343" s="103"/>
      <c r="G343" s="104">
        <v>65.400000000000006</v>
      </c>
      <c r="H343" s="104">
        <v>65.400000000000006</v>
      </c>
      <c r="I343" s="105">
        <v>65.400000000000006</v>
      </c>
      <c r="J343" s="105">
        <v>65.400000000000006</v>
      </c>
      <c r="K343" s="105">
        <v>65.400000000000006</v>
      </c>
      <c r="L343" s="104">
        <v>65.400000000000006</v>
      </c>
      <c r="M343" s="104">
        <v>65.400000000000006</v>
      </c>
      <c r="P343" s="65"/>
      <c r="Q343" s="66"/>
      <c r="R343" s="66"/>
      <c r="S343" s="66"/>
      <c r="T343" s="66"/>
      <c r="U343" s="66"/>
      <c r="V343" s="66"/>
      <c r="W343" s="66"/>
      <c r="X343" s="66"/>
      <c r="Y343" s="66"/>
      <c r="Z343" s="66"/>
      <c r="AA343" s="66"/>
      <c r="AB343" s="66"/>
      <c r="AC343" s="66"/>
      <c r="AD343" s="66"/>
      <c r="AE343" s="66"/>
      <c r="AF343" s="66"/>
      <c r="AG343" s="66"/>
      <c r="AH343" s="66"/>
      <c r="AI343" s="66"/>
      <c r="AJ343" s="66"/>
      <c r="AK343" s="66"/>
      <c r="AL343" s="66"/>
      <c r="AM343" s="66"/>
      <c r="AN343" s="66"/>
      <c r="AO343" s="66"/>
      <c r="AP343" s="66"/>
      <c r="AQ343" s="66"/>
      <c r="AR343" s="66"/>
      <c r="AS343" s="66"/>
      <c r="AT343" s="66"/>
      <c r="AU343" s="66"/>
      <c r="AV343" s="66"/>
      <c r="AW343" s="66"/>
      <c r="AX343" s="66"/>
      <c r="AY343" s="66"/>
      <c r="AZ343" s="66"/>
      <c r="BA343" s="66"/>
      <c r="BB343" s="66"/>
      <c r="BC343" s="66"/>
      <c r="BD343" s="66"/>
      <c r="BE343" s="66"/>
      <c r="BF343" s="66"/>
      <c r="BG343" s="66"/>
      <c r="BH343" s="66"/>
      <c r="BI343" s="66"/>
      <c r="BJ343" s="66"/>
      <c r="BK343" s="66"/>
      <c r="BL343" s="66"/>
      <c r="BM343" s="66"/>
      <c r="BN343" s="66"/>
      <c r="BO343" s="66"/>
      <c r="BP343" s="66"/>
      <c r="BQ343" s="66"/>
      <c r="BR343" s="66"/>
      <c r="BS343" s="66"/>
      <c r="BT343" s="66"/>
      <c r="BU343" s="66"/>
      <c r="BV343" s="66"/>
      <c r="BW343" s="66"/>
      <c r="BX343" s="66"/>
      <c r="BY343" s="66"/>
      <c r="BZ343" s="66"/>
      <c r="CA343" s="66"/>
      <c r="CB343" s="66"/>
      <c r="CC343" s="66"/>
      <c r="CD343" s="66"/>
      <c r="CE343" s="66"/>
      <c r="CF343" s="66"/>
      <c r="CG343" s="66"/>
      <c r="CH343" s="66"/>
      <c r="CI343" s="66"/>
      <c r="CJ343" s="66"/>
      <c r="CK343" s="66"/>
      <c r="CL343" s="66"/>
      <c r="CM343" s="67"/>
    </row>
    <row r="344" spans="1:91" s="9" customFormat="1" ht="41.25" customHeight="1" x14ac:dyDescent="0.3">
      <c r="A344" s="2"/>
      <c r="B344" s="178" t="s">
        <v>60</v>
      </c>
      <c r="C344" s="170"/>
      <c r="D344" s="170"/>
      <c r="E344" s="170"/>
      <c r="F344" s="170"/>
      <c r="G344" s="170"/>
      <c r="H344" s="170"/>
      <c r="I344" s="170"/>
      <c r="J344" s="170"/>
      <c r="K344" s="170"/>
      <c r="L344" s="170"/>
      <c r="M344" s="170"/>
      <c r="N344" s="170"/>
      <c r="O344" s="170"/>
      <c r="P344" s="178"/>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8"/>
    </row>
    <row r="345" spans="1:91" s="9" customFormat="1" ht="41.25" customHeight="1" x14ac:dyDescent="0.3">
      <c r="A345" s="2"/>
      <c r="B345" s="135" t="s">
        <v>43</v>
      </c>
      <c r="C345" s="106"/>
      <c r="D345" s="106"/>
      <c r="E345" s="106"/>
      <c r="F345" s="106"/>
      <c r="G345" s="106"/>
      <c r="H345" s="106"/>
      <c r="I345" s="106"/>
      <c r="J345" s="106"/>
      <c r="K345" s="106"/>
      <c r="L345" s="106"/>
      <c r="M345" s="106"/>
      <c r="N345" s="106"/>
      <c r="O345" s="106"/>
      <c r="P345" s="19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8"/>
    </row>
    <row r="346" spans="1:91" s="9" customFormat="1" ht="28.5" customHeight="1" x14ac:dyDescent="0.3">
      <c r="A346" s="55">
        <v>51</v>
      </c>
      <c r="B346" s="178" t="s">
        <v>464</v>
      </c>
      <c r="C346" s="304" t="s">
        <v>456</v>
      </c>
      <c r="D346" s="55"/>
      <c r="E346" s="106" t="s">
        <v>80</v>
      </c>
      <c r="F346" s="170" t="s">
        <v>57</v>
      </c>
      <c r="G346" s="2"/>
      <c r="H346" s="2"/>
      <c r="I346" s="2"/>
      <c r="J346" s="2"/>
      <c r="K346" s="2"/>
      <c r="L346" s="2"/>
      <c r="M346" s="106">
        <v>7</v>
      </c>
      <c r="N346" s="2"/>
      <c r="O346" s="2"/>
      <c r="P346" s="31"/>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8"/>
    </row>
    <row r="347" spans="1:91" s="64" customFormat="1" ht="41.25" customHeight="1" x14ac:dyDescent="0.3">
      <c r="A347" s="55"/>
      <c r="B347" s="178"/>
      <c r="C347" s="304"/>
      <c r="D347" s="55"/>
      <c r="E347" s="106" t="s">
        <v>129</v>
      </c>
      <c r="F347" s="170"/>
      <c r="G347" s="183">
        <f t="shared" ref="G347:M347" si="36">G348+G349+G350+G351+G352+G353+G354</f>
        <v>0</v>
      </c>
      <c r="H347" s="183">
        <f t="shared" si="36"/>
        <v>0</v>
      </c>
      <c r="I347" s="183">
        <f t="shared" si="36"/>
        <v>0</v>
      </c>
      <c r="J347" s="183">
        <f t="shared" si="36"/>
        <v>0</v>
      </c>
      <c r="K347" s="183">
        <f t="shared" si="36"/>
        <v>0</v>
      </c>
      <c r="L347" s="183">
        <f t="shared" si="36"/>
        <v>70</v>
      </c>
      <c r="M347" s="183">
        <f t="shared" si="36"/>
        <v>2163</v>
      </c>
      <c r="N347" s="106" t="s">
        <v>38</v>
      </c>
      <c r="O347" s="106">
        <v>261067015</v>
      </c>
      <c r="P347" s="197"/>
      <c r="Q347" s="66"/>
      <c r="R347" s="66"/>
      <c r="S347" s="66"/>
      <c r="T347" s="66"/>
      <c r="U347" s="66"/>
      <c r="V347" s="66"/>
      <c r="W347" s="66"/>
      <c r="X347" s="66"/>
      <c r="Y347" s="66"/>
      <c r="Z347" s="66"/>
      <c r="AA347" s="66"/>
      <c r="AB347" s="66"/>
      <c r="AC347" s="66"/>
      <c r="AD347" s="66"/>
      <c r="AE347" s="66"/>
      <c r="AF347" s="66"/>
      <c r="AG347" s="66"/>
      <c r="AH347" s="66"/>
      <c r="AI347" s="66"/>
      <c r="AJ347" s="66"/>
      <c r="AK347" s="66"/>
      <c r="AL347" s="66"/>
      <c r="AM347" s="66"/>
      <c r="AN347" s="66"/>
      <c r="AO347" s="66"/>
      <c r="AP347" s="66"/>
      <c r="AQ347" s="66"/>
      <c r="AR347" s="66"/>
      <c r="AS347" s="66"/>
      <c r="AT347" s="66"/>
      <c r="AU347" s="66"/>
      <c r="AV347" s="66"/>
      <c r="AW347" s="66"/>
      <c r="AX347" s="66"/>
      <c r="AY347" s="66"/>
      <c r="AZ347" s="66"/>
      <c r="BA347" s="66"/>
      <c r="BB347" s="66"/>
      <c r="BC347" s="66"/>
      <c r="BD347" s="66"/>
      <c r="BE347" s="66"/>
      <c r="BF347" s="66"/>
      <c r="BG347" s="66"/>
      <c r="BH347" s="66"/>
      <c r="BI347" s="66"/>
      <c r="BJ347" s="66"/>
      <c r="BK347" s="66"/>
      <c r="BL347" s="66"/>
      <c r="BM347" s="66"/>
      <c r="BN347" s="66"/>
      <c r="BO347" s="66"/>
      <c r="BP347" s="66"/>
      <c r="BQ347" s="66"/>
      <c r="BR347" s="66"/>
      <c r="BS347" s="66"/>
      <c r="BT347" s="66"/>
      <c r="BU347" s="66"/>
      <c r="BV347" s="66"/>
      <c r="BW347" s="66"/>
      <c r="BX347" s="66"/>
      <c r="BY347" s="66"/>
      <c r="BZ347" s="66"/>
      <c r="CA347" s="66"/>
      <c r="CB347" s="66"/>
      <c r="CC347" s="66"/>
      <c r="CD347" s="66"/>
      <c r="CE347" s="66"/>
      <c r="CF347" s="66"/>
      <c r="CG347" s="66"/>
      <c r="CH347" s="66"/>
      <c r="CI347" s="66"/>
      <c r="CJ347" s="66"/>
      <c r="CK347" s="66"/>
      <c r="CL347" s="66"/>
      <c r="CM347" s="67"/>
    </row>
    <row r="348" spans="1:91" s="295" customFormat="1" ht="115.5" customHeight="1" x14ac:dyDescent="0.3">
      <c r="A348" s="122"/>
      <c r="B348" s="24" t="s">
        <v>463</v>
      </c>
      <c r="C348" s="20" t="s">
        <v>456</v>
      </c>
      <c r="D348" s="20"/>
      <c r="E348" s="20" t="s">
        <v>129</v>
      </c>
      <c r="F348" s="20" t="s">
        <v>57</v>
      </c>
      <c r="G348" s="20"/>
      <c r="H348" s="20"/>
      <c r="I348" s="118"/>
      <c r="J348" s="118"/>
      <c r="K348" s="20"/>
      <c r="L348" s="118">
        <v>10</v>
      </c>
      <c r="M348" s="118">
        <v>258</v>
      </c>
      <c r="N348" s="20" t="s">
        <v>38</v>
      </c>
      <c r="O348" s="20"/>
      <c r="P348" s="184"/>
      <c r="Q348" s="298"/>
      <c r="R348" s="298"/>
      <c r="S348" s="185"/>
      <c r="T348" s="185"/>
      <c r="U348" s="185"/>
      <c r="V348" s="185"/>
      <c r="W348" s="185"/>
      <c r="X348" s="185"/>
      <c r="Y348" s="185"/>
      <c r="Z348" s="185"/>
      <c r="AA348" s="185"/>
      <c r="AB348" s="185"/>
      <c r="AC348" s="185"/>
      <c r="AD348" s="185"/>
      <c r="AE348" s="185"/>
      <c r="AF348" s="185"/>
      <c r="AG348" s="185"/>
      <c r="AH348" s="185"/>
      <c r="AI348" s="185"/>
      <c r="AJ348" s="185"/>
      <c r="AK348" s="185"/>
      <c r="AL348" s="185"/>
      <c r="AM348" s="185"/>
      <c r="AN348" s="185"/>
      <c r="AO348" s="185"/>
      <c r="AP348" s="185"/>
      <c r="AQ348" s="185"/>
      <c r="AR348" s="185"/>
      <c r="AS348" s="185"/>
      <c r="AT348" s="185"/>
      <c r="AU348" s="185"/>
      <c r="AV348" s="185"/>
      <c r="AW348" s="185"/>
      <c r="AX348" s="185"/>
      <c r="AY348" s="185"/>
      <c r="AZ348" s="185"/>
      <c r="BA348" s="185"/>
      <c r="BB348" s="185"/>
      <c r="BC348" s="185"/>
      <c r="BD348" s="185"/>
      <c r="BE348" s="185"/>
      <c r="BF348" s="185"/>
      <c r="BG348" s="185"/>
      <c r="BH348" s="185"/>
      <c r="BI348" s="185"/>
      <c r="BJ348" s="185"/>
      <c r="BK348" s="185"/>
      <c r="BL348" s="185"/>
      <c r="BM348" s="185"/>
      <c r="BN348" s="185"/>
      <c r="BO348" s="185"/>
      <c r="BP348" s="185"/>
      <c r="BQ348" s="185"/>
      <c r="BR348" s="185"/>
      <c r="BS348" s="185"/>
      <c r="BT348" s="185"/>
      <c r="BU348" s="185"/>
      <c r="BV348" s="185"/>
      <c r="BW348" s="185"/>
      <c r="BX348" s="185"/>
      <c r="BY348" s="185"/>
      <c r="BZ348" s="185"/>
      <c r="CA348" s="185"/>
      <c r="CB348" s="185"/>
      <c r="CC348" s="185"/>
      <c r="CD348" s="185"/>
      <c r="CE348" s="185"/>
      <c r="CF348" s="185"/>
      <c r="CG348" s="185"/>
      <c r="CH348" s="185"/>
      <c r="CI348" s="185"/>
      <c r="CJ348" s="185"/>
      <c r="CK348" s="185"/>
      <c r="CL348" s="185"/>
      <c r="CM348" s="294"/>
    </row>
    <row r="349" spans="1:91" s="295" customFormat="1" ht="106.5" customHeight="1" x14ac:dyDescent="0.3">
      <c r="A349" s="122"/>
      <c r="B349" s="24" t="s">
        <v>462</v>
      </c>
      <c r="C349" s="20" t="s">
        <v>456</v>
      </c>
      <c r="D349" s="20"/>
      <c r="E349" s="20" t="s">
        <v>129</v>
      </c>
      <c r="F349" s="20" t="s">
        <v>57</v>
      </c>
      <c r="G349" s="20"/>
      <c r="H349" s="20"/>
      <c r="I349" s="118"/>
      <c r="J349" s="118"/>
      <c r="K349" s="20"/>
      <c r="L349" s="118">
        <v>10</v>
      </c>
      <c r="M349" s="20">
        <v>377</v>
      </c>
      <c r="N349" s="20" t="s">
        <v>38</v>
      </c>
      <c r="O349" s="20"/>
      <c r="P349" s="184"/>
      <c r="Q349" s="298"/>
      <c r="R349" s="298"/>
      <c r="S349" s="185"/>
      <c r="T349" s="185"/>
      <c r="U349" s="185"/>
      <c r="V349" s="185"/>
      <c r="W349" s="185"/>
      <c r="X349" s="185"/>
      <c r="Y349" s="185"/>
      <c r="Z349" s="185"/>
      <c r="AA349" s="185"/>
      <c r="AB349" s="185"/>
      <c r="AC349" s="185"/>
      <c r="AD349" s="185"/>
      <c r="AE349" s="185"/>
      <c r="AF349" s="185"/>
      <c r="AG349" s="185"/>
      <c r="AH349" s="185"/>
      <c r="AI349" s="185"/>
      <c r="AJ349" s="185"/>
      <c r="AK349" s="185"/>
      <c r="AL349" s="185"/>
      <c r="AM349" s="185"/>
      <c r="AN349" s="185"/>
      <c r="AO349" s="185"/>
      <c r="AP349" s="185"/>
      <c r="AQ349" s="185"/>
      <c r="AR349" s="185"/>
      <c r="AS349" s="185"/>
      <c r="AT349" s="185"/>
      <c r="AU349" s="185"/>
      <c r="AV349" s="185"/>
      <c r="AW349" s="185"/>
      <c r="AX349" s="185"/>
      <c r="AY349" s="185"/>
      <c r="AZ349" s="185"/>
      <c r="BA349" s="185"/>
      <c r="BB349" s="185"/>
      <c r="BC349" s="185"/>
      <c r="BD349" s="185"/>
      <c r="BE349" s="185"/>
      <c r="BF349" s="185"/>
      <c r="BG349" s="185"/>
      <c r="BH349" s="185"/>
      <c r="BI349" s="185"/>
      <c r="BJ349" s="185"/>
      <c r="BK349" s="185"/>
      <c r="BL349" s="185"/>
      <c r="BM349" s="185"/>
      <c r="BN349" s="185"/>
      <c r="BO349" s="185"/>
      <c r="BP349" s="185"/>
      <c r="BQ349" s="185"/>
      <c r="BR349" s="185"/>
      <c r="BS349" s="185"/>
      <c r="BT349" s="185"/>
      <c r="BU349" s="185"/>
      <c r="BV349" s="185"/>
      <c r="BW349" s="185"/>
      <c r="BX349" s="185"/>
      <c r="BY349" s="185"/>
      <c r="BZ349" s="185"/>
      <c r="CA349" s="185"/>
      <c r="CB349" s="185"/>
      <c r="CC349" s="185"/>
      <c r="CD349" s="185"/>
      <c r="CE349" s="185"/>
      <c r="CF349" s="185"/>
      <c r="CG349" s="185"/>
      <c r="CH349" s="185"/>
      <c r="CI349" s="185"/>
      <c r="CJ349" s="185"/>
      <c r="CK349" s="185"/>
      <c r="CL349" s="185"/>
      <c r="CM349" s="294"/>
    </row>
    <row r="350" spans="1:91" s="295" customFormat="1" ht="112.5" customHeight="1" x14ac:dyDescent="0.3">
      <c r="A350" s="122"/>
      <c r="B350" s="24" t="s">
        <v>461</v>
      </c>
      <c r="C350" s="20" t="s">
        <v>456</v>
      </c>
      <c r="D350" s="20"/>
      <c r="E350" s="20" t="s">
        <v>129</v>
      </c>
      <c r="F350" s="20" t="s">
        <v>57</v>
      </c>
      <c r="G350" s="20"/>
      <c r="H350" s="20"/>
      <c r="I350" s="20"/>
      <c r="J350" s="118"/>
      <c r="K350" s="118"/>
      <c r="L350" s="20">
        <v>10</v>
      </c>
      <c r="M350" s="118">
        <v>377</v>
      </c>
      <c r="N350" s="20" t="s">
        <v>38</v>
      </c>
      <c r="O350" s="20"/>
      <c r="P350" s="184"/>
      <c r="Q350" s="298"/>
      <c r="R350" s="298"/>
      <c r="S350" s="185"/>
      <c r="T350" s="185"/>
      <c r="U350" s="185"/>
      <c r="V350" s="185"/>
      <c r="W350" s="185"/>
      <c r="X350" s="185"/>
      <c r="Y350" s="185"/>
      <c r="Z350" s="185"/>
      <c r="AA350" s="185"/>
      <c r="AB350" s="185"/>
      <c r="AC350" s="185"/>
      <c r="AD350" s="185"/>
      <c r="AE350" s="185"/>
      <c r="AF350" s="185"/>
      <c r="AG350" s="185"/>
      <c r="AH350" s="185"/>
      <c r="AI350" s="185"/>
      <c r="AJ350" s="185"/>
      <c r="AK350" s="185"/>
      <c r="AL350" s="185"/>
      <c r="AM350" s="185"/>
      <c r="AN350" s="185"/>
      <c r="AO350" s="185"/>
      <c r="AP350" s="185"/>
      <c r="AQ350" s="185"/>
      <c r="AR350" s="185"/>
      <c r="AS350" s="185"/>
      <c r="AT350" s="185"/>
      <c r="AU350" s="185"/>
      <c r="AV350" s="185"/>
      <c r="AW350" s="185"/>
      <c r="AX350" s="185"/>
      <c r="AY350" s="185"/>
      <c r="AZ350" s="185"/>
      <c r="BA350" s="185"/>
      <c r="BB350" s="185"/>
      <c r="BC350" s="185"/>
      <c r="BD350" s="185"/>
      <c r="BE350" s="185"/>
      <c r="BF350" s="185"/>
      <c r="BG350" s="185"/>
      <c r="BH350" s="185"/>
      <c r="BI350" s="185"/>
      <c r="BJ350" s="185"/>
      <c r="BK350" s="185"/>
      <c r="BL350" s="185"/>
      <c r="BM350" s="185"/>
      <c r="BN350" s="185"/>
      <c r="BO350" s="185"/>
      <c r="BP350" s="185"/>
      <c r="BQ350" s="185"/>
      <c r="BR350" s="185"/>
      <c r="BS350" s="185"/>
      <c r="BT350" s="185"/>
      <c r="BU350" s="185"/>
      <c r="BV350" s="185"/>
      <c r="BW350" s="185"/>
      <c r="BX350" s="185"/>
      <c r="BY350" s="185"/>
      <c r="BZ350" s="185"/>
      <c r="CA350" s="185"/>
      <c r="CB350" s="185"/>
      <c r="CC350" s="185"/>
      <c r="CD350" s="185"/>
      <c r="CE350" s="185"/>
      <c r="CF350" s="185"/>
      <c r="CG350" s="185"/>
      <c r="CH350" s="185"/>
      <c r="CI350" s="185"/>
      <c r="CJ350" s="185"/>
      <c r="CK350" s="185"/>
      <c r="CL350" s="185"/>
      <c r="CM350" s="294"/>
    </row>
    <row r="351" spans="1:91" s="295" customFormat="1" ht="69" customHeight="1" x14ac:dyDescent="0.3">
      <c r="A351" s="122"/>
      <c r="B351" s="24" t="s">
        <v>460</v>
      </c>
      <c r="C351" s="20" t="s">
        <v>456</v>
      </c>
      <c r="D351" s="20"/>
      <c r="E351" s="20" t="s">
        <v>129</v>
      </c>
      <c r="F351" s="20" t="s">
        <v>57</v>
      </c>
      <c r="G351" s="20"/>
      <c r="H351" s="20"/>
      <c r="I351" s="20"/>
      <c r="J351" s="118"/>
      <c r="K351" s="118"/>
      <c r="L351" s="118">
        <v>10</v>
      </c>
      <c r="M351" s="118">
        <v>377</v>
      </c>
      <c r="N351" s="20" t="s">
        <v>38</v>
      </c>
      <c r="O351" s="20"/>
      <c r="P351" s="184"/>
      <c r="Q351" s="298"/>
      <c r="R351" s="298"/>
      <c r="S351" s="185"/>
      <c r="T351" s="185"/>
      <c r="U351" s="185"/>
      <c r="V351" s="185"/>
      <c r="W351" s="185"/>
      <c r="X351" s="185"/>
      <c r="Y351" s="185"/>
      <c r="Z351" s="185"/>
      <c r="AA351" s="185"/>
      <c r="AB351" s="185"/>
      <c r="AC351" s="185"/>
      <c r="AD351" s="185"/>
      <c r="AE351" s="185"/>
      <c r="AF351" s="185"/>
      <c r="AG351" s="185"/>
      <c r="AH351" s="185"/>
      <c r="AI351" s="185"/>
      <c r="AJ351" s="185"/>
      <c r="AK351" s="185"/>
      <c r="AL351" s="185"/>
      <c r="AM351" s="185"/>
      <c r="AN351" s="185"/>
      <c r="AO351" s="185"/>
      <c r="AP351" s="185"/>
      <c r="AQ351" s="185"/>
      <c r="AR351" s="185"/>
      <c r="AS351" s="185"/>
      <c r="AT351" s="185"/>
      <c r="AU351" s="185"/>
      <c r="AV351" s="185"/>
      <c r="AW351" s="185"/>
      <c r="AX351" s="185"/>
      <c r="AY351" s="185"/>
      <c r="AZ351" s="185"/>
      <c r="BA351" s="185"/>
      <c r="BB351" s="185"/>
      <c r="BC351" s="185"/>
      <c r="BD351" s="185"/>
      <c r="BE351" s="185"/>
      <c r="BF351" s="185"/>
      <c r="BG351" s="185"/>
      <c r="BH351" s="185"/>
      <c r="BI351" s="185"/>
      <c r="BJ351" s="185"/>
      <c r="BK351" s="185"/>
      <c r="BL351" s="185"/>
      <c r="BM351" s="185"/>
      <c r="BN351" s="185"/>
      <c r="BO351" s="185"/>
      <c r="BP351" s="185"/>
      <c r="BQ351" s="185"/>
      <c r="BR351" s="185"/>
      <c r="BS351" s="185"/>
      <c r="BT351" s="185"/>
      <c r="BU351" s="185"/>
      <c r="BV351" s="185"/>
      <c r="BW351" s="185"/>
      <c r="BX351" s="185"/>
      <c r="BY351" s="185"/>
      <c r="BZ351" s="185"/>
      <c r="CA351" s="185"/>
      <c r="CB351" s="185"/>
      <c r="CC351" s="185"/>
      <c r="CD351" s="185"/>
      <c r="CE351" s="185"/>
      <c r="CF351" s="185"/>
      <c r="CG351" s="185"/>
      <c r="CH351" s="185"/>
      <c r="CI351" s="185"/>
      <c r="CJ351" s="185"/>
      <c r="CK351" s="185"/>
      <c r="CL351" s="185"/>
      <c r="CM351" s="294"/>
    </row>
    <row r="352" spans="1:91" s="295" customFormat="1" ht="83.25" customHeight="1" x14ac:dyDescent="0.3">
      <c r="A352" s="122"/>
      <c r="B352" s="24" t="s">
        <v>459</v>
      </c>
      <c r="C352" s="20" t="s">
        <v>456</v>
      </c>
      <c r="D352" s="20"/>
      <c r="E352" s="20" t="s">
        <v>129</v>
      </c>
      <c r="F352" s="20" t="s">
        <v>57</v>
      </c>
      <c r="G352" s="20"/>
      <c r="H352" s="20"/>
      <c r="I352" s="20"/>
      <c r="J352" s="118"/>
      <c r="K352" s="118"/>
      <c r="L352" s="118">
        <v>10</v>
      </c>
      <c r="M352" s="20">
        <v>258</v>
      </c>
      <c r="N352" s="20" t="s">
        <v>38</v>
      </c>
      <c r="O352" s="20"/>
      <c r="P352" s="184"/>
      <c r="Q352" s="298"/>
      <c r="R352" s="298"/>
      <c r="S352" s="185"/>
      <c r="T352" s="185"/>
      <c r="U352" s="185"/>
      <c r="V352" s="185"/>
      <c r="W352" s="185"/>
      <c r="X352" s="185"/>
      <c r="Y352" s="185"/>
      <c r="Z352" s="185"/>
      <c r="AA352" s="185"/>
      <c r="AB352" s="185"/>
      <c r="AC352" s="185"/>
      <c r="AD352" s="185"/>
      <c r="AE352" s="185"/>
      <c r="AF352" s="185"/>
      <c r="AG352" s="185"/>
      <c r="AH352" s="185"/>
      <c r="AI352" s="185"/>
      <c r="AJ352" s="185"/>
      <c r="AK352" s="185"/>
      <c r="AL352" s="185"/>
      <c r="AM352" s="185"/>
      <c r="AN352" s="185"/>
      <c r="AO352" s="185"/>
      <c r="AP352" s="185"/>
      <c r="AQ352" s="185"/>
      <c r="AR352" s="185"/>
      <c r="AS352" s="185"/>
      <c r="AT352" s="185"/>
      <c r="AU352" s="185"/>
      <c r="AV352" s="185"/>
      <c r="AW352" s="185"/>
      <c r="AX352" s="185"/>
      <c r="AY352" s="185"/>
      <c r="AZ352" s="185"/>
      <c r="BA352" s="185"/>
      <c r="BB352" s="185"/>
      <c r="BC352" s="185"/>
      <c r="BD352" s="185"/>
      <c r="BE352" s="185"/>
      <c r="BF352" s="185"/>
      <c r="BG352" s="185"/>
      <c r="BH352" s="185"/>
      <c r="BI352" s="185"/>
      <c r="BJ352" s="185"/>
      <c r="BK352" s="185"/>
      <c r="BL352" s="185"/>
      <c r="BM352" s="185"/>
      <c r="BN352" s="185"/>
      <c r="BO352" s="185"/>
      <c r="BP352" s="185"/>
      <c r="BQ352" s="185"/>
      <c r="BR352" s="185"/>
      <c r="BS352" s="185"/>
      <c r="BT352" s="185"/>
      <c r="BU352" s="185"/>
      <c r="BV352" s="185"/>
      <c r="BW352" s="185"/>
      <c r="BX352" s="185"/>
      <c r="BY352" s="185"/>
      <c r="BZ352" s="185"/>
      <c r="CA352" s="185"/>
      <c r="CB352" s="185"/>
      <c r="CC352" s="185"/>
      <c r="CD352" s="185"/>
      <c r="CE352" s="185"/>
      <c r="CF352" s="185"/>
      <c r="CG352" s="185"/>
      <c r="CH352" s="185"/>
      <c r="CI352" s="185"/>
      <c r="CJ352" s="185"/>
      <c r="CK352" s="185"/>
      <c r="CL352" s="185"/>
      <c r="CM352" s="294"/>
    </row>
    <row r="353" spans="1:91" s="295" customFormat="1" ht="85.5" customHeight="1" x14ac:dyDescent="0.3">
      <c r="A353" s="122"/>
      <c r="B353" s="24" t="s">
        <v>458</v>
      </c>
      <c r="C353" s="20" t="s">
        <v>456</v>
      </c>
      <c r="D353" s="20"/>
      <c r="E353" s="20" t="s">
        <v>129</v>
      </c>
      <c r="F353" s="20" t="s">
        <v>57</v>
      </c>
      <c r="G353" s="20"/>
      <c r="H353" s="20"/>
      <c r="I353" s="20"/>
      <c r="J353" s="20"/>
      <c r="K353" s="118"/>
      <c r="L353" s="118">
        <v>10</v>
      </c>
      <c r="M353" s="118">
        <v>258</v>
      </c>
      <c r="N353" s="20" t="s">
        <v>38</v>
      </c>
      <c r="O353" s="20"/>
      <c r="P353" s="184"/>
      <c r="Q353" s="298"/>
      <c r="R353" s="298"/>
      <c r="S353" s="185"/>
      <c r="T353" s="185"/>
      <c r="U353" s="185"/>
      <c r="V353" s="185"/>
      <c r="W353" s="185"/>
      <c r="X353" s="185"/>
      <c r="Y353" s="185"/>
      <c r="Z353" s="185"/>
      <c r="AA353" s="185"/>
      <c r="AB353" s="185"/>
      <c r="AC353" s="185"/>
      <c r="AD353" s="185"/>
      <c r="AE353" s="185"/>
      <c r="AF353" s="185"/>
      <c r="AG353" s="185"/>
      <c r="AH353" s="185"/>
      <c r="AI353" s="185"/>
      <c r="AJ353" s="185"/>
      <c r="AK353" s="185"/>
      <c r="AL353" s="185"/>
      <c r="AM353" s="185"/>
      <c r="AN353" s="185"/>
      <c r="AO353" s="185"/>
      <c r="AP353" s="185"/>
      <c r="AQ353" s="185"/>
      <c r="AR353" s="185"/>
      <c r="AS353" s="185"/>
      <c r="AT353" s="185"/>
      <c r="AU353" s="185"/>
      <c r="AV353" s="185"/>
      <c r="AW353" s="185"/>
      <c r="AX353" s="185"/>
      <c r="AY353" s="185"/>
      <c r="AZ353" s="185"/>
      <c r="BA353" s="185"/>
      <c r="BB353" s="185"/>
      <c r="BC353" s="185"/>
      <c r="BD353" s="185"/>
      <c r="BE353" s="185"/>
      <c r="BF353" s="185"/>
      <c r="BG353" s="185"/>
      <c r="BH353" s="185"/>
      <c r="BI353" s="185"/>
      <c r="BJ353" s="185"/>
      <c r="BK353" s="185"/>
      <c r="BL353" s="185"/>
      <c r="BM353" s="185"/>
      <c r="BN353" s="185"/>
      <c r="BO353" s="185"/>
      <c r="BP353" s="185"/>
      <c r="BQ353" s="185"/>
      <c r="BR353" s="185"/>
      <c r="BS353" s="185"/>
      <c r="BT353" s="185"/>
      <c r="BU353" s="185"/>
      <c r="BV353" s="185"/>
      <c r="BW353" s="185"/>
      <c r="BX353" s="185"/>
      <c r="BY353" s="185"/>
      <c r="BZ353" s="185"/>
      <c r="CA353" s="185"/>
      <c r="CB353" s="185"/>
      <c r="CC353" s="185"/>
      <c r="CD353" s="185"/>
      <c r="CE353" s="185"/>
      <c r="CF353" s="185"/>
      <c r="CG353" s="185"/>
      <c r="CH353" s="185"/>
      <c r="CI353" s="185"/>
      <c r="CJ353" s="185"/>
      <c r="CK353" s="185"/>
      <c r="CL353" s="185"/>
      <c r="CM353" s="294"/>
    </row>
    <row r="354" spans="1:91" s="295" customFormat="1" ht="93" customHeight="1" x14ac:dyDescent="0.3">
      <c r="A354" s="122"/>
      <c r="B354" s="24" t="s">
        <v>457</v>
      </c>
      <c r="C354" s="20" t="s">
        <v>456</v>
      </c>
      <c r="D354" s="20"/>
      <c r="E354" s="20" t="s">
        <v>129</v>
      </c>
      <c r="F354" s="20" t="s">
        <v>57</v>
      </c>
      <c r="G354" s="20"/>
      <c r="H354" s="20"/>
      <c r="I354" s="20"/>
      <c r="J354" s="20"/>
      <c r="K354" s="118"/>
      <c r="L354" s="118">
        <v>10</v>
      </c>
      <c r="M354" s="118">
        <v>258</v>
      </c>
      <c r="N354" s="20" t="s">
        <v>38</v>
      </c>
      <c r="O354" s="20"/>
      <c r="P354" s="184"/>
      <c r="Q354" s="298"/>
      <c r="R354" s="298"/>
      <c r="S354" s="185"/>
      <c r="T354" s="185"/>
      <c r="U354" s="185"/>
      <c r="V354" s="185"/>
      <c r="W354" s="185"/>
      <c r="X354" s="185"/>
      <c r="Y354" s="185"/>
      <c r="Z354" s="185"/>
      <c r="AA354" s="185"/>
      <c r="AB354" s="185"/>
      <c r="AC354" s="185"/>
      <c r="AD354" s="185"/>
      <c r="AE354" s="185"/>
      <c r="AF354" s="185"/>
      <c r="AG354" s="185"/>
      <c r="AH354" s="185"/>
      <c r="AI354" s="185"/>
      <c r="AJ354" s="185"/>
      <c r="AK354" s="185"/>
      <c r="AL354" s="185"/>
      <c r="AM354" s="185"/>
      <c r="AN354" s="185"/>
      <c r="AO354" s="185"/>
      <c r="AP354" s="185"/>
      <c r="AQ354" s="185"/>
      <c r="AR354" s="185"/>
      <c r="AS354" s="185"/>
      <c r="AT354" s="185"/>
      <c r="AU354" s="185"/>
      <c r="AV354" s="185"/>
      <c r="AW354" s="185"/>
      <c r="AX354" s="185"/>
      <c r="AY354" s="185"/>
      <c r="AZ354" s="185"/>
      <c r="BA354" s="185"/>
      <c r="BB354" s="185"/>
      <c r="BC354" s="185"/>
      <c r="BD354" s="185"/>
      <c r="BE354" s="185"/>
      <c r="BF354" s="185"/>
      <c r="BG354" s="185"/>
      <c r="BH354" s="185"/>
      <c r="BI354" s="185"/>
      <c r="BJ354" s="185"/>
      <c r="BK354" s="185"/>
      <c r="BL354" s="185"/>
      <c r="BM354" s="185"/>
      <c r="BN354" s="185"/>
      <c r="BO354" s="185"/>
      <c r="BP354" s="185"/>
      <c r="BQ354" s="185"/>
      <c r="BR354" s="185"/>
      <c r="BS354" s="185"/>
      <c r="BT354" s="185"/>
      <c r="BU354" s="185"/>
      <c r="BV354" s="185"/>
      <c r="BW354" s="185"/>
      <c r="BX354" s="185"/>
      <c r="BY354" s="185"/>
      <c r="BZ354" s="185"/>
      <c r="CA354" s="185"/>
      <c r="CB354" s="185"/>
      <c r="CC354" s="185"/>
      <c r="CD354" s="185"/>
      <c r="CE354" s="185"/>
      <c r="CF354" s="185"/>
      <c r="CG354" s="185"/>
      <c r="CH354" s="185"/>
      <c r="CI354" s="185"/>
      <c r="CJ354" s="185"/>
      <c r="CK354" s="185"/>
      <c r="CL354" s="185"/>
      <c r="CM354" s="294"/>
    </row>
    <row r="355" spans="1:91" s="64" customFormat="1" ht="41.25" customHeight="1" x14ac:dyDescent="0.3">
      <c r="A355" s="90"/>
      <c r="B355" s="178" t="s">
        <v>361</v>
      </c>
      <c r="C355" s="178"/>
      <c r="D355" s="106"/>
      <c r="E355" s="106"/>
      <c r="F355" s="106"/>
      <c r="G355" s="106"/>
      <c r="H355" s="106"/>
      <c r="I355" s="106"/>
      <c r="J355" s="106"/>
      <c r="K355" s="183"/>
      <c r="L355" s="183"/>
      <c r="M355" s="183"/>
      <c r="N355" s="106"/>
      <c r="O355" s="106"/>
      <c r="P355" s="197"/>
      <c r="Q355" s="66"/>
      <c r="R355" s="66"/>
      <c r="S355" s="66"/>
      <c r="T355" s="66"/>
      <c r="U355" s="66"/>
      <c r="V355" s="66"/>
      <c r="W355" s="66"/>
      <c r="X355" s="66"/>
      <c r="Y355" s="66"/>
      <c r="Z355" s="66"/>
      <c r="AA355" s="66"/>
      <c r="AB355" s="66"/>
      <c r="AC355" s="66"/>
      <c r="AD355" s="66"/>
      <c r="AE355" s="66"/>
      <c r="AF355" s="66"/>
      <c r="AG355" s="66"/>
      <c r="AH355" s="66"/>
      <c r="AI355" s="66"/>
      <c r="AJ355" s="66"/>
      <c r="AK355" s="66"/>
      <c r="AL355" s="66"/>
      <c r="AM355" s="66"/>
      <c r="AN355" s="66"/>
      <c r="AO355" s="66"/>
      <c r="AP355" s="66"/>
      <c r="AQ355" s="66"/>
      <c r="AR355" s="66"/>
      <c r="AS355" s="66"/>
      <c r="AT355" s="66"/>
      <c r="AU355" s="66"/>
      <c r="AV355" s="66"/>
      <c r="AW355" s="66"/>
      <c r="AX355" s="66"/>
      <c r="AY355" s="66"/>
      <c r="AZ355" s="66"/>
      <c r="BA355" s="66"/>
      <c r="BB355" s="66"/>
      <c r="BC355" s="66"/>
      <c r="BD355" s="66"/>
      <c r="BE355" s="66"/>
      <c r="BF355" s="66"/>
      <c r="BG355" s="66"/>
      <c r="BH355" s="66"/>
      <c r="BI355" s="66"/>
      <c r="BJ355" s="66"/>
      <c r="BK355" s="66"/>
      <c r="BL355" s="66"/>
      <c r="BM355" s="66"/>
      <c r="BN355" s="66"/>
      <c r="BO355" s="66"/>
      <c r="BP355" s="66"/>
      <c r="BQ355" s="66"/>
      <c r="BR355" s="66"/>
      <c r="BS355" s="66"/>
      <c r="BT355" s="66"/>
      <c r="BU355" s="66"/>
      <c r="BV355" s="66"/>
      <c r="BW355" s="66"/>
      <c r="BX355" s="66"/>
      <c r="BY355" s="66"/>
      <c r="BZ355" s="66"/>
      <c r="CA355" s="66"/>
      <c r="CB355" s="66"/>
      <c r="CC355" s="66"/>
      <c r="CD355" s="66"/>
      <c r="CE355" s="66"/>
      <c r="CF355" s="66"/>
      <c r="CG355" s="66"/>
      <c r="CH355" s="66"/>
      <c r="CI355" s="66"/>
      <c r="CJ355" s="66"/>
      <c r="CK355" s="66"/>
      <c r="CL355" s="66"/>
      <c r="CM355" s="67"/>
    </row>
    <row r="356" spans="1:91" s="9" customFormat="1" ht="41.25" customHeight="1" x14ac:dyDescent="0.3">
      <c r="A356" s="55">
        <v>52</v>
      </c>
      <c r="B356" s="54" t="s">
        <v>455</v>
      </c>
      <c r="C356" s="55" t="s">
        <v>454</v>
      </c>
      <c r="D356" s="55"/>
      <c r="E356" s="2" t="s">
        <v>439</v>
      </c>
      <c r="F356" s="55" t="s">
        <v>151</v>
      </c>
      <c r="G356" s="2"/>
      <c r="H356" s="2"/>
      <c r="I356" s="2"/>
      <c r="J356" s="2"/>
      <c r="K356" s="2"/>
      <c r="L356" s="2">
        <v>600</v>
      </c>
      <c r="M356" s="2"/>
      <c r="N356" s="2"/>
      <c r="O356" s="2"/>
      <c r="P356" s="31" t="s">
        <v>453</v>
      </c>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8"/>
    </row>
    <row r="357" spans="1:91" s="9" customFormat="1" ht="52.5" customHeight="1" x14ac:dyDescent="0.3">
      <c r="A357" s="55"/>
      <c r="B357" s="54"/>
      <c r="C357" s="55"/>
      <c r="D357" s="55"/>
      <c r="E357" s="2" t="s">
        <v>129</v>
      </c>
      <c r="F357" s="55"/>
      <c r="G357" s="2"/>
      <c r="H357" s="2"/>
      <c r="I357" s="2"/>
      <c r="J357" s="2"/>
      <c r="K357" s="2">
        <v>1000</v>
      </c>
      <c r="L357" s="2">
        <v>9000</v>
      </c>
      <c r="M357" s="2"/>
      <c r="N357" s="2" t="s">
        <v>355</v>
      </c>
      <c r="O357" s="2"/>
      <c r="P357" s="31"/>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8"/>
    </row>
    <row r="358" spans="1:91" s="9" customFormat="1" ht="87.75" customHeight="1" x14ac:dyDescent="0.3">
      <c r="A358" s="2">
        <v>53</v>
      </c>
      <c r="B358" s="30" t="s">
        <v>452</v>
      </c>
      <c r="C358" s="2" t="s">
        <v>451</v>
      </c>
      <c r="D358" s="2"/>
      <c r="E358" s="2" t="s">
        <v>80</v>
      </c>
      <c r="F358" s="2" t="s">
        <v>151</v>
      </c>
      <c r="G358" s="2"/>
      <c r="H358" s="2"/>
      <c r="I358" s="2"/>
      <c r="J358" s="2">
        <v>3</v>
      </c>
      <c r="K358" s="2"/>
      <c r="L358" s="2"/>
      <c r="M358" s="2"/>
      <c r="N358" s="2" t="s">
        <v>355</v>
      </c>
      <c r="O358" s="2"/>
      <c r="P358" s="31"/>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8"/>
    </row>
    <row r="359" spans="1:91" s="9" customFormat="1" ht="30" customHeight="1" x14ac:dyDescent="0.3">
      <c r="A359" s="2"/>
      <c r="B359" s="178" t="s">
        <v>450</v>
      </c>
      <c r="C359" s="170"/>
      <c r="D359" s="170"/>
      <c r="E359" s="170"/>
      <c r="F359" s="170"/>
      <c r="G359" s="170"/>
      <c r="H359" s="170"/>
      <c r="I359" s="170"/>
      <c r="J359" s="170"/>
      <c r="K359" s="170"/>
      <c r="L359" s="170"/>
      <c r="M359" s="170"/>
      <c r="N359" s="170"/>
      <c r="O359" s="170"/>
      <c r="P359" s="178"/>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8"/>
    </row>
    <row r="360" spans="1:91" s="64" customFormat="1" ht="153.75" customHeight="1" x14ac:dyDescent="0.3">
      <c r="A360" s="90"/>
      <c r="B360" s="3" t="s">
        <v>449</v>
      </c>
      <c r="C360" s="2" t="s">
        <v>448</v>
      </c>
      <c r="D360" s="2" t="s">
        <v>52</v>
      </c>
      <c r="E360" s="106" t="s">
        <v>3</v>
      </c>
      <c r="F360" s="103"/>
      <c r="G360" s="107">
        <v>72.8</v>
      </c>
      <c r="H360" s="107">
        <v>75</v>
      </c>
      <c r="I360" s="104">
        <v>76</v>
      </c>
      <c r="J360" s="104">
        <v>77</v>
      </c>
      <c r="K360" s="104">
        <v>78</v>
      </c>
      <c r="L360" s="104">
        <v>79</v>
      </c>
      <c r="M360" s="104">
        <v>80</v>
      </c>
      <c r="P360" s="65"/>
      <c r="Q360" s="66"/>
      <c r="R360" s="66"/>
      <c r="S360" s="66"/>
      <c r="T360" s="66"/>
      <c r="U360" s="66"/>
      <c r="V360" s="66"/>
      <c r="W360" s="66"/>
      <c r="X360" s="66"/>
      <c r="Y360" s="66"/>
      <c r="Z360" s="66"/>
      <c r="AA360" s="66"/>
      <c r="AB360" s="66"/>
      <c r="AC360" s="66"/>
      <c r="AD360" s="66"/>
      <c r="AE360" s="66"/>
      <c r="AF360" s="66"/>
      <c r="AG360" s="66"/>
      <c r="AH360" s="66"/>
      <c r="AI360" s="66"/>
      <c r="AJ360" s="66"/>
      <c r="AK360" s="66"/>
      <c r="AL360" s="66"/>
      <c r="AM360" s="66"/>
      <c r="AN360" s="66"/>
      <c r="AO360" s="66"/>
      <c r="AP360" s="66"/>
      <c r="AQ360" s="66"/>
      <c r="AR360" s="66"/>
      <c r="AS360" s="66"/>
      <c r="AT360" s="66"/>
      <c r="AU360" s="66"/>
      <c r="AV360" s="66"/>
      <c r="AW360" s="66"/>
      <c r="AX360" s="66"/>
      <c r="AY360" s="66"/>
      <c r="AZ360" s="66"/>
      <c r="BA360" s="66"/>
      <c r="BB360" s="66"/>
      <c r="BC360" s="66"/>
      <c r="BD360" s="66"/>
      <c r="BE360" s="66"/>
      <c r="BF360" s="66"/>
      <c r="BG360" s="66"/>
      <c r="BH360" s="66"/>
      <c r="BI360" s="66"/>
      <c r="BJ360" s="66"/>
      <c r="BK360" s="66"/>
      <c r="BL360" s="66"/>
      <c r="BM360" s="66"/>
      <c r="BN360" s="66"/>
      <c r="BO360" s="66"/>
      <c r="BP360" s="66"/>
      <c r="BQ360" s="66"/>
      <c r="BR360" s="66"/>
      <c r="BS360" s="66"/>
      <c r="BT360" s="66"/>
      <c r="BU360" s="66"/>
      <c r="BV360" s="66"/>
      <c r="BW360" s="66"/>
      <c r="BX360" s="66"/>
      <c r="BY360" s="66"/>
      <c r="BZ360" s="66"/>
      <c r="CA360" s="66"/>
      <c r="CB360" s="66"/>
      <c r="CC360" s="66"/>
      <c r="CD360" s="66"/>
      <c r="CE360" s="66"/>
      <c r="CF360" s="66"/>
      <c r="CG360" s="66"/>
      <c r="CH360" s="66"/>
      <c r="CI360" s="66"/>
      <c r="CJ360" s="66"/>
      <c r="CK360" s="66"/>
      <c r="CL360" s="66"/>
      <c r="CM360" s="67"/>
    </row>
    <row r="361" spans="1:91" s="9" customFormat="1" ht="33.75" customHeight="1" x14ac:dyDescent="0.3">
      <c r="A361" s="2"/>
      <c r="B361" s="135" t="s">
        <v>43</v>
      </c>
      <c r="C361" s="2"/>
      <c r="D361" s="2"/>
      <c r="E361" s="2"/>
      <c r="F361" s="2"/>
      <c r="G361" s="2"/>
      <c r="H361" s="2"/>
      <c r="I361" s="2"/>
      <c r="J361" s="2"/>
      <c r="K361" s="85"/>
      <c r="L361" s="85"/>
      <c r="M361" s="2"/>
      <c r="N361" s="2"/>
      <c r="O361" s="2"/>
      <c r="P361" s="31"/>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8"/>
    </row>
    <row r="362" spans="1:91" s="9" customFormat="1" ht="28.5" customHeight="1" x14ac:dyDescent="0.3">
      <c r="A362" s="2"/>
      <c r="B362" s="178" t="s">
        <v>60</v>
      </c>
      <c r="C362" s="178"/>
      <c r="D362" s="2"/>
      <c r="E362" s="2"/>
      <c r="F362" s="2"/>
      <c r="G362" s="2"/>
      <c r="H362" s="2"/>
      <c r="I362" s="2"/>
      <c r="J362" s="2"/>
      <c r="K362" s="85"/>
      <c r="L362" s="85"/>
      <c r="M362" s="2"/>
      <c r="N362" s="2"/>
      <c r="O362" s="2"/>
      <c r="P362" s="31"/>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8"/>
    </row>
    <row r="363" spans="1:91" s="9" customFormat="1" ht="41.25" customHeight="1" x14ac:dyDescent="0.3">
      <c r="A363" s="55">
        <v>54</v>
      </c>
      <c r="B363" s="54" t="s">
        <v>447</v>
      </c>
      <c r="C363" s="55" t="s">
        <v>440</v>
      </c>
      <c r="D363" s="55"/>
      <c r="E363" s="2" t="s">
        <v>439</v>
      </c>
      <c r="F363" s="55" t="s">
        <v>121</v>
      </c>
      <c r="G363" s="62"/>
      <c r="H363" s="292"/>
      <c r="I363" s="292"/>
      <c r="J363" s="62"/>
      <c r="K363" s="62"/>
      <c r="L363" s="62"/>
      <c r="M363" s="62">
        <v>300</v>
      </c>
      <c r="N363" s="3"/>
      <c r="O363" s="2"/>
      <c r="P363" s="31"/>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8"/>
    </row>
    <row r="364" spans="1:91" s="9" customFormat="1" ht="26.25" customHeight="1" x14ac:dyDescent="0.3">
      <c r="A364" s="55"/>
      <c r="B364" s="54"/>
      <c r="C364" s="55"/>
      <c r="D364" s="55"/>
      <c r="E364" s="55" t="s">
        <v>129</v>
      </c>
      <c r="F364" s="55"/>
      <c r="G364" s="62"/>
      <c r="H364" s="292"/>
      <c r="I364" s="292"/>
      <c r="J364" s="62"/>
      <c r="K364" s="62"/>
      <c r="L364" s="62">
        <v>24000</v>
      </c>
      <c r="M364" s="62">
        <v>24000</v>
      </c>
      <c r="N364" s="2" t="s">
        <v>4</v>
      </c>
      <c r="O364" s="2">
        <v>271038011</v>
      </c>
      <c r="P364" s="31"/>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8"/>
    </row>
    <row r="365" spans="1:91" s="9" customFormat="1" ht="28.5" customHeight="1" x14ac:dyDescent="0.3">
      <c r="A365" s="55"/>
      <c r="B365" s="54"/>
      <c r="C365" s="55"/>
      <c r="D365" s="55"/>
      <c r="E365" s="55"/>
      <c r="F365" s="55"/>
      <c r="G365" s="62"/>
      <c r="H365" s="62">
        <f>H366+H367</f>
        <v>1</v>
      </c>
      <c r="I365" s="62">
        <f>I366+I367</f>
        <v>309.39999999999998</v>
      </c>
      <c r="J365" s="62">
        <f>J366+J367</f>
        <v>1000</v>
      </c>
      <c r="K365" s="62">
        <f>K366+K367</f>
        <v>1000</v>
      </c>
      <c r="L365" s="62">
        <v>5000</v>
      </c>
      <c r="M365" s="62">
        <v>5000</v>
      </c>
      <c r="N365" s="2" t="s">
        <v>38</v>
      </c>
      <c r="O365" s="2">
        <v>271038015</v>
      </c>
      <c r="P365" s="31"/>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8"/>
    </row>
    <row r="366" spans="1:91" s="9" customFormat="1" ht="33.75" customHeight="1" x14ac:dyDescent="0.3">
      <c r="A366" s="20"/>
      <c r="B366" s="24" t="s">
        <v>203</v>
      </c>
      <c r="C366" s="20"/>
      <c r="D366" s="20"/>
      <c r="E366" s="20"/>
      <c r="F366" s="20"/>
      <c r="G366" s="122"/>
      <c r="H366" s="122">
        <v>1</v>
      </c>
      <c r="I366" s="122">
        <v>309.39999999999998</v>
      </c>
      <c r="J366" s="122"/>
      <c r="K366" s="122"/>
      <c r="L366" s="122"/>
      <c r="M366" s="122"/>
      <c r="N366" s="20"/>
      <c r="O366" s="20"/>
      <c r="P366" s="184"/>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8"/>
    </row>
    <row r="367" spans="1:91" s="9" customFormat="1" ht="27" customHeight="1" x14ac:dyDescent="0.3">
      <c r="A367" s="20"/>
      <c r="B367" s="24" t="s">
        <v>202</v>
      </c>
      <c r="C367" s="20"/>
      <c r="D367" s="20"/>
      <c r="E367" s="20"/>
      <c r="F367" s="20"/>
      <c r="G367" s="122"/>
      <c r="H367" s="126"/>
      <c r="I367" s="126"/>
      <c r="J367" s="122">
        <v>1000</v>
      </c>
      <c r="K367" s="122">
        <v>1000</v>
      </c>
      <c r="L367" s="122">
        <v>29000</v>
      </c>
      <c r="M367" s="122">
        <v>29000</v>
      </c>
      <c r="N367" s="20"/>
      <c r="O367" s="20"/>
      <c r="P367" s="184"/>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8"/>
    </row>
    <row r="368" spans="1:91" s="9" customFormat="1" ht="22.5" customHeight="1" x14ac:dyDescent="0.3">
      <c r="A368" s="55">
        <v>55</v>
      </c>
      <c r="B368" s="54" t="s">
        <v>446</v>
      </c>
      <c r="C368" s="55" t="s">
        <v>440</v>
      </c>
      <c r="D368" s="55"/>
      <c r="E368" s="2" t="s">
        <v>439</v>
      </c>
      <c r="F368" s="55" t="s">
        <v>121</v>
      </c>
      <c r="G368" s="62"/>
      <c r="H368" s="292"/>
      <c r="I368" s="292"/>
      <c r="J368" s="62"/>
      <c r="K368" s="62"/>
      <c r="L368" s="62"/>
      <c r="M368" s="62">
        <v>200</v>
      </c>
      <c r="N368" s="3"/>
      <c r="O368" s="2"/>
      <c r="P368" s="31"/>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8"/>
    </row>
    <row r="369" spans="1:91" s="9" customFormat="1" ht="35.25" customHeight="1" x14ac:dyDescent="0.3">
      <c r="A369" s="55"/>
      <c r="B369" s="54"/>
      <c r="C369" s="55"/>
      <c r="D369" s="55"/>
      <c r="E369" s="55" t="s">
        <v>129</v>
      </c>
      <c r="F369" s="55"/>
      <c r="G369" s="62"/>
      <c r="H369" s="292"/>
      <c r="I369" s="292"/>
      <c r="J369" s="62"/>
      <c r="K369" s="62"/>
      <c r="L369" s="62">
        <v>24000</v>
      </c>
      <c r="M369" s="62">
        <v>24000</v>
      </c>
      <c r="N369" s="2" t="s">
        <v>4</v>
      </c>
      <c r="O369" s="2">
        <v>271038011</v>
      </c>
      <c r="P369" s="31"/>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8"/>
    </row>
    <row r="370" spans="1:91" s="9" customFormat="1" ht="19.5" customHeight="1" x14ac:dyDescent="0.3">
      <c r="A370" s="55"/>
      <c r="B370" s="54"/>
      <c r="C370" s="55"/>
      <c r="D370" s="55"/>
      <c r="E370" s="55"/>
      <c r="F370" s="55"/>
      <c r="G370" s="62"/>
      <c r="H370" s="292"/>
      <c r="I370" s="62">
        <f>I371+I372</f>
        <v>52.8</v>
      </c>
      <c r="J370" s="62">
        <f>J371+J372</f>
        <v>0</v>
      </c>
      <c r="K370" s="62">
        <f>K371+K372</f>
        <v>0</v>
      </c>
      <c r="L370" s="62">
        <v>6000</v>
      </c>
      <c r="M370" s="62">
        <v>6000</v>
      </c>
      <c r="N370" s="2" t="s">
        <v>38</v>
      </c>
      <c r="O370" s="2">
        <v>271038015</v>
      </c>
      <c r="P370" s="31"/>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8"/>
    </row>
    <row r="371" spans="1:91" s="9" customFormat="1" ht="27.75" customHeight="1" x14ac:dyDescent="0.3">
      <c r="A371" s="20"/>
      <c r="B371" s="24" t="s">
        <v>203</v>
      </c>
      <c r="C371" s="20"/>
      <c r="D371" s="20"/>
      <c r="E371" s="20"/>
      <c r="F371" s="20"/>
      <c r="G371" s="122"/>
      <c r="H371" s="122"/>
      <c r="I371" s="122">
        <v>52.8</v>
      </c>
      <c r="J371" s="122"/>
      <c r="K371" s="122"/>
      <c r="L371" s="122"/>
      <c r="M371" s="122"/>
      <c r="N371" s="20"/>
      <c r="O371" s="20"/>
      <c r="P371" s="184"/>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8"/>
    </row>
    <row r="372" spans="1:91" s="9" customFormat="1" ht="26.25" customHeight="1" x14ac:dyDescent="0.3">
      <c r="A372" s="20"/>
      <c r="B372" s="24" t="s">
        <v>202</v>
      </c>
      <c r="C372" s="20"/>
      <c r="D372" s="20"/>
      <c r="E372" s="20"/>
      <c r="F372" s="20"/>
      <c r="G372" s="122"/>
      <c r="H372" s="126"/>
      <c r="I372" s="126"/>
      <c r="J372" s="122"/>
      <c r="K372" s="122"/>
      <c r="L372" s="122">
        <v>30000</v>
      </c>
      <c r="M372" s="122">
        <v>30000</v>
      </c>
      <c r="N372" s="20"/>
      <c r="O372" s="20"/>
      <c r="P372" s="184"/>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8"/>
    </row>
    <row r="373" spans="1:91" s="9" customFormat="1" ht="28.5" customHeight="1" x14ac:dyDescent="0.3">
      <c r="A373" s="55">
        <v>56</v>
      </c>
      <c r="B373" s="54" t="s">
        <v>445</v>
      </c>
      <c r="C373" s="55" t="s">
        <v>440</v>
      </c>
      <c r="D373" s="55"/>
      <c r="E373" s="2" t="s">
        <v>444</v>
      </c>
      <c r="F373" s="55" t="s">
        <v>121</v>
      </c>
      <c r="G373" s="62"/>
      <c r="H373" s="292"/>
      <c r="I373" s="292"/>
      <c r="J373" s="62"/>
      <c r="K373" s="62"/>
      <c r="L373" s="62"/>
      <c r="M373" s="62">
        <v>1000</v>
      </c>
      <c r="N373" s="3"/>
      <c r="O373" s="2"/>
      <c r="P373" s="31"/>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8"/>
    </row>
    <row r="374" spans="1:91" s="9" customFormat="1" ht="22.5" customHeight="1" x14ac:dyDescent="0.3">
      <c r="A374" s="55"/>
      <c r="B374" s="54"/>
      <c r="C374" s="55"/>
      <c r="D374" s="55"/>
      <c r="E374" s="55" t="s">
        <v>129</v>
      </c>
      <c r="F374" s="55"/>
      <c r="G374" s="62"/>
      <c r="H374" s="292"/>
      <c r="I374" s="292"/>
      <c r="J374" s="62"/>
      <c r="K374" s="62"/>
      <c r="L374" s="62">
        <v>3200</v>
      </c>
      <c r="M374" s="62">
        <v>3200</v>
      </c>
      <c r="N374" s="2" t="s">
        <v>4</v>
      </c>
      <c r="O374" s="2">
        <v>271038011</v>
      </c>
      <c r="P374" s="31"/>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8"/>
    </row>
    <row r="375" spans="1:91" s="9" customFormat="1" ht="22.5" customHeight="1" x14ac:dyDescent="0.3">
      <c r="A375" s="55"/>
      <c r="B375" s="54"/>
      <c r="C375" s="55"/>
      <c r="D375" s="55"/>
      <c r="E375" s="55"/>
      <c r="F375" s="55"/>
      <c r="G375" s="62"/>
      <c r="H375" s="292"/>
      <c r="I375" s="292"/>
      <c r="J375" s="62"/>
      <c r="K375" s="62"/>
      <c r="L375" s="62">
        <v>800</v>
      </c>
      <c r="M375" s="62">
        <v>800</v>
      </c>
      <c r="N375" s="2" t="s">
        <v>38</v>
      </c>
      <c r="O375" s="2">
        <v>271038015</v>
      </c>
      <c r="P375" s="31"/>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8"/>
    </row>
    <row r="376" spans="1:91" s="9" customFormat="1" ht="41.25" customHeight="1" x14ac:dyDescent="0.3">
      <c r="A376" s="55">
        <v>57</v>
      </c>
      <c r="B376" s="54" t="s">
        <v>443</v>
      </c>
      <c r="C376" s="55" t="s">
        <v>440</v>
      </c>
      <c r="D376" s="55"/>
      <c r="E376" s="2" t="s">
        <v>442</v>
      </c>
      <c r="F376" s="55" t="s">
        <v>121</v>
      </c>
      <c r="G376" s="62"/>
      <c r="H376" s="292"/>
      <c r="I376" s="292"/>
      <c r="J376" s="62"/>
      <c r="K376" s="62"/>
      <c r="L376" s="62"/>
      <c r="M376" s="62">
        <v>20</v>
      </c>
      <c r="N376" s="3"/>
      <c r="O376" s="2"/>
      <c r="P376" s="31"/>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8"/>
    </row>
    <row r="377" spans="1:91" s="9" customFormat="1" ht="41.25" customHeight="1" x14ac:dyDescent="0.3">
      <c r="A377" s="55"/>
      <c r="B377" s="54"/>
      <c r="C377" s="55"/>
      <c r="D377" s="55"/>
      <c r="E377" s="55" t="s">
        <v>129</v>
      </c>
      <c r="F377" s="55"/>
      <c r="G377" s="62"/>
      <c r="H377" s="292"/>
      <c r="I377" s="292"/>
      <c r="J377" s="62"/>
      <c r="K377" s="62"/>
      <c r="L377" s="62"/>
      <c r="M377" s="62">
        <v>2880</v>
      </c>
      <c r="N377" s="2" t="s">
        <v>4</v>
      </c>
      <c r="O377" s="2">
        <v>271038011</v>
      </c>
      <c r="P377" s="31"/>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8"/>
    </row>
    <row r="378" spans="1:91" s="9" customFormat="1" ht="41.25" customHeight="1" x14ac:dyDescent="0.3">
      <c r="A378" s="55"/>
      <c r="B378" s="54"/>
      <c r="C378" s="55"/>
      <c r="D378" s="55"/>
      <c r="E378" s="55"/>
      <c r="F378" s="55"/>
      <c r="G378" s="62"/>
      <c r="H378" s="292"/>
      <c r="I378" s="292"/>
      <c r="J378" s="62"/>
      <c r="K378" s="62"/>
      <c r="L378" s="62">
        <v>18</v>
      </c>
      <c r="M378" s="62">
        <v>720</v>
      </c>
      <c r="N378" s="2" t="s">
        <v>38</v>
      </c>
      <c r="O378" s="2">
        <v>271038015</v>
      </c>
      <c r="P378" s="31"/>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8"/>
    </row>
    <row r="379" spans="1:91" s="295" customFormat="1" ht="36" customHeight="1" x14ac:dyDescent="0.3">
      <c r="A379" s="20"/>
      <c r="B379" s="24" t="s">
        <v>203</v>
      </c>
      <c r="C379" s="2"/>
      <c r="D379" s="20"/>
      <c r="E379" s="20"/>
      <c r="F379" s="20"/>
      <c r="G379" s="122"/>
      <c r="H379" s="122"/>
      <c r="I379" s="122"/>
      <c r="J379" s="122"/>
      <c r="K379" s="122"/>
      <c r="L379" s="122">
        <v>18</v>
      </c>
      <c r="M379" s="122"/>
      <c r="N379" s="20"/>
      <c r="O379" s="20"/>
      <c r="P379" s="184"/>
      <c r="Q379" s="185"/>
      <c r="R379" s="185"/>
      <c r="S379" s="185"/>
      <c r="T379" s="185"/>
      <c r="U379" s="185"/>
      <c r="V379" s="185"/>
      <c r="W379" s="185"/>
      <c r="X379" s="185"/>
      <c r="Y379" s="185"/>
      <c r="Z379" s="185"/>
      <c r="AA379" s="185"/>
      <c r="AB379" s="185"/>
      <c r="AC379" s="185"/>
      <c r="AD379" s="185"/>
      <c r="AE379" s="185"/>
      <c r="AF379" s="185"/>
      <c r="AG379" s="185"/>
      <c r="AH379" s="185"/>
      <c r="AI379" s="185"/>
      <c r="AJ379" s="185"/>
      <c r="AK379" s="185"/>
      <c r="AL379" s="185"/>
      <c r="AM379" s="185"/>
      <c r="AN379" s="185"/>
      <c r="AO379" s="185"/>
      <c r="AP379" s="185"/>
      <c r="AQ379" s="185"/>
      <c r="AR379" s="185"/>
      <c r="AS379" s="185"/>
      <c r="AT379" s="185"/>
      <c r="AU379" s="185"/>
      <c r="AV379" s="185"/>
      <c r="AW379" s="185"/>
      <c r="AX379" s="185"/>
      <c r="AY379" s="185"/>
      <c r="AZ379" s="185"/>
      <c r="BA379" s="185"/>
      <c r="BB379" s="185"/>
      <c r="BC379" s="185"/>
      <c r="BD379" s="185"/>
      <c r="BE379" s="185"/>
      <c r="BF379" s="185"/>
      <c r="BG379" s="185"/>
      <c r="BH379" s="185"/>
      <c r="BI379" s="185"/>
      <c r="BJ379" s="185"/>
      <c r="BK379" s="185"/>
      <c r="BL379" s="185"/>
      <c r="BM379" s="185"/>
      <c r="BN379" s="185"/>
      <c r="BO379" s="185"/>
      <c r="BP379" s="185"/>
      <c r="BQ379" s="185"/>
      <c r="BR379" s="185"/>
      <c r="BS379" s="185"/>
      <c r="BT379" s="185"/>
      <c r="BU379" s="185"/>
      <c r="BV379" s="185"/>
      <c r="BW379" s="185"/>
      <c r="BX379" s="185"/>
      <c r="BY379" s="185"/>
      <c r="BZ379" s="185"/>
      <c r="CA379" s="185"/>
      <c r="CB379" s="185"/>
      <c r="CC379" s="185"/>
      <c r="CD379" s="185"/>
      <c r="CE379" s="185"/>
      <c r="CF379" s="185"/>
      <c r="CG379" s="185"/>
      <c r="CH379" s="185"/>
      <c r="CI379" s="185"/>
      <c r="CJ379" s="185"/>
      <c r="CK379" s="185"/>
      <c r="CL379" s="185"/>
      <c r="CM379" s="294"/>
    </row>
    <row r="380" spans="1:91" s="295" customFormat="1" ht="30" customHeight="1" x14ac:dyDescent="0.3">
      <c r="A380" s="20"/>
      <c r="B380" s="24" t="s">
        <v>202</v>
      </c>
      <c r="C380" s="2"/>
      <c r="D380" s="20"/>
      <c r="E380" s="20"/>
      <c r="F380" s="20"/>
      <c r="G380" s="122"/>
      <c r="H380" s="126"/>
      <c r="I380" s="126"/>
      <c r="J380" s="122"/>
      <c r="K380" s="122"/>
      <c r="L380" s="122"/>
      <c r="M380" s="122">
        <v>3600</v>
      </c>
      <c r="N380" s="20"/>
      <c r="O380" s="20"/>
      <c r="P380" s="184"/>
      <c r="Q380" s="185"/>
      <c r="R380" s="185"/>
      <c r="S380" s="185"/>
      <c r="T380" s="185"/>
      <c r="U380" s="185"/>
      <c r="V380" s="185"/>
      <c r="W380" s="185"/>
      <c r="X380" s="185"/>
      <c r="Y380" s="185"/>
      <c r="Z380" s="185"/>
      <c r="AA380" s="185"/>
      <c r="AB380" s="185"/>
      <c r="AC380" s="185"/>
      <c r="AD380" s="185"/>
      <c r="AE380" s="185"/>
      <c r="AF380" s="185"/>
      <c r="AG380" s="185"/>
      <c r="AH380" s="185"/>
      <c r="AI380" s="185"/>
      <c r="AJ380" s="185"/>
      <c r="AK380" s="185"/>
      <c r="AL380" s="185"/>
      <c r="AM380" s="185"/>
      <c r="AN380" s="185"/>
      <c r="AO380" s="185"/>
      <c r="AP380" s="185"/>
      <c r="AQ380" s="185"/>
      <c r="AR380" s="185"/>
      <c r="AS380" s="185"/>
      <c r="AT380" s="185"/>
      <c r="AU380" s="185"/>
      <c r="AV380" s="185"/>
      <c r="AW380" s="185"/>
      <c r="AX380" s="185"/>
      <c r="AY380" s="185"/>
      <c r="AZ380" s="185"/>
      <c r="BA380" s="185"/>
      <c r="BB380" s="185"/>
      <c r="BC380" s="185"/>
      <c r="BD380" s="185"/>
      <c r="BE380" s="185"/>
      <c r="BF380" s="185"/>
      <c r="BG380" s="185"/>
      <c r="BH380" s="185"/>
      <c r="BI380" s="185"/>
      <c r="BJ380" s="185"/>
      <c r="BK380" s="185"/>
      <c r="BL380" s="185"/>
      <c r="BM380" s="185"/>
      <c r="BN380" s="185"/>
      <c r="BO380" s="185"/>
      <c r="BP380" s="185"/>
      <c r="BQ380" s="185"/>
      <c r="BR380" s="185"/>
      <c r="BS380" s="185"/>
      <c r="BT380" s="185"/>
      <c r="BU380" s="185"/>
      <c r="BV380" s="185"/>
      <c r="BW380" s="185"/>
      <c r="BX380" s="185"/>
      <c r="BY380" s="185"/>
      <c r="BZ380" s="185"/>
      <c r="CA380" s="185"/>
      <c r="CB380" s="185"/>
      <c r="CC380" s="185"/>
      <c r="CD380" s="185"/>
      <c r="CE380" s="185"/>
      <c r="CF380" s="185"/>
      <c r="CG380" s="185"/>
      <c r="CH380" s="185"/>
      <c r="CI380" s="185"/>
      <c r="CJ380" s="185"/>
      <c r="CK380" s="185"/>
      <c r="CL380" s="185"/>
      <c r="CM380" s="294"/>
    </row>
    <row r="381" spans="1:91" s="9" customFormat="1" ht="27.75" customHeight="1" x14ac:dyDescent="0.3">
      <c r="A381" s="55">
        <v>58</v>
      </c>
      <c r="B381" s="54" t="s">
        <v>441</v>
      </c>
      <c r="C381" s="55" t="s">
        <v>440</v>
      </c>
      <c r="D381" s="55"/>
      <c r="E381" s="2" t="s">
        <v>439</v>
      </c>
      <c r="F381" s="55" t="s">
        <v>121</v>
      </c>
      <c r="G381" s="62"/>
      <c r="H381" s="292"/>
      <c r="I381" s="292"/>
      <c r="J381" s="62"/>
      <c r="K381" s="62"/>
      <c r="L381" s="62"/>
      <c r="M381" s="62">
        <v>60</v>
      </c>
      <c r="N381" s="3"/>
      <c r="O381" s="2"/>
      <c r="P381" s="31"/>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8"/>
    </row>
    <row r="382" spans="1:91" s="9" customFormat="1" ht="41.25" customHeight="1" x14ac:dyDescent="0.3">
      <c r="A382" s="55"/>
      <c r="B382" s="54"/>
      <c r="C382" s="55"/>
      <c r="D382" s="55"/>
      <c r="E382" s="55" t="s">
        <v>129</v>
      </c>
      <c r="F382" s="55"/>
      <c r="G382" s="62"/>
      <c r="H382" s="292"/>
      <c r="I382" s="292"/>
      <c r="J382" s="62"/>
      <c r="K382" s="62"/>
      <c r="L382" s="62"/>
      <c r="M382" s="62">
        <v>9600</v>
      </c>
      <c r="N382" s="2" t="s">
        <v>4</v>
      </c>
      <c r="O382" s="2">
        <v>271038011</v>
      </c>
      <c r="P382" s="31"/>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8"/>
    </row>
    <row r="383" spans="1:91" s="9" customFormat="1" ht="31.5" customHeight="1" x14ac:dyDescent="0.3">
      <c r="A383" s="55"/>
      <c r="B383" s="54"/>
      <c r="C383" s="55"/>
      <c r="D383" s="55"/>
      <c r="E383" s="55"/>
      <c r="F383" s="55"/>
      <c r="G383" s="62"/>
      <c r="H383" s="292"/>
      <c r="I383" s="292"/>
      <c r="J383" s="62"/>
      <c r="K383" s="62"/>
      <c r="L383" s="62">
        <v>30</v>
      </c>
      <c r="M383" s="62">
        <v>2400</v>
      </c>
      <c r="N383" s="2" t="s">
        <v>38</v>
      </c>
      <c r="O383" s="2">
        <v>271038015</v>
      </c>
      <c r="P383" s="31"/>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8"/>
    </row>
    <row r="384" spans="1:91" s="307" customFormat="1" ht="37.5" customHeight="1" x14ac:dyDescent="0.35">
      <c r="A384" s="170">
        <v>59</v>
      </c>
      <c r="B384" s="178" t="s">
        <v>438</v>
      </c>
      <c r="C384" s="170" t="s">
        <v>437</v>
      </c>
      <c r="D384" s="170"/>
      <c r="E384" s="106" t="s">
        <v>131</v>
      </c>
      <c r="F384" s="170" t="s">
        <v>151</v>
      </c>
      <c r="G384" s="106">
        <f t="shared" ref="G384:M384" si="37">G386</f>
        <v>0</v>
      </c>
      <c r="H384" s="106">
        <f t="shared" si="37"/>
        <v>0</v>
      </c>
      <c r="I384" s="106">
        <f t="shared" si="37"/>
        <v>0</v>
      </c>
      <c r="J384" s="106">
        <f t="shared" si="37"/>
        <v>0</v>
      </c>
      <c r="K384" s="106">
        <f t="shared" si="37"/>
        <v>0</v>
      </c>
      <c r="L384" s="106">
        <f t="shared" si="37"/>
        <v>0</v>
      </c>
      <c r="M384" s="106">
        <f t="shared" si="37"/>
        <v>1</v>
      </c>
      <c r="N384" s="106"/>
      <c r="O384" s="127"/>
      <c r="P384" s="293"/>
      <c r="Q384" s="305"/>
      <c r="R384" s="305"/>
      <c r="S384" s="305"/>
      <c r="T384" s="305"/>
      <c r="U384" s="305"/>
      <c r="V384" s="305"/>
      <c r="W384" s="305"/>
      <c r="X384" s="305"/>
      <c r="Y384" s="305"/>
      <c r="Z384" s="305"/>
      <c r="AA384" s="305"/>
      <c r="AB384" s="305"/>
      <c r="AC384" s="305"/>
      <c r="AD384" s="305"/>
      <c r="AE384" s="305"/>
      <c r="AF384" s="305"/>
      <c r="AG384" s="305"/>
      <c r="AH384" s="305"/>
      <c r="AI384" s="305"/>
      <c r="AJ384" s="305"/>
      <c r="AK384" s="305"/>
      <c r="AL384" s="305"/>
      <c r="AM384" s="305"/>
      <c r="AN384" s="305"/>
      <c r="AO384" s="305"/>
      <c r="AP384" s="305"/>
      <c r="AQ384" s="305"/>
      <c r="AR384" s="305"/>
      <c r="AS384" s="305"/>
      <c r="AT384" s="305"/>
      <c r="AU384" s="305"/>
      <c r="AV384" s="305"/>
      <c r="AW384" s="305"/>
      <c r="AX384" s="305"/>
      <c r="AY384" s="305"/>
      <c r="AZ384" s="305"/>
      <c r="BA384" s="305"/>
      <c r="BB384" s="305"/>
      <c r="BC384" s="305"/>
      <c r="BD384" s="305"/>
      <c r="BE384" s="305"/>
      <c r="BF384" s="305"/>
      <c r="BG384" s="305"/>
      <c r="BH384" s="305"/>
      <c r="BI384" s="305"/>
      <c r="BJ384" s="305"/>
      <c r="BK384" s="305"/>
      <c r="BL384" s="305"/>
      <c r="BM384" s="305"/>
      <c r="BN384" s="305"/>
      <c r="BO384" s="305"/>
      <c r="BP384" s="305"/>
      <c r="BQ384" s="305"/>
      <c r="BR384" s="305"/>
      <c r="BS384" s="305"/>
      <c r="BT384" s="305"/>
      <c r="BU384" s="305"/>
      <c r="BV384" s="305"/>
      <c r="BW384" s="305"/>
      <c r="BX384" s="305"/>
      <c r="BY384" s="305"/>
      <c r="BZ384" s="305"/>
      <c r="CA384" s="305"/>
      <c r="CB384" s="305"/>
      <c r="CC384" s="305"/>
      <c r="CD384" s="305"/>
      <c r="CE384" s="305"/>
      <c r="CF384" s="305"/>
      <c r="CG384" s="305"/>
      <c r="CH384" s="305"/>
      <c r="CI384" s="305"/>
      <c r="CJ384" s="305"/>
      <c r="CK384" s="305"/>
      <c r="CL384" s="305"/>
      <c r="CM384" s="306"/>
    </row>
    <row r="385" spans="1:91" s="307" customFormat="1" ht="26.25" customHeight="1" x14ac:dyDescent="0.35">
      <c r="A385" s="170"/>
      <c r="B385" s="178"/>
      <c r="C385" s="170"/>
      <c r="D385" s="170"/>
      <c r="E385" s="106" t="s">
        <v>434</v>
      </c>
      <c r="F385" s="170"/>
      <c r="G385" s="106">
        <f t="shared" ref="G385:M385" si="38">G388+G387</f>
        <v>0</v>
      </c>
      <c r="H385" s="106">
        <f t="shared" si="38"/>
        <v>0</v>
      </c>
      <c r="I385" s="106">
        <f t="shared" si="38"/>
        <v>0</v>
      </c>
      <c r="J385" s="106">
        <f t="shared" si="38"/>
        <v>0</v>
      </c>
      <c r="K385" s="106">
        <f t="shared" si="38"/>
        <v>0</v>
      </c>
      <c r="L385" s="106">
        <f t="shared" si="38"/>
        <v>4400</v>
      </c>
      <c r="M385" s="106">
        <f t="shared" si="38"/>
        <v>4400</v>
      </c>
      <c r="N385" s="106"/>
      <c r="O385" s="127"/>
      <c r="P385" s="293"/>
      <c r="Q385" s="305"/>
      <c r="R385" s="305"/>
      <c r="S385" s="305"/>
      <c r="T385" s="305"/>
      <c r="U385" s="305"/>
      <c r="V385" s="305"/>
      <c r="W385" s="305"/>
      <c r="X385" s="305"/>
      <c r="Y385" s="305"/>
      <c r="Z385" s="305"/>
      <c r="AA385" s="305"/>
      <c r="AB385" s="305"/>
      <c r="AC385" s="305"/>
      <c r="AD385" s="305"/>
      <c r="AE385" s="305"/>
      <c r="AF385" s="305"/>
      <c r="AG385" s="305"/>
      <c r="AH385" s="305"/>
      <c r="AI385" s="305"/>
      <c r="AJ385" s="305"/>
      <c r="AK385" s="305"/>
      <c r="AL385" s="305"/>
      <c r="AM385" s="305"/>
      <c r="AN385" s="305"/>
      <c r="AO385" s="305"/>
      <c r="AP385" s="305"/>
      <c r="AQ385" s="305"/>
      <c r="AR385" s="305"/>
      <c r="AS385" s="305"/>
      <c r="AT385" s="305"/>
      <c r="AU385" s="305"/>
      <c r="AV385" s="305"/>
      <c r="AW385" s="305"/>
      <c r="AX385" s="305"/>
      <c r="AY385" s="305"/>
      <c r="AZ385" s="305"/>
      <c r="BA385" s="305"/>
      <c r="BB385" s="305"/>
      <c r="BC385" s="305"/>
      <c r="BD385" s="305"/>
      <c r="BE385" s="305"/>
      <c r="BF385" s="305"/>
      <c r="BG385" s="305"/>
      <c r="BH385" s="305"/>
      <c r="BI385" s="305"/>
      <c r="BJ385" s="305"/>
      <c r="BK385" s="305"/>
      <c r="BL385" s="305"/>
      <c r="BM385" s="305"/>
      <c r="BN385" s="305"/>
      <c r="BO385" s="305"/>
      <c r="BP385" s="305"/>
      <c r="BQ385" s="305"/>
      <c r="BR385" s="305"/>
      <c r="BS385" s="305"/>
      <c r="BT385" s="305"/>
      <c r="BU385" s="305"/>
      <c r="BV385" s="305"/>
      <c r="BW385" s="305"/>
      <c r="BX385" s="305"/>
      <c r="BY385" s="305"/>
      <c r="BZ385" s="305"/>
      <c r="CA385" s="305"/>
      <c r="CB385" s="305"/>
      <c r="CC385" s="305"/>
      <c r="CD385" s="305"/>
      <c r="CE385" s="305"/>
      <c r="CF385" s="305"/>
      <c r="CG385" s="305"/>
      <c r="CH385" s="305"/>
      <c r="CI385" s="305"/>
      <c r="CJ385" s="305"/>
      <c r="CK385" s="305"/>
      <c r="CL385" s="305"/>
      <c r="CM385" s="306"/>
    </row>
    <row r="386" spans="1:91" s="295" customFormat="1" ht="41.25" customHeight="1" x14ac:dyDescent="0.3">
      <c r="A386" s="128"/>
      <c r="B386" s="308" t="s">
        <v>436</v>
      </c>
      <c r="C386" s="128" t="s">
        <v>435</v>
      </c>
      <c r="D386" s="128"/>
      <c r="E386" s="20" t="s">
        <v>131</v>
      </c>
      <c r="F386" s="128" t="s">
        <v>121</v>
      </c>
      <c r="G386" s="20"/>
      <c r="H386" s="20"/>
      <c r="I386" s="118"/>
      <c r="J386" s="118"/>
      <c r="K386" s="118"/>
      <c r="L386" s="118"/>
      <c r="M386" s="118">
        <v>1</v>
      </c>
      <c r="N386" s="20"/>
      <c r="O386" s="20"/>
      <c r="P386" s="184"/>
      <c r="Q386" s="185"/>
      <c r="R386" s="185"/>
      <c r="S386" s="185"/>
      <c r="T386" s="185"/>
      <c r="U386" s="185"/>
      <c r="V386" s="185"/>
      <c r="W386" s="185"/>
      <c r="X386" s="185"/>
      <c r="Y386" s="185"/>
      <c r="Z386" s="185"/>
      <c r="AA386" s="185"/>
      <c r="AB386" s="185"/>
      <c r="AC386" s="185"/>
      <c r="AD386" s="185"/>
      <c r="AE386" s="185"/>
      <c r="AF386" s="185"/>
      <c r="AG386" s="185"/>
      <c r="AH386" s="185"/>
      <c r="AI386" s="185"/>
      <c r="AJ386" s="185"/>
      <c r="AK386" s="185"/>
      <c r="AL386" s="185"/>
      <c r="AM386" s="185"/>
      <c r="AN386" s="185"/>
      <c r="AO386" s="185"/>
      <c r="AP386" s="185"/>
      <c r="AQ386" s="185"/>
      <c r="AR386" s="185"/>
      <c r="AS386" s="185"/>
      <c r="AT386" s="185"/>
      <c r="AU386" s="185"/>
      <c r="AV386" s="185"/>
      <c r="AW386" s="185"/>
      <c r="AX386" s="185"/>
      <c r="AY386" s="185"/>
      <c r="AZ386" s="185"/>
      <c r="BA386" s="185"/>
      <c r="BB386" s="185"/>
      <c r="BC386" s="185"/>
      <c r="BD386" s="185"/>
      <c r="BE386" s="185"/>
      <c r="BF386" s="185"/>
      <c r="BG386" s="185"/>
      <c r="BH386" s="185"/>
      <c r="BI386" s="185"/>
      <c r="BJ386" s="185"/>
      <c r="BK386" s="185"/>
      <c r="BL386" s="185"/>
      <c r="BM386" s="185"/>
      <c r="BN386" s="185"/>
      <c r="BO386" s="185"/>
      <c r="BP386" s="185"/>
      <c r="BQ386" s="185"/>
      <c r="BR386" s="185"/>
      <c r="BS386" s="185"/>
      <c r="BT386" s="185"/>
      <c r="BU386" s="185"/>
      <c r="BV386" s="185"/>
      <c r="BW386" s="185"/>
      <c r="BX386" s="185"/>
      <c r="BY386" s="185"/>
      <c r="BZ386" s="185"/>
      <c r="CA386" s="185"/>
      <c r="CB386" s="185"/>
      <c r="CC386" s="185"/>
      <c r="CD386" s="185"/>
      <c r="CE386" s="185"/>
      <c r="CF386" s="185"/>
      <c r="CG386" s="185"/>
      <c r="CH386" s="185"/>
      <c r="CI386" s="185"/>
      <c r="CJ386" s="185"/>
      <c r="CK386" s="185"/>
      <c r="CL386" s="185"/>
      <c r="CM386" s="294"/>
    </row>
    <row r="387" spans="1:91" s="295" customFormat="1" ht="41.25" customHeight="1" x14ac:dyDescent="0.3">
      <c r="A387" s="128"/>
      <c r="B387" s="308"/>
      <c r="C387" s="128"/>
      <c r="D387" s="128"/>
      <c r="E387" s="128" t="s">
        <v>434</v>
      </c>
      <c r="F387" s="128"/>
      <c r="G387" s="20"/>
      <c r="H387" s="20"/>
      <c r="I387" s="118"/>
      <c r="J387" s="118"/>
      <c r="K387" s="118"/>
      <c r="L387" s="118">
        <v>4000</v>
      </c>
      <c r="M387" s="118">
        <v>4000</v>
      </c>
      <c r="N387" s="20" t="s">
        <v>4</v>
      </c>
      <c r="O387" s="20">
        <v>271039011</v>
      </c>
      <c r="P387" s="184"/>
      <c r="Q387" s="185"/>
      <c r="R387" s="185"/>
      <c r="S387" s="185"/>
      <c r="T387" s="185"/>
      <c r="U387" s="185"/>
      <c r="V387" s="185"/>
      <c r="W387" s="185"/>
      <c r="X387" s="185"/>
      <c r="Y387" s="185"/>
      <c r="Z387" s="185"/>
      <c r="AA387" s="185"/>
      <c r="AB387" s="185"/>
      <c r="AC387" s="185"/>
      <c r="AD387" s="185"/>
      <c r="AE387" s="185"/>
      <c r="AF387" s="185"/>
      <c r="AG387" s="185"/>
      <c r="AH387" s="185"/>
      <c r="AI387" s="185"/>
      <c r="AJ387" s="185"/>
      <c r="AK387" s="185"/>
      <c r="AL387" s="185"/>
      <c r="AM387" s="185"/>
      <c r="AN387" s="185"/>
      <c r="AO387" s="185"/>
      <c r="AP387" s="185"/>
      <c r="AQ387" s="185"/>
      <c r="AR387" s="185"/>
      <c r="AS387" s="185"/>
      <c r="AT387" s="185"/>
      <c r="AU387" s="185"/>
      <c r="AV387" s="185"/>
      <c r="AW387" s="185"/>
      <c r="AX387" s="185"/>
      <c r="AY387" s="185"/>
      <c r="AZ387" s="185"/>
      <c r="BA387" s="185"/>
      <c r="BB387" s="185"/>
      <c r="BC387" s="185"/>
      <c r="BD387" s="185"/>
      <c r="BE387" s="185"/>
      <c r="BF387" s="185"/>
      <c r="BG387" s="185"/>
      <c r="BH387" s="185"/>
      <c r="BI387" s="185"/>
      <c r="BJ387" s="185"/>
      <c r="BK387" s="185"/>
      <c r="BL387" s="185"/>
      <c r="BM387" s="185"/>
      <c r="BN387" s="185"/>
      <c r="BO387" s="185"/>
      <c r="BP387" s="185"/>
      <c r="BQ387" s="185"/>
      <c r="BR387" s="185"/>
      <c r="BS387" s="185"/>
      <c r="BT387" s="185"/>
      <c r="BU387" s="185"/>
      <c r="BV387" s="185"/>
      <c r="BW387" s="185"/>
      <c r="BX387" s="185"/>
      <c r="BY387" s="185"/>
      <c r="BZ387" s="185"/>
      <c r="CA387" s="185"/>
      <c r="CB387" s="185"/>
      <c r="CC387" s="185"/>
      <c r="CD387" s="185"/>
      <c r="CE387" s="185"/>
      <c r="CF387" s="185"/>
      <c r="CG387" s="185"/>
      <c r="CH387" s="185"/>
      <c r="CI387" s="185"/>
      <c r="CJ387" s="185"/>
      <c r="CK387" s="185"/>
      <c r="CL387" s="185"/>
      <c r="CM387" s="294"/>
    </row>
    <row r="388" spans="1:91" s="295" customFormat="1" ht="51.75" customHeight="1" x14ac:dyDescent="0.3">
      <c r="A388" s="128"/>
      <c r="B388" s="308"/>
      <c r="C388" s="128"/>
      <c r="D388" s="128"/>
      <c r="E388" s="128"/>
      <c r="F388" s="128"/>
      <c r="G388" s="20"/>
      <c r="H388" s="20"/>
      <c r="I388" s="118"/>
      <c r="J388" s="118"/>
      <c r="K388" s="118"/>
      <c r="L388" s="118">
        <v>400</v>
      </c>
      <c r="M388" s="118">
        <v>400</v>
      </c>
      <c r="N388" s="20" t="s">
        <v>38</v>
      </c>
      <c r="O388" s="20">
        <v>271039015</v>
      </c>
      <c r="P388" s="184"/>
      <c r="Q388" s="185"/>
      <c r="R388" s="185"/>
      <c r="S388" s="185"/>
      <c r="T388" s="185"/>
      <c r="U388" s="185"/>
      <c r="V388" s="185"/>
      <c r="W388" s="185"/>
      <c r="X388" s="185"/>
      <c r="Y388" s="185"/>
      <c r="Z388" s="185"/>
      <c r="AA388" s="185"/>
      <c r="AB388" s="185"/>
      <c r="AC388" s="185"/>
      <c r="AD388" s="185"/>
      <c r="AE388" s="185"/>
      <c r="AF388" s="185"/>
      <c r="AG388" s="185"/>
      <c r="AH388" s="185"/>
      <c r="AI388" s="185"/>
      <c r="AJ388" s="185"/>
      <c r="AK388" s="185"/>
      <c r="AL388" s="185"/>
      <c r="AM388" s="185"/>
      <c r="AN388" s="185"/>
      <c r="AO388" s="185"/>
      <c r="AP388" s="185"/>
      <c r="AQ388" s="185"/>
      <c r="AR388" s="185"/>
      <c r="AS388" s="185"/>
      <c r="AT388" s="185"/>
      <c r="AU388" s="185"/>
      <c r="AV388" s="185"/>
      <c r="AW388" s="185"/>
      <c r="AX388" s="185"/>
      <c r="AY388" s="185"/>
      <c r="AZ388" s="185"/>
      <c r="BA388" s="185"/>
      <c r="BB388" s="185"/>
      <c r="BC388" s="185"/>
      <c r="BD388" s="185"/>
      <c r="BE388" s="185"/>
      <c r="BF388" s="185"/>
      <c r="BG388" s="185"/>
      <c r="BH388" s="185"/>
      <c r="BI388" s="185"/>
      <c r="BJ388" s="185"/>
      <c r="BK388" s="185"/>
      <c r="BL388" s="185"/>
      <c r="BM388" s="185"/>
      <c r="BN388" s="185"/>
      <c r="BO388" s="185"/>
      <c r="BP388" s="185"/>
      <c r="BQ388" s="185"/>
      <c r="BR388" s="185"/>
      <c r="BS388" s="185"/>
      <c r="BT388" s="185"/>
      <c r="BU388" s="185"/>
      <c r="BV388" s="185"/>
      <c r="BW388" s="185"/>
      <c r="BX388" s="185"/>
      <c r="BY388" s="185"/>
      <c r="BZ388" s="185"/>
      <c r="CA388" s="185"/>
      <c r="CB388" s="185"/>
      <c r="CC388" s="185"/>
      <c r="CD388" s="185"/>
      <c r="CE388" s="185"/>
      <c r="CF388" s="185"/>
      <c r="CG388" s="185"/>
      <c r="CH388" s="185"/>
      <c r="CI388" s="185"/>
      <c r="CJ388" s="185"/>
      <c r="CK388" s="185"/>
      <c r="CL388" s="185"/>
      <c r="CM388" s="294"/>
    </row>
    <row r="389" spans="1:91" s="64" customFormat="1" ht="41.25" customHeight="1" x14ac:dyDescent="0.3">
      <c r="A389" s="106"/>
      <c r="B389" s="178" t="s">
        <v>361</v>
      </c>
      <c r="C389" s="178"/>
      <c r="D389" s="106"/>
      <c r="E389" s="106"/>
      <c r="F389" s="106"/>
      <c r="G389" s="244"/>
      <c r="H389" s="244"/>
      <c r="I389" s="244"/>
      <c r="J389" s="244"/>
      <c r="K389" s="244"/>
      <c r="L389" s="244"/>
      <c r="M389" s="244"/>
      <c r="N389" s="106"/>
      <c r="O389" s="106"/>
      <c r="P389" s="197"/>
      <c r="Q389" s="66"/>
      <c r="R389" s="66"/>
      <c r="S389" s="66"/>
      <c r="T389" s="66"/>
      <c r="U389" s="66"/>
      <c r="V389" s="66"/>
      <c r="W389" s="66"/>
      <c r="X389" s="66"/>
      <c r="Y389" s="66"/>
      <c r="Z389" s="66"/>
      <c r="AA389" s="66"/>
      <c r="AB389" s="66"/>
      <c r="AC389" s="66"/>
      <c r="AD389" s="66"/>
      <c r="AE389" s="66"/>
      <c r="AF389" s="66"/>
      <c r="AG389" s="66"/>
      <c r="AH389" s="66"/>
      <c r="AI389" s="66"/>
      <c r="AJ389" s="66"/>
      <c r="AK389" s="66"/>
      <c r="AL389" s="66"/>
      <c r="AM389" s="66"/>
      <c r="AN389" s="66"/>
      <c r="AO389" s="66"/>
      <c r="AP389" s="66"/>
      <c r="AQ389" s="66"/>
      <c r="AR389" s="66"/>
      <c r="AS389" s="66"/>
      <c r="AT389" s="66"/>
      <c r="AU389" s="66"/>
      <c r="AV389" s="66"/>
      <c r="AW389" s="66"/>
      <c r="AX389" s="66"/>
      <c r="AY389" s="66"/>
      <c r="AZ389" s="66"/>
      <c r="BA389" s="66"/>
      <c r="BB389" s="66"/>
      <c r="BC389" s="66"/>
      <c r="BD389" s="66"/>
      <c r="BE389" s="66"/>
      <c r="BF389" s="66"/>
      <c r="BG389" s="66"/>
      <c r="BH389" s="66"/>
      <c r="BI389" s="66"/>
      <c r="BJ389" s="66"/>
      <c r="BK389" s="66"/>
      <c r="BL389" s="66"/>
      <c r="BM389" s="66"/>
      <c r="BN389" s="66"/>
      <c r="BO389" s="66"/>
      <c r="BP389" s="66"/>
      <c r="BQ389" s="66"/>
      <c r="BR389" s="66"/>
      <c r="BS389" s="66"/>
      <c r="BT389" s="66"/>
      <c r="BU389" s="66"/>
      <c r="BV389" s="66"/>
      <c r="BW389" s="66"/>
      <c r="BX389" s="66"/>
      <c r="BY389" s="66"/>
      <c r="BZ389" s="66"/>
      <c r="CA389" s="66"/>
      <c r="CB389" s="66"/>
      <c r="CC389" s="66"/>
      <c r="CD389" s="66"/>
      <c r="CE389" s="66"/>
      <c r="CF389" s="66"/>
      <c r="CG389" s="66"/>
      <c r="CH389" s="66"/>
      <c r="CI389" s="66"/>
      <c r="CJ389" s="66"/>
      <c r="CK389" s="66"/>
      <c r="CL389" s="66"/>
      <c r="CM389" s="67"/>
    </row>
    <row r="390" spans="1:91" s="295" customFormat="1" ht="41.25" customHeight="1" x14ac:dyDescent="0.3">
      <c r="A390" s="55">
        <v>60</v>
      </c>
      <c r="B390" s="54" t="s">
        <v>433</v>
      </c>
      <c r="C390" s="55" t="s">
        <v>431</v>
      </c>
      <c r="D390" s="55"/>
      <c r="E390" s="2" t="s">
        <v>430</v>
      </c>
      <c r="F390" s="55" t="s">
        <v>151</v>
      </c>
      <c r="G390" s="2"/>
      <c r="H390" s="2"/>
      <c r="I390" s="85"/>
      <c r="J390" s="85"/>
      <c r="K390" s="85">
        <v>300</v>
      </c>
      <c r="L390" s="85"/>
      <c r="M390" s="309"/>
      <c r="N390" s="2"/>
      <c r="O390" s="20"/>
      <c r="P390" s="184"/>
      <c r="Q390" s="185"/>
      <c r="R390" s="185"/>
      <c r="S390" s="185"/>
      <c r="T390" s="185"/>
      <c r="U390" s="185"/>
      <c r="V390" s="185"/>
      <c r="W390" s="185"/>
      <c r="X390" s="185"/>
      <c r="Y390" s="185"/>
      <c r="Z390" s="185"/>
      <c r="AA390" s="185"/>
      <c r="AB390" s="185"/>
      <c r="AC390" s="185"/>
      <c r="AD390" s="185"/>
      <c r="AE390" s="185"/>
      <c r="AF390" s="185"/>
      <c r="AG390" s="185"/>
      <c r="AH390" s="185"/>
      <c r="AI390" s="185"/>
      <c r="AJ390" s="185"/>
      <c r="AK390" s="185"/>
      <c r="AL390" s="185"/>
      <c r="AM390" s="185"/>
      <c r="AN390" s="185"/>
      <c r="AO390" s="185"/>
      <c r="AP390" s="185"/>
      <c r="AQ390" s="185"/>
      <c r="AR390" s="185"/>
      <c r="AS390" s="185"/>
      <c r="AT390" s="185"/>
      <c r="AU390" s="185"/>
      <c r="AV390" s="185"/>
      <c r="AW390" s="185"/>
      <c r="AX390" s="185"/>
      <c r="AY390" s="185"/>
      <c r="AZ390" s="185"/>
      <c r="BA390" s="185"/>
      <c r="BB390" s="185"/>
      <c r="BC390" s="185"/>
      <c r="BD390" s="185"/>
      <c r="BE390" s="185"/>
      <c r="BF390" s="185"/>
      <c r="BG390" s="185"/>
      <c r="BH390" s="185"/>
      <c r="BI390" s="185"/>
      <c r="BJ390" s="185"/>
      <c r="BK390" s="185"/>
      <c r="BL390" s="185"/>
      <c r="BM390" s="185"/>
      <c r="BN390" s="185"/>
      <c r="BO390" s="185"/>
      <c r="BP390" s="185"/>
      <c r="BQ390" s="185"/>
      <c r="BR390" s="185"/>
      <c r="BS390" s="185"/>
      <c r="BT390" s="185"/>
      <c r="BU390" s="185"/>
      <c r="BV390" s="185"/>
      <c r="BW390" s="185"/>
      <c r="BX390" s="185"/>
      <c r="BY390" s="185"/>
      <c r="BZ390" s="185"/>
      <c r="CA390" s="185"/>
      <c r="CB390" s="185"/>
      <c r="CC390" s="185"/>
      <c r="CD390" s="185"/>
      <c r="CE390" s="185"/>
      <c r="CF390" s="185"/>
      <c r="CG390" s="185"/>
      <c r="CH390" s="185"/>
      <c r="CI390" s="185"/>
      <c r="CJ390" s="185"/>
      <c r="CK390" s="185"/>
      <c r="CL390" s="185"/>
      <c r="CM390" s="294"/>
    </row>
    <row r="391" spans="1:91" s="295" customFormat="1" ht="47.25" customHeight="1" x14ac:dyDescent="0.3">
      <c r="A391" s="55"/>
      <c r="B391" s="54"/>
      <c r="C391" s="55"/>
      <c r="D391" s="55"/>
      <c r="E391" s="2" t="s">
        <v>129</v>
      </c>
      <c r="F391" s="55"/>
      <c r="G391" s="2"/>
      <c r="H391" s="2"/>
      <c r="I391" s="85"/>
      <c r="J391" s="85"/>
      <c r="K391" s="85">
        <v>6800</v>
      </c>
      <c r="L391" s="85"/>
      <c r="M391" s="309"/>
      <c r="N391" s="2" t="s">
        <v>355</v>
      </c>
      <c r="O391" s="20"/>
      <c r="P391" s="184"/>
      <c r="Q391" s="185"/>
      <c r="R391" s="185"/>
      <c r="S391" s="185"/>
      <c r="T391" s="185"/>
      <c r="U391" s="185"/>
      <c r="V391" s="185"/>
      <c r="W391" s="185"/>
      <c r="X391" s="185"/>
      <c r="Y391" s="185"/>
      <c r="Z391" s="185"/>
      <c r="AA391" s="185"/>
      <c r="AB391" s="185"/>
      <c r="AC391" s="185"/>
      <c r="AD391" s="185"/>
      <c r="AE391" s="185"/>
      <c r="AF391" s="185"/>
      <c r="AG391" s="185"/>
      <c r="AH391" s="185"/>
      <c r="AI391" s="185"/>
      <c r="AJ391" s="185"/>
      <c r="AK391" s="185"/>
      <c r="AL391" s="185"/>
      <c r="AM391" s="185"/>
      <c r="AN391" s="185"/>
      <c r="AO391" s="185"/>
      <c r="AP391" s="185"/>
      <c r="AQ391" s="185"/>
      <c r="AR391" s="185"/>
      <c r="AS391" s="185"/>
      <c r="AT391" s="185"/>
      <c r="AU391" s="185"/>
      <c r="AV391" s="185"/>
      <c r="AW391" s="185"/>
      <c r="AX391" s="185"/>
      <c r="AY391" s="185"/>
      <c r="AZ391" s="185"/>
      <c r="BA391" s="185"/>
      <c r="BB391" s="185"/>
      <c r="BC391" s="185"/>
      <c r="BD391" s="185"/>
      <c r="BE391" s="185"/>
      <c r="BF391" s="185"/>
      <c r="BG391" s="185"/>
      <c r="BH391" s="185"/>
      <c r="BI391" s="185"/>
      <c r="BJ391" s="185"/>
      <c r="BK391" s="185"/>
      <c r="BL391" s="185"/>
      <c r="BM391" s="185"/>
      <c r="BN391" s="185"/>
      <c r="BO391" s="185"/>
      <c r="BP391" s="185"/>
      <c r="BQ391" s="185"/>
      <c r="BR391" s="185"/>
      <c r="BS391" s="185"/>
      <c r="BT391" s="185"/>
      <c r="BU391" s="185"/>
      <c r="BV391" s="185"/>
      <c r="BW391" s="185"/>
      <c r="BX391" s="185"/>
      <c r="BY391" s="185"/>
      <c r="BZ391" s="185"/>
      <c r="CA391" s="185"/>
      <c r="CB391" s="185"/>
      <c r="CC391" s="185"/>
      <c r="CD391" s="185"/>
      <c r="CE391" s="185"/>
      <c r="CF391" s="185"/>
      <c r="CG391" s="185"/>
      <c r="CH391" s="185"/>
      <c r="CI391" s="185"/>
      <c r="CJ391" s="185"/>
      <c r="CK391" s="185"/>
      <c r="CL391" s="185"/>
      <c r="CM391" s="294"/>
    </row>
    <row r="392" spans="1:91" s="295" customFormat="1" ht="41.25" customHeight="1" x14ac:dyDescent="0.3">
      <c r="A392" s="55">
        <v>61</v>
      </c>
      <c r="B392" s="54" t="s">
        <v>432</v>
      </c>
      <c r="C392" s="55" t="s">
        <v>431</v>
      </c>
      <c r="D392" s="55"/>
      <c r="E392" s="2" t="s">
        <v>430</v>
      </c>
      <c r="F392" s="55" t="s">
        <v>151</v>
      </c>
      <c r="G392" s="2"/>
      <c r="H392" s="2"/>
      <c r="I392" s="85"/>
      <c r="J392" s="85"/>
      <c r="K392" s="85"/>
      <c r="L392" s="85">
        <v>300</v>
      </c>
      <c r="M392" s="309"/>
      <c r="N392" s="2"/>
      <c r="O392" s="20"/>
      <c r="P392" s="184"/>
      <c r="Q392" s="185"/>
      <c r="R392" s="185"/>
      <c r="S392" s="185"/>
      <c r="T392" s="185"/>
      <c r="U392" s="185"/>
      <c r="V392" s="185"/>
      <c r="W392" s="185"/>
      <c r="X392" s="185"/>
      <c r="Y392" s="185"/>
      <c r="Z392" s="185"/>
      <c r="AA392" s="185"/>
      <c r="AB392" s="185"/>
      <c r="AC392" s="185"/>
      <c r="AD392" s="185"/>
      <c r="AE392" s="185"/>
      <c r="AF392" s="185"/>
      <c r="AG392" s="185"/>
      <c r="AH392" s="185"/>
      <c r="AI392" s="185"/>
      <c r="AJ392" s="185"/>
      <c r="AK392" s="185"/>
      <c r="AL392" s="185"/>
      <c r="AM392" s="185"/>
      <c r="AN392" s="185"/>
      <c r="AO392" s="185"/>
      <c r="AP392" s="185"/>
      <c r="AQ392" s="185"/>
      <c r="AR392" s="185"/>
      <c r="AS392" s="185"/>
      <c r="AT392" s="185"/>
      <c r="AU392" s="185"/>
      <c r="AV392" s="185"/>
      <c r="AW392" s="185"/>
      <c r="AX392" s="185"/>
      <c r="AY392" s="185"/>
      <c r="AZ392" s="185"/>
      <c r="BA392" s="185"/>
      <c r="BB392" s="185"/>
      <c r="BC392" s="185"/>
      <c r="BD392" s="185"/>
      <c r="BE392" s="185"/>
      <c r="BF392" s="185"/>
      <c r="BG392" s="185"/>
      <c r="BH392" s="185"/>
      <c r="BI392" s="185"/>
      <c r="BJ392" s="185"/>
      <c r="BK392" s="185"/>
      <c r="BL392" s="185"/>
      <c r="BM392" s="185"/>
      <c r="BN392" s="185"/>
      <c r="BO392" s="185"/>
      <c r="BP392" s="185"/>
      <c r="BQ392" s="185"/>
      <c r="BR392" s="185"/>
      <c r="BS392" s="185"/>
      <c r="BT392" s="185"/>
      <c r="BU392" s="185"/>
      <c r="BV392" s="185"/>
      <c r="BW392" s="185"/>
      <c r="BX392" s="185"/>
      <c r="BY392" s="185"/>
      <c r="BZ392" s="185"/>
      <c r="CA392" s="185"/>
      <c r="CB392" s="185"/>
      <c r="CC392" s="185"/>
      <c r="CD392" s="185"/>
      <c r="CE392" s="185"/>
      <c r="CF392" s="185"/>
      <c r="CG392" s="185"/>
      <c r="CH392" s="185"/>
      <c r="CI392" s="185"/>
      <c r="CJ392" s="185"/>
      <c r="CK392" s="185"/>
      <c r="CL392" s="185"/>
      <c r="CM392" s="294"/>
    </row>
    <row r="393" spans="1:91" s="295" customFormat="1" ht="41.25" customHeight="1" x14ac:dyDescent="0.3">
      <c r="A393" s="55"/>
      <c r="B393" s="54"/>
      <c r="C393" s="55"/>
      <c r="D393" s="55"/>
      <c r="E393" s="2" t="s">
        <v>129</v>
      </c>
      <c r="F393" s="55"/>
      <c r="G393" s="2"/>
      <c r="H393" s="2"/>
      <c r="I393" s="85"/>
      <c r="J393" s="85"/>
      <c r="K393" s="85"/>
      <c r="L393" s="85">
        <v>6800</v>
      </c>
      <c r="M393" s="309"/>
      <c r="N393" s="2" t="s">
        <v>355</v>
      </c>
      <c r="O393" s="20"/>
      <c r="P393" s="184"/>
      <c r="Q393" s="185"/>
      <c r="R393" s="185"/>
      <c r="S393" s="185"/>
      <c r="T393" s="185"/>
      <c r="U393" s="185"/>
      <c r="V393" s="185"/>
      <c r="W393" s="185"/>
      <c r="X393" s="185"/>
      <c r="Y393" s="185"/>
      <c r="Z393" s="185"/>
      <c r="AA393" s="185"/>
      <c r="AB393" s="185"/>
      <c r="AC393" s="185"/>
      <c r="AD393" s="185"/>
      <c r="AE393" s="185"/>
      <c r="AF393" s="185"/>
      <c r="AG393" s="185"/>
      <c r="AH393" s="185"/>
      <c r="AI393" s="185"/>
      <c r="AJ393" s="185"/>
      <c r="AK393" s="185"/>
      <c r="AL393" s="185"/>
      <c r="AM393" s="185"/>
      <c r="AN393" s="185"/>
      <c r="AO393" s="185"/>
      <c r="AP393" s="185"/>
      <c r="AQ393" s="185"/>
      <c r="AR393" s="185"/>
      <c r="AS393" s="185"/>
      <c r="AT393" s="185"/>
      <c r="AU393" s="185"/>
      <c r="AV393" s="185"/>
      <c r="AW393" s="185"/>
      <c r="AX393" s="185"/>
      <c r="AY393" s="185"/>
      <c r="AZ393" s="185"/>
      <c r="BA393" s="185"/>
      <c r="BB393" s="185"/>
      <c r="BC393" s="185"/>
      <c r="BD393" s="185"/>
      <c r="BE393" s="185"/>
      <c r="BF393" s="185"/>
      <c r="BG393" s="185"/>
      <c r="BH393" s="185"/>
      <c r="BI393" s="185"/>
      <c r="BJ393" s="185"/>
      <c r="BK393" s="185"/>
      <c r="BL393" s="185"/>
      <c r="BM393" s="185"/>
      <c r="BN393" s="185"/>
      <c r="BO393" s="185"/>
      <c r="BP393" s="185"/>
      <c r="BQ393" s="185"/>
      <c r="BR393" s="185"/>
      <c r="BS393" s="185"/>
      <c r="BT393" s="185"/>
      <c r="BU393" s="185"/>
      <c r="BV393" s="185"/>
      <c r="BW393" s="185"/>
      <c r="BX393" s="185"/>
      <c r="BY393" s="185"/>
      <c r="BZ393" s="185"/>
      <c r="CA393" s="185"/>
      <c r="CB393" s="185"/>
      <c r="CC393" s="185"/>
      <c r="CD393" s="185"/>
      <c r="CE393" s="185"/>
      <c r="CF393" s="185"/>
      <c r="CG393" s="185"/>
      <c r="CH393" s="185"/>
      <c r="CI393" s="185"/>
      <c r="CJ393" s="185"/>
      <c r="CK393" s="185"/>
      <c r="CL393" s="185"/>
      <c r="CM393" s="294"/>
    </row>
    <row r="394" spans="1:91" s="9" customFormat="1" ht="41.25" customHeight="1" x14ac:dyDescent="0.3">
      <c r="A394" s="2"/>
      <c r="B394" s="178" t="s">
        <v>429</v>
      </c>
      <c r="C394" s="170"/>
      <c r="D394" s="170"/>
      <c r="E394" s="170"/>
      <c r="F394" s="170"/>
      <c r="G394" s="170"/>
      <c r="H394" s="170"/>
      <c r="I394" s="170"/>
      <c r="J394" s="170"/>
      <c r="K394" s="170"/>
      <c r="L394" s="170"/>
      <c r="M394" s="170"/>
      <c r="N394" s="170"/>
      <c r="O394" s="170"/>
      <c r="P394" s="178"/>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8"/>
    </row>
    <row r="395" spans="1:91" s="9" customFormat="1" ht="108.75" customHeight="1" x14ac:dyDescent="0.3">
      <c r="A395" s="62"/>
      <c r="B395" s="30" t="s">
        <v>428</v>
      </c>
      <c r="C395" s="55" t="s">
        <v>427</v>
      </c>
      <c r="D395" s="55" t="s">
        <v>52</v>
      </c>
      <c r="E395" s="55" t="s">
        <v>131</v>
      </c>
      <c r="F395" s="108"/>
      <c r="G395" s="2">
        <v>3</v>
      </c>
      <c r="H395" s="2">
        <v>3</v>
      </c>
      <c r="I395" s="2">
        <v>4</v>
      </c>
      <c r="J395" s="2">
        <v>3</v>
      </c>
      <c r="K395" s="2"/>
      <c r="L395" s="2"/>
      <c r="M395" s="2"/>
      <c r="P395" s="70"/>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8"/>
    </row>
    <row r="396" spans="1:91" s="9" customFormat="1" ht="30" customHeight="1" x14ac:dyDescent="0.3">
      <c r="A396" s="62"/>
      <c r="B396" s="92" t="s">
        <v>202</v>
      </c>
      <c r="C396" s="55"/>
      <c r="D396" s="55"/>
      <c r="E396" s="55"/>
      <c r="F396" s="108"/>
      <c r="G396" s="2"/>
      <c r="H396" s="2"/>
      <c r="I396" s="2">
        <v>2</v>
      </c>
      <c r="J396" s="2">
        <v>1</v>
      </c>
      <c r="K396" s="2"/>
      <c r="L396" s="2"/>
      <c r="M396" s="2"/>
      <c r="P396" s="70"/>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8"/>
    </row>
    <row r="397" spans="1:91" s="9" customFormat="1" ht="32.25" customHeight="1" x14ac:dyDescent="0.3">
      <c r="A397" s="62"/>
      <c r="B397" s="92" t="s">
        <v>426</v>
      </c>
      <c r="C397" s="55"/>
      <c r="D397" s="55"/>
      <c r="E397" s="55"/>
      <c r="F397" s="108"/>
      <c r="G397" s="2">
        <v>3</v>
      </c>
      <c r="H397" s="2">
        <v>3</v>
      </c>
      <c r="I397" s="2">
        <v>2</v>
      </c>
      <c r="J397" s="2">
        <v>2</v>
      </c>
      <c r="K397" s="2"/>
      <c r="L397" s="2"/>
      <c r="M397" s="2"/>
      <c r="P397" s="70"/>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8"/>
    </row>
    <row r="398" spans="1:91" s="9" customFormat="1" ht="31.5" customHeight="1" x14ac:dyDescent="0.3">
      <c r="A398" s="2"/>
      <c r="B398" s="178" t="s">
        <v>43</v>
      </c>
      <c r="C398" s="170"/>
      <c r="D398" s="170"/>
      <c r="E398" s="170"/>
      <c r="F398" s="170"/>
      <c r="G398" s="170"/>
      <c r="H398" s="170"/>
      <c r="I398" s="170"/>
      <c r="J398" s="170"/>
      <c r="K398" s="170"/>
      <c r="L398" s="170"/>
      <c r="M398" s="170"/>
      <c r="N398" s="170"/>
      <c r="O398" s="170"/>
      <c r="P398" s="178"/>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8"/>
    </row>
    <row r="399" spans="1:91" s="9" customFormat="1" ht="28.5" customHeight="1" x14ac:dyDescent="0.3">
      <c r="A399" s="2"/>
      <c r="B399" s="178" t="s">
        <v>60</v>
      </c>
      <c r="C399" s="178"/>
      <c r="D399" s="106"/>
      <c r="E399" s="106"/>
      <c r="F399" s="106"/>
      <c r="G399" s="106"/>
      <c r="H399" s="106"/>
      <c r="I399" s="106"/>
      <c r="J399" s="106"/>
      <c r="K399" s="106"/>
      <c r="L399" s="106"/>
      <c r="M399" s="106"/>
      <c r="N399" s="127"/>
      <c r="O399" s="106"/>
      <c r="P399" s="19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8"/>
    </row>
    <row r="400" spans="1:91" s="9" customFormat="1" ht="36" customHeight="1" x14ac:dyDescent="0.3">
      <c r="A400" s="55">
        <v>62</v>
      </c>
      <c r="B400" s="178" t="s">
        <v>425</v>
      </c>
      <c r="C400" s="170" t="s">
        <v>406</v>
      </c>
      <c r="D400" s="106"/>
      <c r="E400" s="106" t="s">
        <v>80</v>
      </c>
      <c r="F400" s="170" t="s">
        <v>151</v>
      </c>
      <c r="G400" s="106">
        <f t="shared" ref="G400:M400" si="39">G402+G407+G412+G415</f>
        <v>0</v>
      </c>
      <c r="H400" s="106">
        <f t="shared" si="39"/>
        <v>0</v>
      </c>
      <c r="I400" s="106">
        <f t="shared" si="39"/>
        <v>0</v>
      </c>
      <c r="J400" s="106">
        <f t="shared" si="39"/>
        <v>0</v>
      </c>
      <c r="K400" s="106">
        <f t="shared" si="39"/>
        <v>0</v>
      </c>
      <c r="L400" s="106">
        <f t="shared" si="39"/>
        <v>0</v>
      </c>
      <c r="M400" s="106">
        <f t="shared" si="39"/>
        <v>4</v>
      </c>
      <c r="N400" s="106"/>
      <c r="O400" s="106"/>
      <c r="P400" s="19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8"/>
    </row>
    <row r="401" spans="1:91" s="9" customFormat="1" ht="31.5" customHeight="1" x14ac:dyDescent="0.3">
      <c r="A401" s="55"/>
      <c r="B401" s="178"/>
      <c r="C401" s="170"/>
      <c r="D401" s="106"/>
      <c r="E401" s="106" t="s">
        <v>129</v>
      </c>
      <c r="F401" s="170"/>
      <c r="G401" s="127">
        <f t="shared" ref="G401:M401" si="40">G403+G404+G408+G409+G413+G414+G416+G417</f>
        <v>0</v>
      </c>
      <c r="H401" s="127">
        <f t="shared" si="40"/>
        <v>1</v>
      </c>
      <c r="I401" s="127">
        <f t="shared" si="40"/>
        <v>40</v>
      </c>
      <c r="J401" s="127">
        <f t="shared" si="40"/>
        <v>133.80000000000001</v>
      </c>
      <c r="K401" s="127">
        <f t="shared" si="40"/>
        <v>0</v>
      </c>
      <c r="L401" s="127">
        <f t="shared" si="40"/>
        <v>17200</v>
      </c>
      <c r="M401" s="127">
        <f t="shared" si="40"/>
        <v>27200</v>
      </c>
      <c r="N401" s="127"/>
      <c r="O401" s="106"/>
      <c r="P401" s="19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8"/>
    </row>
    <row r="402" spans="1:91" s="295" customFormat="1" ht="26.25" customHeight="1" x14ac:dyDescent="0.3">
      <c r="A402" s="128"/>
      <c r="B402" s="308" t="s">
        <v>424</v>
      </c>
      <c r="C402" s="128" t="s">
        <v>420</v>
      </c>
      <c r="D402" s="128"/>
      <c r="E402" s="20" t="s">
        <v>80</v>
      </c>
      <c r="F402" s="128" t="s">
        <v>151</v>
      </c>
      <c r="G402" s="20"/>
      <c r="H402" s="20"/>
      <c r="I402" s="20"/>
      <c r="J402" s="20"/>
      <c r="K402" s="20"/>
      <c r="L402" s="20"/>
      <c r="M402" s="20">
        <v>1</v>
      </c>
      <c r="N402" s="20"/>
      <c r="O402" s="20"/>
      <c r="P402" s="184"/>
      <c r="Q402" s="185"/>
      <c r="R402" s="185"/>
      <c r="S402" s="185"/>
      <c r="T402" s="185"/>
      <c r="U402" s="185"/>
      <c r="V402" s="185"/>
      <c r="W402" s="185"/>
      <c r="X402" s="185"/>
      <c r="Y402" s="185"/>
      <c r="Z402" s="185"/>
      <c r="AA402" s="185"/>
      <c r="AB402" s="185"/>
      <c r="AC402" s="185"/>
      <c r="AD402" s="185"/>
      <c r="AE402" s="185"/>
      <c r="AF402" s="185"/>
      <c r="AG402" s="185"/>
      <c r="AH402" s="185"/>
      <c r="AI402" s="185"/>
      <c r="AJ402" s="185"/>
      <c r="AK402" s="185"/>
      <c r="AL402" s="185"/>
      <c r="AM402" s="185"/>
      <c r="AN402" s="185"/>
      <c r="AO402" s="185"/>
      <c r="AP402" s="185"/>
      <c r="AQ402" s="185"/>
      <c r="AR402" s="185"/>
      <c r="AS402" s="185"/>
      <c r="AT402" s="185"/>
      <c r="AU402" s="185"/>
      <c r="AV402" s="185"/>
      <c r="AW402" s="185"/>
      <c r="AX402" s="185"/>
      <c r="AY402" s="185"/>
      <c r="AZ402" s="185"/>
      <c r="BA402" s="185"/>
      <c r="BB402" s="185"/>
      <c r="BC402" s="185"/>
      <c r="BD402" s="185"/>
      <c r="BE402" s="185"/>
      <c r="BF402" s="185"/>
      <c r="BG402" s="185"/>
      <c r="BH402" s="185"/>
      <c r="BI402" s="185"/>
      <c r="BJ402" s="185"/>
      <c r="BK402" s="185"/>
      <c r="BL402" s="185"/>
      <c r="BM402" s="185"/>
      <c r="BN402" s="185"/>
      <c r="BO402" s="185"/>
      <c r="BP402" s="185"/>
      <c r="BQ402" s="185"/>
      <c r="BR402" s="185"/>
      <c r="BS402" s="185"/>
      <c r="BT402" s="185"/>
      <c r="BU402" s="185"/>
      <c r="BV402" s="185"/>
      <c r="BW402" s="185"/>
      <c r="BX402" s="185"/>
      <c r="BY402" s="185"/>
      <c r="BZ402" s="185"/>
      <c r="CA402" s="185"/>
      <c r="CB402" s="185"/>
      <c r="CC402" s="185"/>
      <c r="CD402" s="185"/>
      <c r="CE402" s="185"/>
      <c r="CF402" s="185"/>
      <c r="CG402" s="185"/>
      <c r="CH402" s="185"/>
      <c r="CI402" s="185"/>
      <c r="CJ402" s="185"/>
      <c r="CK402" s="185"/>
      <c r="CL402" s="185"/>
      <c r="CM402" s="294"/>
    </row>
    <row r="403" spans="1:91" s="295" customFormat="1" ht="41.25" customHeight="1" x14ac:dyDescent="0.3">
      <c r="A403" s="128"/>
      <c r="B403" s="308"/>
      <c r="C403" s="128"/>
      <c r="D403" s="128"/>
      <c r="E403" s="128" t="s">
        <v>129</v>
      </c>
      <c r="F403" s="128"/>
      <c r="G403" s="20"/>
      <c r="H403" s="20"/>
      <c r="I403" s="20"/>
      <c r="J403" s="20"/>
      <c r="K403" s="20"/>
      <c r="L403" s="20">
        <v>6000</v>
      </c>
      <c r="M403" s="20">
        <v>6000</v>
      </c>
      <c r="N403" s="20" t="s">
        <v>4</v>
      </c>
      <c r="O403" s="20">
        <v>271016011</v>
      </c>
      <c r="P403" s="184"/>
      <c r="Q403" s="185"/>
      <c r="R403" s="185"/>
      <c r="S403" s="185"/>
      <c r="T403" s="185"/>
      <c r="U403" s="185"/>
      <c r="V403" s="185"/>
      <c r="W403" s="185"/>
      <c r="X403" s="185"/>
      <c r="Y403" s="185"/>
      <c r="Z403" s="185"/>
      <c r="AA403" s="185"/>
      <c r="AB403" s="185"/>
      <c r="AC403" s="185"/>
      <c r="AD403" s="185"/>
      <c r="AE403" s="185"/>
      <c r="AF403" s="185"/>
      <c r="AG403" s="185"/>
      <c r="AH403" s="185"/>
      <c r="AI403" s="185"/>
      <c r="AJ403" s="185"/>
      <c r="AK403" s="185"/>
      <c r="AL403" s="185"/>
      <c r="AM403" s="185"/>
      <c r="AN403" s="185"/>
      <c r="AO403" s="185"/>
      <c r="AP403" s="185"/>
      <c r="AQ403" s="185"/>
      <c r="AR403" s="185"/>
      <c r="AS403" s="185"/>
      <c r="AT403" s="185"/>
      <c r="AU403" s="185"/>
      <c r="AV403" s="185"/>
      <c r="AW403" s="185"/>
      <c r="AX403" s="185"/>
      <c r="AY403" s="185"/>
      <c r="AZ403" s="185"/>
      <c r="BA403" s="185"/>
      <c r="BB403" s="185"/>
      <c r="BC403" s="185"/>
      <c r="BD403" s="185"/>
      <c r="BE403" s="185"/>
      <c r="BF403" s="185"/>
      <c r="BG403" s="185"/>
      <c r="BH403" s="185"/>
      <c r="BI403" s="185"/>
      <c r="BJ403" s="185"/>
      <c r="BK403" s="185"/>
      <c r="BL403" s="185"/>
      <c r="BM403" s="185"/>
      <c r="BN403" s="185"/>
      <c r="BO403" s="185"/>
      <c r="BP403" s="185"/>
      <c r="BQ403" s="185"/>
      <c r="BR403" s="185"/>
      <c r="BS403" s="185"/>
      <c r="BT403" s="185"/>
      <c r="BU403" s="185"/>
      <c r="BV403" s="185"/>
      <c r="BW403" s="185"/>
      <c r="BX403" s="185"/>
      <c r="BY403" s="185"/>
      <c r="BZ403" s="185"/>
      <c r="CA403" s="185"/>
      <c r="CB403" s="185"/>
      <c r="CC403" s="185"/>
      <c r="CD403" s="185"/>
      <c r="CE403" s="185"/>
      <c r="CF403" s="185"/>
      <c r="CG403" s="185"/>
      <c r="CH403" s="185"/>
      <c r="CI403" s="185"/>
      <c r="CJ403" s="185"/>
      <c r="CK403" s="185"/>
      <c r="CL403" s="185"/>
      <c r="CM403" s="294"/>
    </row>
    <row r="404" spans="1:91" s="295" customFormat="1" ht="18.75" customHeight="1" x14ac:dyDescent="0.3">
      <c r="A404" s="128"/>
      <c r="B404" s="308"/>
      <c r="C404" s="128"/>
      <c r="D404" s="128"/>
      <c r="E404" s="128"/>
      <c r="F404" s="128"/>
      <c r="G404" s="20"/>
      <c r="H404" s="20"/>
      <c r="I404" s="20">
        <f>I405</f>
        <v>10</v>
      </c>
      <c r="J404" s="20">
        <f>J405</f>
        <v>35.5</v>
      </c>
      <c r="K404" s="20"/>
      <c r="L404" s="20"/>
      <c r="M404" s="20">
        <v>3000</v>
      </c>
      <c r="N404" s="20" t="s">
        <v>38</v>
      </c>
      <c r="O404" s="20">
        <v>271016015</v>
      </c>
      <c r="P404" s="184"/>
      <c r="Q404" s="185"/>
      <c r="R404" s="185"/>
      <c r="S404" s="185"/>
      <c r="T404" s="185"/>
      <c r="U404" s="185"/>
      <c r="V404" s="185"/>
      <c r="W404" s="185"/>
      <c r="X404" s="185"/>
      <c r="Y404" s="185"/>
      <c r="Z404" s="185"/>
      <c r="AA404" s="185"/>
      <c r="AB404" s="185"/>
      <c r="AC404" s="185"/>
      <c r="AD404" s="185"/>
      <c r="AE404" s="185"/>
      <c r="AF404" s="185"/>
      <c r="AG404" s="185"/>
      <c r="AH404" s="185"/>
      <c r="AI404" s="185"/>
      <c r="AJ404" s="185"/>
      <c r="AK404" s="185"/>
      <c r="AL404" s="185"/>
      <c r="AM404" s="185"/>
      <c r="AN404" s="185"/>
      <c r="AO404" s="185"/>
      <c r="AP404" s="185"/>
      <c r="AQ404" s="185"/>
      <c r="AR404" s="185"/>
      <c r="AS404" s="185"/>
      <c r="AT404" s="185"/>
      <c r="AU404" s="185"/>
      <c r="AV404" s="185"/>
      <c r="AW404" s="185"/>
      <c r="AX404" s="185"/>
      <c r="AY404" s="185"/>
      <c r="AZ404" s="185"/>
      <c r="BA404" s="185"/>
      <c r="BB404" s="185"/>
      <c r="BC404" s="185"/>
      <c r="BD404" s="185"/>
      <c r="BE404" s="185"/>
      <c r="BF404" s="185"/>
      <c r="BG404" s="185"/>
      <c r="BH404" s="185"/>
      <c r="BI404" s="185"/>
      <c r="BJ404" s="185"/>
      <c r="BK404" s="185"/>
      <c r="BL404" s="185"/>
      <c r="BM404" s="185"/>
      <c r="BN404" s="185"/>
      <c r="BO404" s="185"/>
      <c r="BP404" s="185"/>
      <c r="BQ404" s="185"/>
      <c r="BR404" s="185"/>
      <c r="BS404" s="185"/>
      <c r="BT404" s="185"/>
      <c r="BU404" s="185"/>
      <c r="BV404" s="185"/>
      <c r="BW404" s="185"/>
      <c r="BX404" s="185"/>
      <c r="BY404" s="185"/>
      <c r="BZ404" s="185"/>
      <c r="CA404" s="185"/>
      <c r="CB404" s="185"/>
      <c r="CC404" s="185"/>
      <c r="CD404" s="185"/>
      <c r="CE404" s="185"/>
      <c r="CF404" s="185"/>
      <c r="CG404" s="185"/>
      <c r="CH404" s="185"/>
      <c r="CI404" s="185"/>
      <c r="CJ404" s="185"/>
      <c r="CK404" s="185"/>
      <c r="CL404" s="185"/>
      <c r="CM404" s="294"/>
    </row>
    <row r="405" spans="1:91" s="295" customFormat="1" ht="32.25" customHeight="1" x14ac:dyDescent="0.3">
      <c r="A405" s="20"/>
      <c r="B405" s="24" t="s">
        <v>203</v>
      </c>
      <c r="C405" s="20"/>
      <c r="D405" s="20"/>
      <c r="E405" s="20"/>
      <c r="F405" s="20"/>
      <c r="G405" s="20"/>
      <c r="H405" s="20"/>
      <c r="I405" s="20">
        <v>10</v>
      </c>
      <c r="J405" s="20">
        <v>35.5</v>
      </c>
      <c r="K405" s="20"/>
      <c r="L405" s="20"/>
      <c r="M405" s="20"/>
      <c r="N405" s="20"/>
      <c r="O405" s="20"/>
      <c r="P405" s="293"/>
      <c r="Q405" s="185"/>
      <c r="R405" s="185"/>
      <c r="S405" s="185"/>
      <c r="T405" s="185"/>
      <c r="U405" s="185"/>
      <c r="V405" s="185"/>
      <c r="W405" s="185"/>
      <c r="X405" s="185"/>
      <c r="Y405" s="185"/>
      <c r="Z405" s="185"/>
      <c r="AA405" s="185"/>
      <c r="AB405" s="185"/>
      <c r="AC405" s="185"/>
      <c r="AD405" s="185"/>
      <c r="AE405" s="185"/>
      <c r="AF405" s="185"/>
      <c r="AG405" s="185"/>
      <c r="AH405" s="185"/>
      <c r="AI405" s="185"/>
      <c r="AJ405" s="185"/>
      <c r="AK405" s="185"/>
      <c r="AL405" s="185"/>
      <c r="AM405" s="185"/>
      <c r="AN405" s="185"/>
      <c r="AO405" s="185"/>
      <c r="AP405" s="185"/>
      <c r="AQ405" s="185"/>
      <c r="AR405" s="185"/>
      <c r="AS405" s="185"/>
      <c r="AT405" s="185"/>
      <c r="AU405" s="185"/>
      <c r="AV405" s="185"/>
      <c r="AW405" s="185"/>
      <c r="AX405" s="185"/>
      <c r="AY405" s="185"/>
      <c r="AZ405" s="185"/>
      <c r="BA405" s="185"/>
      <c r="BB405" s="185"/>
      <c r="BC405" s="185"/>
      <c r="BD405" s="185"/>
      <c r="BE405" s="185"/>
      <c r="BF405" s="185"/>
      <c r="BG405" s="185"/>
      <c r="BH405" s="185"/>
      <c r="BI405" s="185"/>
      <c r="BJ405" s="185"/>
      <c r="BK405" s="185"/>
      <c r="BL405" s="185"/>
      <c r="BM405" s="185"/>
      <c r="BN405" s="185"/>
      <c r="BO405" s="185"/>
      <c r="BP405" s="185"/>
      <c r="BQ405" s="185"/>
      <c r="BR405" s="185"/>
      <c r="BS405" s="185"/>
      <c r="BT405" s="185"/>
      <c r="BU405" s="185"/>
      <c r="BV405" s="185"/>
      <c r="BW405" s="185"/>
      <c r="BX405" s="185"/>
      <c r="BY405" s="185"/>
      <c r="BZ405" s="185"/>
      <c r="CA405" s="185"/>
      <c r="CB405" s="185"/>
      <c r="CC405" s="185"/>
      <c r="CD405" s="185"/>
      <c r="CE405" s="185"/>
      <c r="CF405" s="185"/>
      <c r="CG405" s="185"/>
      <c r="CH405" s="185"/>
      <c r="CI405" s="185"/>
      <c r="CJ405" s="185"/>
      <c r="CK405" s="185"/>
      <c r="CL405" s="185"/>
      <c r="CM405" s="294"/>
    </row>
    <row r="406" spans="1:91" s="295" customFormat="1" ht="24.75" customHeight="1" x14ac:dyDescent="0.3">
      <c r="A406" s="20"/>
      <c r="B406" s="24" t="s">
        <v>202</v>
      </c>
      <c r="C406" s="20"/>
      <c r="D406" s="20"/>
      <c r="E406" s="20"/>
      <c r="F406" s="20"/>
      <c r="G406" s="20"/>
      <c r="H406" s="20"/>
      <c r="I406" s="20"/>
      <c r="J406" s="20"/>
      <c r="K406" s="20"/>
      <c r="L406" s="20">
        <f>L403+L404</f>
        <v>6000</v>
      </c>
      <c r="M406" s="20">
        <f>M403+M404</f>
        <v>9000</v>
      </c>
      <c r="N406" s="20"/>
      <c r="O406" s="20"/>
      <c r="P406" s="293"/>
      <c r="Q406" s="185"/>
      <c r="R406" s="185"/>
      <c r="S406" s="185"/>
      <c r="T406" s="185"/>
      <c r="U406" s="185"/>
      <c r="V406" s="185"/>
      <c r="W406" s="185"/>
      <c r="X406" s="185"/>
      <c r="Y406" s="185"/>
      <c r="Z406" s="185"/>
      <c r="AA406" s="185"/>
      <c r="AB406" s="185"/>
      <c r="AC406" s="185"/>
      <c r="AD406" s="185"/>
      <c r="AE406" s="185"/>
      <c r="AF406" s="185"/>
      <c r="AG406" s="185"/>
      <c r="AH406" s="185"/>
      <c r="AI406" s="185"/>
      <c r="AJ406" s="185"/>
      <c r="AK406" s="185"/>
      <c r="AL406" s="185"/>
      <c r="AM406" s="185"/>
      <c r="AN406" s="185"/>
      <c r="AO406" s="185"/>
      <c r="AP406" s="185"/>
      <c r="AQ406" s="185"/>
      <c r="AR406" s="185"/>
      <c r="AS406" s="185"/>
      <c r="AT406" s="185"/>
      <c r="AU406" s="185"/>
      <c r="AV406" s="185"/>
      <c r="AW406" s="185"/>
      <c r="AX406" s="185"/>
      <c r="AY406" s="185"/>
      <c r="AZ406" s="185"/>
      <c r="BA406" s="185"/>
      <c r="BB406" s="185"/>
      <c r="BC406" s="185"/>
      <c r="BD406" s="185"/>
      <c r="BE406" s="185"/>
      <c r="BF406" s="185"/>
      <c r="BG406" s="185"/>
      <c r="BH406" s="185"/>
      <c r="BI406" s="185"/>
      <c r="BJ406" s="185"/>
      <c r="BK406" s="185"/>
      <c r="BL406" s="185"/>
      <c r="BM406" s="185"/>
      <c r="BN406" s="185"/>
      <c r="BO406" s="185"/>
      <c r="BP406" s="185"/>
      <c r="BQ406" s="185"/>
      <c r="BR406" s="185"/>
      <c r="BS406" s="185"/>
      <c r="BT406" s="185"/>
      <c r="BU406" s="185"/>
      <c r="BV406" s="185"/>
      <c r="BW406" s="185"/>
      <c r="BX406" s="185"/>
      <c r="BY406" s="185"/>
      <c r="BZ406" s="185"/>
      <c r="CA406" s="185"/>
      <c r="CB406" s="185"/>
      <c r="CC406" s="185"/>
      <c r="CD406" s="185"/>
      <c r="CE406" s="185"/>
      <c r="CF406" s="185"/>
      <c r="CG406" s="185"/>
      <c r="CH406" s="185"/>
      <c r="CI406" s="185"/>
      <c r="CJ406" s="185"/>
      <c r="CK406" s="185"/>
      <c r="CL406" s="185"/>
      <c r="CM406" s="294"/>
    </row>
    <row r="407" spans="1:91" s="295" customFormat="1" ht="31.5" customHeight="1" x14ac:dyDescent="0.3">
      <c r="A407" s="128"/>
      <c r="B407" s="308" t="s">
        <v>423</v>
      </c>
      <c r="C407" s="128" t="s">
        <v>420</v>
      </c>
      <c r="D407" s="128"/>
      <c r="E407" s="20" t="s">
        <v>80</v>
      </c>
      <c r="F407" s="128" t="s">
        <v>151</v>
      </c>
      <c r="G407" s="20"/>
      <c r="H407" s="20"/>
      <c r="I407" s="20"/>
      <c r="J407" s="20"/>
      <c r="K407" s="20"/>
      <c r="L407" s="20"/>
      <c r="M407" s="20">
        <v>1</v>
      </c>
      <c r="N407" s="20"/>
      <c r="O407" s="20"/>
      <c r="P407" s="184"/>
      <c r="Q407" s="185"/>
      <c r="R407" s="185"/>
      <c r="S407" s="185"/>
      <c r="T407" s="185"/>
      <c r="U407" s="185"/>
      <c r="V407" s="185"/>
      <c r="W407" s="185"/>
      <c r="X407" s="185"/>
      <c r="Y407" s="185"/>
      <c r="Z407" s="185"/>
      <c r="AA407" s="185"/>
      <c r="AB407" s="185"/>
      <c r="AC407" s="185"/>
      <c r="AD407" s="185"/>
      <c r="AE407" s="185"/>
      <c r="AF407" s="185"/>
      <c r="AG407" s="185"/>
      <c r="AH407" s="185"/>
      <c r="AI407" s="185"/>
      <c r="AJ407" s="185"/>
      <c r="AK407" s="185"/>
      <c r="AL407" s="185"/>
      <c r="AM407" s="185"/>
      <c r="AN407" s="185"/>
      <c r="AO407" s="185"/>
      <c r="AP407" s="185"/>
      <c r="AQ407" s="185"/>
      <c r="AR407" s="185"/>
      <c r="AS407" s="185"/>
      <c r="AT407" s="185"/>
      <c r="AU407" s="185"/>
      <c r="AV407" s="185"/>
      <c r="AW407" s="185"/>
      <c r="AX407" s="185"/>
      <c r="AY407" s="185"/>
      <c r="AZ407" s="185"/>
      <c r="BA407" s="185"/>
      <c r="BB407" s="185"/>
      <c r="BC407" s="185"/>
      <c r="BD407" s="185"/>
      <c r="BE407" s="185"/>
      <c r="BF407" s="185"/>
      <c r="BG407" s="185"/>
      <c r="BH407" s="185"/>
      <c r="BI407" s="185"/>
      <c r="BJ407" s="185"/>
      <c r="BK407" s="185"/>
      <c r="BL407" s="185"/>
      <c r="BM407" s="185"/>
      <c r="BN407" s="185"/>
      <c r="BO407" s="185"/>
      <c r="BP407" s="185"/>
      <c r="BQ407" s="185"/>
      <c r="BR407" s="185"/>
      <c r="BS407" s="185"/>
      <c r="BT407" s="185"/>
      <c r="BU407" s="185"/>
      <c r="BV407" s="185"/>
      <c r="BW407" s="185"/>
      <c r="BX407" s="185"/>
      <c r="BY407" s="185"/>
      <c r="BZ407" s="185"/>
      <c r="CA407" s="185"/>
      <c r="CB407" s="185"/>
      <c r="CC407" s="185"/>
      <c r="CD407" s="185"/>
      <c r="CE407" s="185"/>
      <c r="CF407" s="185"/>
      <c r="CG407" s="185"/>
      <c r="CH407" s="185"/>
      <c r="CI407" s="185"/>
      <c r="CJ407" s="185"/>
      <c r="CK407" s="185"/>
      <c r="CL407" s="185"/>
      <c r="CM407" s="294"/>
    </row>
    <row r="408" spans="1:91" s="295" customFormat="1" ht="28.5" customHeight="1" x14ac:dyDescent="0.3">
      <c r="A408" s="128"/>
      <c r="B408" s="308"/>
      <c r="C408" s="128"/>
      <c r="D408" s="128"/>
      <c r="E408" s="128" t="s">
        <v>129</v>
      </c>
      <c r="F408" s="128"/>
      <c r="G408" s="20"/>
      <c r="H408" s="20"/>
      <c r="I408" s="20"/>
      <c r="J408" s="20"/>
      <c r="K408" s="20"/>
      <c r="L408" s="20">
        <v>5200</v>
      </c>
      <c r="M408" s="20">
        <v>5200</v>
      </c>
      <c r="N408" s="20" t="s">
        <v>4</v>
      </c>
      <c r="O408" s="20">
        <v>271016011</v>
      </c>
      <c r="P408" s="184"/>
      <c r="Q408" s="185"/>
      <c r="R408" s="185"/>
      <c r="S408" s="185"/>
      <c r="T408" s="185"/>
      <c r="U408" s="185"/>
      <c r="V408" s="185"/>
      <c r="W408" s="185"/>
      <c r="X408" s="185"/>
      <c r="Y408" s="185"/>
      <c r="Z408" s="185"/>
      <c r="AA408" s="185"/>
      <c r="AB408" s="185"/>
      <c r="AC408" s="185"/>
      <c r="AD408" s="185"/>
      <c r="AE408" s="185"/>
      <c r="AF408" s="185"/>
      <c r="AG408" s="185"/>
      <c r="AH408" s="185"/>
      <c r="AI408" s="185"/>
      <c r="AJ408" s="185"/>
      <c r="AK408" s="185"/>
      <c r="AL408" s="185"/>
      <c r="AM408" s="185"/>
      <c r="AN408" s="185"/>
      <c r="AO408" s="185"/>
      <c r="AP408" s="185"/>
      <c r="AQ408" s="185"/>
      <c r="AR408" s="185"/>
      <c r="AS408" s="185"/>
      <c r="AT408" s="185"/>
      <c r="AU408" s="185"/>
      <c r="AV408" s="185"/>
      <c r="AW408" s="185"/>
      <c r="AX408" s="185"/>
      <c r="AY408" s="185"/>
      <c r="AZ408" s="185"/>
      <c r="BA408" s="185"/>
      <c r="BB408" s="185"/>
      <c r="BC408" s="185"/>
      <c r="BD408" s="185"/>
      <c r="BE408" s="185"/>
      <c r="BF408" s="185"/>
      <c r="BG408" s="185"/>
      <c r="BH408" s="185"/>
      <c r="BI408" s="185"/>
      <c r="BJ408" s="185"/>
      <c r="BK408" s="185"/>
      <c r="BL408" s="185"/>
      <c r="BM408" s="185"/>
      <c r="BN408" s="185"/>
      <c r="BO408" s="185"/>
      <c r="BP408" s="185"/>
      <c r="BQ408" s="185"/>
      <c r="BR408" s="185"/>
      <c r="BS408" s="185"/>
      <c r="BT408" s="185"/>
      <c r="BU408" s="185"/>
      <c r="BV408" s="185"/>
      <c r="BW408" s="185"/>
      <c r="BX408" s="185"/>
      <c r="BY408" s="185"/>
      <c r="BZ408" s="185"/>
      <c r="CA408" s="185"/>
      <c r="CB408" s="185"/>
      <c r="CC408" s="185"/>
      <c r="CD408" s="185"/>
      <c r="CE408" s="185"/>
      <c r="CF408" s="185"/>
      <c r="CG408" s="185"/>
      <c r="CH408" s="185"/>
      <c r="CI408" s="185"/>
      <c r="CJ408" s="185"/>
      <c r="CK408" s="185"/>
      <c r="CL408" s="185"/>
      <c r="CM408" s="294"/>
    </row>
    <row r="409" spans="1:91" s="295" customFormat="1" ht="26.25" customHeight="1" x14ac:dyDescent="0.3">
      <c r="A409" s="128"/>
      <c r="B409" s="308"/>
      <c r="C409" s="128"/>
      <c r="D409" s="128"/>
      <c r="E409" s="128"/>
      <c r="F409" s="128"/>
      <c r="G409" s="20"/>
      <c r="H409" s="20">
        <f>H410</f>
        <v>1</v>
      </c>
      <c r="I409" s="20">
        <f>I410</f>
        <v>30</v>
      </c>
      <c r="J409" s="20">
        <f>J410</f>
        <v>98.300000000000011</v>
      </c>
      <c r="K409" s="20"/>
      <c r="L409" s="20"/>
      <c r="M409" s="20">
        <v>2600</v>
      </c>
      <c r="N409" s="20" t="s">
        <v>38</v>
      </c>
      <c r="O409" s="20">
        <v>271016015</v>
      </c>
      <c r="P409" s="184"/>
      <c r="Q409" s="185"/>
      <c r="R409" s="185"/>
      <c r="S409" s="185"/>
      <c r="T409" s="185"/>
      <c r="U409" s="185"/>
      <c r="V409" s="185"/>
      <c r="W409" s="185"/>
      <c r="X409" s="185"/>
      <c r="Y409" s="185"/>
      <c r="Z409" s="185"/>
      <c r="AA409" s="185"/>
      <c r="AB409" s="185"/>
      <c r="AC409" s="185"/>
      <c r="AD409" s="185"/>
      <c r="AE409" s="185"/>
      <c r="AF409" s="185"/>
      <c r="AG409" s="185"/>
      <c r="AH409" s="185"/>
      <c r="AI409" s="185"/>
      <c r="AJ409" s="185"/>
      <c r="AK409" s="185"/>
      <c r="AL409" s="185"/>
      <c r="AM409" s="185"/>
      <c r="AN409" s="185"/>
      <c r="AO409" s="185"/>
      <c r="AP409" s="185"/>
      <c r="AQ409" s="185"/>
      <c r="AR409" s="185"/>
      <c r="AS409" s="185"/>
      <c r="AT409" s="185"/>
      <c r="AU409" s="185"/>
      <c r="AV409" s="185"/>
      <c r="AW409" s="185"/>
      <c r="AX409" s="185"/>
      <c r="AY409" s="185"/>
      <c r="AZ409" s="185"/>
      <c r="BA409" s="185"/>
      <c r="BB409" s="185"/>
      <c r="BC409" s="185"/>
      <c r="BD409" s="185"/>
      <c r="BE409" s="185"/>
      <c r="BF409" s="185"/>
      <c r="BG409" s="185"/>
      <c r="BH409" s="185"/>
      <c r="BI409" s="185"/>
      <c r="BJ409" s="185"/>
      <c r="BK409" s="185"/>
      <c r="BL409" s="185"/>
      <c r="BM409" s="185"/>
      <c r="BN409" s="185"/>
      <c r="BO409" s="185"/>
      <c r="BP409" s="185"/>
      <c r="BQ409" s="185"/>
      <c r="BR409" s="185"/>
      <c r="BS409" s="185"/>
      <c r="BT409" s="185"/>
      <c r="BU409" s="185"/>
      <c r="BV409" s="185"/>
      <c r="BW409" s="185"/>
      <c r="BX409" s="185"/>
      <c r="BY409" s="185"/>
      <c r="BZ409" s="185"/>
      <c r="CA409" s="185"/>
      <c r="CB409" s="185"/>
      <c r="CC409" s="185"/>
      <c r="CD409" s="185"/>
      <c r="CE409" s="185"/>
      <c r="CF409" s="185"/>
      <c r="CG409" s="185"/>
      <c r="CH409" s="185"/>
      <c r="CI409" s="185"/>
      <c r="CJ409" s="185"/>
      <c r="CK409" s="185"/>
      <c r="CL409" s="185"/>
      <c r="CM409" s="294"/>
    </row>
    <row r="410" spans="1:91" s="295" customFormat="1" ht="33.75" customHeight="1" x14ac:dyDescent="0.3">
      <c r="A410" s="20"/>
      <c r="B410" s="24" t="s">
        <v>203</v>
      </c>
      <c r="C410" s="20"/>
      <c r="D410" s="20"/>
      <c r="E410" s="20"/>
      <c r="F410" s="20"/>
      <c r="G410" s="20"/>
      <c r="H410" s="20">
        <v>1</v>
      </c>
      <c r="I410" s="20">
        <v>30</v>
      </c>
      <c r="J410" s="20">
        <f>128.3-30</f>
        <v>98.300000000000011</v>
      </c>
      <c r="K410" s="20"/>
      <c r="L410" s="20"/>
      <c r="M410" s="20"/>
      <c r="N410" s="20"/>
      <c r="O410" s="20"/>
      <c r="P410" s="293"/>
      <c r="Q410" s="185"/>
      <c r="R410" s="185"/>
      <c r="S410" s="185"/>
      <c r="T410" s="185"/>
      <c r="U410" s="185"/>
      <c r="V410" s="185"/>
      <c r="W410" s="185"/>
      <c r="X410" s="185"/>
      <c r="Y410" s="185"/>
      <c r="Z410" s="185"/>
      <c r="AA410" s="185"/>
      <c r="AB410" s="185"/>
      <c r="AC410" s="185"/>
      <c r="AD410" s="185"/>
      <c r="AE410" s="185"/>
      <c r="AF410" s="185"/>
      <c r="AG410" s="185"/>
      <c r="AH410" s="185"/>
      <c r="AI410" s="185"/>
      <c r="AJ410" s="185"/>
      <c r="AK410" s="185"/>
      <c r="AL410" s="185"/>
      <c r="AM410" s="185"/>
      <c r="AN410" s="185"/>
      <c r="AO410" s="185"/>
      <c r="AP410" s="185"/>
      <c r="AQ410" s="185"/>
      <c r="AR410" s="185"/>
      <c r="AS410" s="185"/>
      <c r="AT410" s="185"/>
      <c r="AU410" s="185"/>
      <c r="AV410" s="185"/>
      <c r="AW410" s="185"/>
      <c r="AX410" s="185"/>
      <c r="AY410" s="185"/>
      <c r="AZ410" s="185"/>
      <c r="BA410" s="185"/>
      <c r="BB410" s="185"/>
      <c r="BC410" s="185"/>
      <c r="BD410" s="185"/>
      <c r="BE410" s="185"/>
      <c r="BF410" s="185"/>
      <c r="BG410" s="185"/>
      <c r="BH410" s="185"/>
      <c r="BI410" s="185"/>
      <c r="BJ410" s="185"/>
      <c r="BK410" s="185"/>
      <c r="BL410" s="185"/>
      <c r="BM410" s="185"/>
      <c r="BN410" s="185"/>
      <c r="BO410" s="185"/>
      <c r="BP410" s="185"/>
      <c r="BQ410" s="185"/>
      <c r="BR410" s="185"/>
      <c r="BS410" s="185"/>
      <c r="BT410" s="185"/>
      <c r="BU410" s="185"/>
      <c r="BV410" s="185"/>
      <c r="BW410" s="185"/>
      <c r="BX410" s="185"/>
      <c r="BY410" s="185"/>
      <c r="BZ410" s="185"/>
      <c r="CA410" s="185"/>
      <c r="CB410" s="185"/>
      <c r="CC410" s="185"/>
      <c r="CD410" s="185"/>
      <c r="CE410" s="185"/>
      <c r="CF410" s="185"/>
      <c r="CG410" s="185"/>
      <c r="CH410" s="185"/>
      <c r="CI410" s="185"/>
      <c r="CJ410" s="185"/>
      <c r="CK410" s="185"/>
      <c r="CL410" s="185"/>
      <c r="CM410" s="294"/>
    </row>
    <row r="411" spans="1:91" s="295" customFormat="1" ht="28.5" customHeight="1" x14ac:dyDescent="0.3">
      <c r="A411" s="20"/>
      <c r="B411" s="24" t="s">
        <v>202</v>
      </c>
      <c r="C411" s="20"/>
      <c r="D411" s="20"/>
      <c r="E411" s="20"/>
      <c r="F411" s="20"/>
      <c r="G411" s="20"/>
      <c r="H411" s="20"/>
      <c r="I411" s="20"/>
      <c r="J411" s="20"/>
      <c r="K411" s="20"/>
      <c r="L411" s="20">
        <f>L408+L409</f>
        <v>5200</v>
      </c>
      <c r="M411" s="20">
        <f>M408+M409</f>
        <v>7800</v>
      </c>
      <c r="N411" s="20"/>
      <c r="O411" s="20"/>
      <c r="P411" s="293"/>
      <c r="Q411" s="185"/>
      <c r="R411" s="185"/>
      <c r="S411" s="185"/>
      <c r="T411" s="185"/>
      <c r="U411" s="185"/>
      <c r="V411" s="185"/>
      <c r="W411" s="185"/>
      <c r="X411" s="185"/>
      <c r="Y411" s="185"/>
      <c r="Z411" s="185"/>
      <c r="AA411" s="185"/>
      <c r="AB411" s="185"/>
      <c r="AC411" s="185"/>
      <c r="AD411" s="185"/>
      <c r="AE411" s="185"/>
      <c r="AF411" s="185"/>
      <c r="AG411" s="185"/>
      <c r="AH411" s="185"/>
      <c r="AI411" s="185"/>
      <c r="AJ411" s="185"/>
      <c r="AK411" s="185"/>
      <c r="AL411" s="185"/>
      <c r="AM411" s="185"/>
      <c r="AN411" s="185"/>
      <c r="AO411" s="185"/>
      <c r="AP411" s="185"/>
      <c r="AQ411" s="185"/>
      <c r="AR411" s="185"/>
      <c r="AS411" s="185"/>
      <c r="AT411" s="185"/>
      <c r="AU411" s="185"/>
      <c r="AV411" s="185"/>
      <c r="AW411" s="185"/>
      <c r="AX411" s="185"/>
      <c r="AY411" s="185"/>
      <c r="AZ411" s="185"/>
      <c r="BA411" s="185"/>
      <c r="BB411" s="185"/>
      <c r="BC411" s="185"/>
      <c r="BD411" s="185"/>
      <c r="BE411" s="185"/>
      <c r="BF411" s="185"/>
      <c r="BG411" s="185"/>
      <c r="BH411" s="185"/>
      <c r="BI411" s="185"/>
      <c r="BJ411" s="185"/>
      <c r="BK411" s="185"/>
      <c r="BL411" s="185"/>
      <c r="BM411" s="185"/>
      <c r="BN411" s="185"/>
      <c r="BO411" s="185"/>
      <c r="BP411" s="185"/>
      <c r="BQ411" s="185"/>
      <c r="BR411" s="185"/>
      <c r="BS411" s="185"/>
      <c r="BT411" s="185"/>
      <c r="BU411" s="185"/>
      <c r="BV411" s="185"/>
      <c r="BW411" s="185"/>
      <c r="BX411" s="185"/>
      <c r="BY411" s="185"/>
      <c r="BZ411" s="185"/>
      <c r="CA411" s="185"/>
      <c r="CB411" s="185"/>
      <c r="CC411" s="185"/>
      <c r="CD411" s="185"/>
      <c r="CE411" s="185"/>
      <c r="CF411" s="185"/>
      <c r="CG411" s="185"/>
      <c r="CH411" s="185"/>
      <c r="CI411" s="185"/>
      <c r="CJ411" s="185"/>
      <c r="CK411" s="185"/>
      <c r="CL411" s="185"/>
      <c r="CM411" s="294"/>
    </row>
    <row r="412" spans="1:91" s="295" customFormat="1" ht="26.25" customHeight="1" x14ac:dyDescent="0.3">
      <c r="A412" s="128"/>
      <c r="B412" s="308" t="s">
        <v>422</v>
      </c>
      <c r="C412" s="128" t="s">
        <v>420</v>
      </c>
      <c r="D412" s="128"/>
      <c r="E412" s="20" t="s">
        <v>80</v>
      </c>
      <c r="F412" s="128" t="s">
        <v>151</v>
      </c>
      <c r="G412" s="20"/>
      <c r="H412" s="20"/>
      <c r="I412" s="20"/>
      <c r="J412" s="20"/>
      <c r="K412" s="20"/>
      <c r="L412" s="20"/>
      <c r="M412" s="20">
        <v>1</v>
      </c>
      <c r="N412" s="20"/>
      <c r="O412" s="127"/>
      <c r="P412" s="293"/>
      <c r="Q412" s="185"/>
      <c r="R412" s="185"/>
      <c r="S412" s="185"/>
      <c r="T412" s="185"/>
      <c r="U412" s="185"/>
      <c r="V412" s="185"/>
      <c r="W412" s="185"/>
      <c r="X412" s="185"/>
      <c r="Y412" s="185"/>
      <c r="Z412" s="185"/>
      <c r="AA412" s="185"/>
      <c r="AB412" s="185"/>
      <c r="AC412" s="185"/>
      <c r="AD412" s="185"/>
      <c r="AE412" s="185"/>
      <c r="AF412" s="185"/>
      <c r="AG412" s="185"/>
      <c r="AH412" s="185"/>
      <c r="AI412" s="185"/>
      <c r="AJ412" s="185"/>
      <c r="AK412" s="185"/>
      <c r="AL412" s="185"/>
      <c r="AM412" s="185"/>
      <c r="AN412" s="185"/>
      <c r="AO412" s="185"/>
      <c r="AP412" s="185"/>
      <c r="AQ412" s="185"/>
      <c r="AR412" s="185"/>
      <c r="AS412" s="185"/>
      <c r="AT412" s="185"/>
      <c r="AU412" s="185"/>
      <c r="AV412" s="185"/>
      <c r="AW412" s="185"/>
      <c r="AX412" s="185"/>
      <c r="AY412" s="185"/>
      <c r="AZ412" s="185"/>
      <c r="BA412" s="185"/>
      <c r="BB412" s="185"/>
      <c r="BC412" s="185"/>
      <c r="BD412" s="185"/>
      <c r="BE412" s="185"/>
      <c r="BF412" s="185"/>
      <c r="BG412" s="185"/>
      <c r="BH412" s="185"/>
      <c r="BI412" s="185"/>
      <c r="BJ412" s="185"/>
      <c r="BK412" s="185"/>
      <c r="BL412" s="185"/>
      <c r="BM412" s="185"/>
      <c r="BN412" s="185"/>
      <c r="BO412" s="185"/>
      <c r="BP412" s="185"/>
      <c r="BQ412" s="185"/>
      <c r="BR412" s="185"/>
      <c r="BS412" s="185"/>
      <c r="BT412" s="185"/>
      <c r="BU412" s="185"/>
      <c r="BV412" s="185"/>
      <c r="BW412" s="185"/>
      <c r="BX412" s="185"/>
      <c r="BY412" s="185"/>
      <c r="BZ412" s="185"/>
      <c r="CA412" s="185"/>
      <c r="CB412" s="185"/>
      <c r="CC412" s="185"/>
      <c r="CD412" s="185"/>
      <c r="CE412" s="185"/>
      <c r="CF412" s="185"/>
      <c r="CG412" s="185"/>
      <c r="CH412" s="185"/>
      <c r="CI412" s="185"/>
      <c r="CJ412" s="185"/>
      <c r="CK412" s="185"/>
      <c r="CL412" s="185"/>
      <c r="CM412" s="294"/>
    </row>
    <row r="413" spans="1:91" s="295" customFormat="1" ht="30" customHeight="1" x14ac:dyDescent="0.3">
      <c r="A413" s="128"/>
      <c r="B413" s="308"/>
      <c r="C413" s="128"/>
      <c r="D413" s="128"/>
      <c r="E413" s="128" t="s">
        <v>129</v>
      </c>
      <c r="F413" s="128"/>
      <c r="G413" s="20"/>
      <c r="H413" s="20"/>
      <c r="I413" s="20"/>
      <c r="J413" s="20"/>
      <c r="K413" s="20"/>
      <c r="L413" s="20">
        <v>6000</v>
      </c>
      <c r="M413" s="20">
        <v>6000</v>
      </c>
      <c r="N413" s="20" t="s">
        <v>4</v>
      </c>
      <c r="O413" s="20">
        <v>271016011</v>
      </c>
      <c r="P413" s="293"/>
      <c r="Q413" s="185"/>
      <c r="R413" s="185"/>
      <c r="S413" s="185"/>
      <c r="T413" s="185"/>
      <c r="U413" s="185"/>
      <c r="V413" s="185"/>
      <c r="W413" s="185"/>
      <c r="X413" s="185"/>
      <c r="Y413" s="185"/>
      <c r="Z413" s="185"/>
      <c r="AA413" s="185"/>
      <c r="AB413" s="185"/>
      <c r="AC413" s="185"/>
      <c r="AD413" s="185"/>
      <c r="AE413" s="185"/>
      <c r="AF413" s="185"/>
      <c r="AG413" s="185"/>
      <c r="AH413" s="185"/>
      <c r="AI413" s="185"/>
      <c r="AJ413" s="185"/>
      <c r="AK413" s="185"/>
      <c r="AL413" s="185"/>
      <c r="AM413" s="185"/>
      <c r="AN413" s="185"/>
      <c r="AO413" s="185"/>
      <c r="AP413" s="185"/>
      <c r="AQ413" s="185"/>
      <c r="AR413" s="185"/>
      <c r="AS413" s="185"/>
      <c r="AT413" s="185"/>
      <c r="AU413" s="185"/>
      <c r="AV413" s="185"/>
      <c r="AW413" s="185"/>
      <c r="AX413" s="185"/>
      <c r="AY413" s="185"/>
      <c r="AZ413" s="185"/>
      <c r="BA413" s="185"/>
      <c r="BB413" s="185"/>
      <c r="BC413" s="185"/>
      <c r="BD413" s="185"/>
      <c r="BE413" s="185"/>
      <c r="BF413" s="185"/>
      <c r="BG413" s="185"/>
      <c r="BH413" s="185"/>
      <c r="BI413" s="185"/>
      <c r="BJ413" s="185"/>
      <c r="BK413" s="185"/>
      <c r="BL413" s="185"/>
      <c r="BM413" s="185"/>
      <c r="BN413" s="185"/>
      <c r="BO413" s="185"/>
      <c r="BP413" s="185"/>
      <c r="BQ413" s="185"/>
      <c r="BR413" s="185"/>
      <c r="BS413" s="185"/>
      <c r="BT413" s="185"/>
      <c r="BU413" s="185"/>
      <c r="BV413" s="185"/>
      <c r="BW413" s="185"/>
      <c r="BX413" s="185"/>
      <c r="BY413" s="185"/>
      <c r="BZ413" s="185"/>
      <c r="CA413" s="185"/>
      <c r="CB413" s="185"/>
      <c r="CC413" s="185"/>
      <c r="CD413" s="185"/>
      <c r="CE413" s="185"/>
      <c r="CF413" s="185"/>
      <c r="CG413" s="185"/>
      <c r="CH413" s="185"/>
      <c r="CI413" s="185"/>
      <c r="CJ413" s="185"/>
      <c r="CK413" s="185"/>
      <c r="CL413" s="185"/>
      <c r="CM413" s="294"/>
    </row>
    <row r="414" spans="1:91" s="295" customFormat="1" ht="41.25" customHeight="1" x14ac:dyDescent="0.3">
      <c r="A414" s="128"/>
      <c r="B414" s="308"/>
      <c r="C414" s="128"/>
      <c r="D414" s="128"/>
      <c r="E414" s="128"/>
      <c r="F414" s="128"/>
      <c r="G414" s="20"/>
      <c r="H414" s="20"/>
      <c r="I414" s="20"/>
      <c r="J414" s="20"/>
      <c r="K414" s="20"/>
      <c r="L414" s="20"/>
      <c r="M414" s="20">
        <v>3000</v>
      </c>
      <c r="N414" s="20" t="s">
        <v>38</v>
      </c>
      <c r="O414" s="20">
        <v>271016015</v>
      </c>
      <c r="P414" s="293"/>
      <c r="Q414" s="185"/>
      <c r="R414" s="185"/>
      <c r="S414" s="185"/>
      <c r="T414" s="185"/>
      <c r="U414" s="185"/>
      <c r="V414" s="185"/>
      <c r="W414" s="185"/>
      <c r="X414" s="185"/>
      <c r="Y414" s="185"/>
      <c r="Z414" s="185"/>
      <c r="AA414" s="185"/>
      <c r="AB414" s="185"/>
      <c r="AC414" s="185"/>
      <c r="AD414" s="185"/>
      <c r="AE414" s="185"/>
      <c r="AF414" s="185"/>
      <c r="AG414" s="185"/>
      <c r="AH414" s="185"/>
      <c r="AI414" s="185"/>
      <c r="AJ414" s="185"/>
      <c r="AK414" s="185"/>
      <c r="AL414" s="185"/>
      <c r="AM414" s="185"/>
      <c r="AN414" s="185"/>
      <c r="AO414" s="185"/>
      <c r="AP414" s="185"/>
      <c r="AQ414" s="185"/>
      <c r="AR414" s="185"/>
      <c r="AS414" s="185"/>
      <c r="AT414" s="185"/>
      <c r="AU414" s="185"/>
      <c r="AV414" s="185"/>
      <c r="AW414" s="185"/>
      <c r="AX414" s="185"/>
      <c r="AY414" s="185"/>
      <c r="AZ414" s="185"/>
      <c r="BA414" s="185"/>
      <c r="BB414" s="185"/>
      <c r="BC414" s="185"/>
      <c r="BD414" s="185"/>
      <c r="BE414" s="185"/>
      <c r="BF414" s="185"/>
      <c r="BG414" s="185"/>
      <c r="BH414" s="185"/>
      <c r="BI414" s="185"/>
      <c r="BJ414" s="185"/>
      <c r="BK414" s="185"/>
      <c r="BL414" s="185"/>
      <c r="BM414" s="185"/>
      <c r="BN414" s="185"/>
      <c r="BO414" s="185"/>
      <c r="BP414" s="185"/>
      <c r="BQ414" s="185"/>
      <c r="BR414" s="185"/>
      <c r="BS414" s="185"/>
      <c r="BT414" s="185"/>
      <c r="BU414" s="185"/>
      <c r="BV414" s="185"/>
      <c r="BW414" s="185"/>
      <c r="BX414" s="185"/>
      <c r="BY414" s="185"/>
      <c r="BZ414" s="185"/>
      <c r="CA414" s="185"/>
      <c r="CB414" s="185"/>
      <c r="CC414" s="185"/>
      <c r="CD414" s="185"/>
      <c r="CE414" s="185"/>
      <c r="CF414" s="185"/>
      <c r="CG414" s="185"/>
      <c r="CH414" s="185"/>
      <c r="CI414" s="185"/>
      <c r="CJ414" s="185"/>
      <c r="CK414" s="185"/>
      <c r="CL414" s="185"/>
      <c r="CM414" s="294"/>
    </row>
    <row r="415" spans="1:91" s="295" customFormat="1" ht="41.25" customHeight="1" x14ac:dyDescent="0.3">
      <c r="A415" s="128"/>
      <c r="B415" s="308" t="s">
        <v>421</v>
      </c>
      <c r="C415" s="128" t="s">
        <v>420</v>
      </c>
      <c r="D415" s="128"/>
      <c r="E415" s="20" t="s">
        <v>80</v>
      </c>
      <c r="F415" s="128" t="s">
        <v>151</v>
      </c>
      <c r="G415" s="20"/>
      <c r="H415" s="20"/>
      <c r="I415" s="20"/>
      <c r="J415" s="20"/>
      <c r="K415" s="20"/>
      <c r="L415" s="20"/>
      <c r="M415" s="20">
        <v>1</v>
      </c>
      <c r="N415" s="20"/>
      <c r="O415" s="127"/>
      <c r="P415" s="293"/>
      <c r="Q415" s="185"/>
      <c r="R415" s="185"/>
      <c r="S415" s="185"/>
      <c r="T415" s="185"/>
      <c r="U415" s="185"/>
      <c r="V415" s="185"/>
      <c r="W415" s="185"/>
      <c r="X415" s="185"/>
      <c r="Y415" s="185"/>
      <c r="Z415" s="185"/>
      <c r="AA415" s="185"/>
      <c r="AB415" s="185"/>
      <c r="AC415" s="185"/>
      <c r="AD415" s="185"/>
      <c r="AE415" s="185"/>
      <c r="AF415" s="185"/>
      <c r="AG415" s="185"/>
      <c r="AH415" s="185"/>
      <c r="AI415" s="185"/>
      <c r="AJ415" s="185"/>
      <c r="AK415" s="185"/>
      <c r="AL415" s="185"/>
      <c r="AM415" s="185"/>
      <c r="AN415" s="185"/>
      <c r="AO415" s="185"/>
      <c r="AP415" s="185"/>
      <c r="AQ415" s="185"/>
      <c r="AR415" s="185"/>
      <c r="AS415" s="185"/>
      <c r="AT415" s="185"/>
      <c r="AU415" s="185"/>
      <c r="AV415" s="185"/>
      <c r="AW415" s="185"/>
      <c r="AX415" s="185"/>
      <c r="AY415" s="185"/>
      <c r="AZ415" s="185"/>
      <c r="BA415" s="185"/>
      <c r="BB415" s="185"/>
      <c r="BC415" s="185"/>
      <c r="BD415" s="185"/>
      <c r="BE415" s="185"/>
      <c r="BF415" s="185"/>
      <c r="BG415" s="185"/>
      <c r="BH415" s="185"/>
      <c r="BI415" s="185"/>
      <c r="BJ415" s="185"/>
      <c r="BK415" s="185"/>
      <c r="BL415" s="185"/>
      <c r="BM415" s="185"/>
      <c r="BN415" s="185"/>
      <c r="BO415" s="185"/>
      <c r="BP415" s="185"/>
      <c r="BQ415" s="185"/>
      <c r="BR415" s="185"/>
      <c r="BS415" s="185"/>
      <c r="BT415" s="185"/>
      <c r="BU415" s="185"/>
      <c r="BV415" s="185"/>
      <c r="BW415" s="185"/>
      <c r="BX415" s="185"/>
      <c r="BY415" s="185"/>
      <c r="BZ415" s="185"/>
      <c r="CA415" s="185"/>
      <c r="CB415" s="185"/>
      <c r="CC415" s="185"/>
      <c r="CD415" s="185"/>
      <c r="CE415" s="185"/>
      <c r="CF415" s="185"/>
      <c r="CG415" s="185"/>
      <c r="CH415" s="185"/>
      <c r="CI415" s="185"/>
      <c r="CJ415" s="185"/>
      <c r="CK415" s="185"/>
      <c r="CL415" s="185"/>
      <c r="CM415" s="294"/>
    </row>
    <row r="416" spans="1:91" s="295" customFormat="1" ht="41.25" customHeight="1" x14ac:dyDescent="0.3">
      <c r="A416" s="128"/>
      <c r="B416" s="308"/>
      <c r="C416" s="128"/>
      <c r="D416" s="128"/>
      <c r="E416" s="128" t="s">
        <v>129</v>
      </c>
      <c r="F416" s="128"/>
      <c r="G416" s="20"/>
      <c r="H416" s="20"/>
      <c r="I416" s="20"/>
      <c r="J416" s="20"/>
      <c r="K416" s="20"/>
      <c r="L416" s="20"/>
      <c r="M416" s="20">
        <v>1120</v>
      </c>
      <c r="N416" s="20" t="s">
        <v>4</v>
      </c>
      <c r="O416" s="20">
        <v>271016011</v>
      </c>
      <c r="P416" s="293"/>
      <c r="Q416" s="185"/>
      <c r="R416" s="185"/>
      <c r="S416" s="185"/>
      <c r="T416" s="185"/>
      <c r="U416" s="185"/>
      <c r="V416" s="185"/>
      <c r="W416" s="185"/>
      <c r="X416" s="185"/>
      <c r="Y416" s="185"/>
      <c r="Z416" s="185"/>
      <c r="AA416" s="185"/>
      <c r="AB416" s="185"/>
      <c r="AC416" s="185"/>
      <c r="AD416" s="185"/>
      <c r="AE416" s="185"/>
      <c r="AF416" s="185"/>
      <c r="AG416" s="185"/>
      <c r="AH416" s="185"/>
      <c r="AI416" s="185"/>
      <c r="AJ416" s="185"/>
      <c r="AK416" s="185"/>
      <c r="AL416" s="185"/>
      <c r="AM416" s="185"/>
      <c r="AN416" s="185"/>
      <c r="AO416" s="185"/>
      <c r="AP416" s="185"/>
      <c r="AQ416" s="185"/>
      <c r="AR416" s="185"/>
      <c r="AS416" s="185"/>
      <c r="AT416" s="185"/>
      <c r="AU416" s="185"/>
      <c r="AV416" s="185"/>
      <c r="AW416" s="185"/>
      <c r="AX416" s="185"/>
      <c r="AY416" s="185"/>
      <c r="AZ416" s="185"/>
      <c r="BA416" s="185"/>
      <c r="BB416" s="185"/>
      <c r="BC416" s="185"/>
      <c r="BD416" s="185"/>
      <c r="BE416" s="185"/>
      <c r="BF416" s="185"/>
      <c r="BG416" s="185"/>
      <c r="BH416" s="185"/>
      <c r="BI416" s="185"/>
      <c r="BJ416" s="185"/>
      <c r="BK416" s="185"/>
      <c r="BL416" s="185"/>
      <c r="BM416" s="185"/>
      <c r="BN416" s="185"/>
      <c r="BO416" s="185"/>
      <c r="BP416" s="185"/>
      <c r="BQ416" s="185"/>
      <c r="BR416" s="185"/>
      <c r="BS416" s="185"/>
      <c r="BT416" s="185"/>
      <c r="BU416" s="185"/>
      <c r="BV416" s="185"/>
      <c r="BW416" s="185"/>
      <c r="BX416" s="185"/>
      <c r="BY416" s="185"/>
      <c r="BZ416" s="185"/>
      <c r="CA416" s="185"/>
      <c r="CB416" s="185"/>
      <c r="CC416" s="185"/>
      <c r="CD416" s="185"/>
      <c r="CE416" s="185"/>
      <c r="CF416" s="185"/>
      <c r="CG416" s="185"/>
      <c r="CH416" s="185"/>
      <c r="CI416" s="185"/>
      <c r="CJ416" s="185"/>
      <c r="CK416" s="185"/>
      <c r="CL416" s="185"/>
      <c r="CM416" s="294"/>
    </row>
    <row r="417" spans="1:91" s="295" customFormat="1" ht="41.25" customHeight="1" x14ac:dyDescent="0.3">
      <c r="A417" s="128"/>
      <c r="B417" s="308"/>
      <c r="C417" s="128"/>
      <c r="D417" s="128"/>
      <c r="E417" s="128"/>
      <c r="F417" s="128"/>
      <c r="G417" s="20"/>
      <c r="H417" s="20"/>
      <c r="I417" s="20"/>
      <c r="J417" s="20"/>
      <c r="K417" s="20"/>
      <c r="L417" s="20"/>
      <c r="M417" s="20">
        <v>280</v>
      </c>
      <c r="N417" s="20" t="s">
        <v>38</v>
      </c>
      <c r="O417" s="20">
        <v>271016015</v>
      </c>
      <c r="P417" s="293"/>
      <c r="Q417" s="185"/>
      <c r="R417" s="185"/>
      <c r="S417" s="185"/>
      <c r="T417" s="185"/>
      <c r="U417" s="185"/>
      <c r="V417" s="185"/>
      <c r="W417" s="185"/>
      <c r="X417" s="185"/>
      <c r="Y417" s="185"/>
      <c r="Z417" s="185"/>
      <c r="AA417" s="185"/>
      <c r="AB417" s="185"/>
      <c r="AC417" s="185"/>
      <c r="AD417" s="185"/>
      <c r="AE417" s="185"/>
      <c r="AF417" s="185"/>
      <c r="AG417" s="185"/>
      <c r="AH417" s="185"/>
      <c r="AI417" s="185"/>
      <c r="AJ417" s="185"/>
      <c r="AK417" s="185"/>
      <c r="AL417" s="185"/>
      <c r="AM417" s="185"/>
      <c r="AN417" s="185"/>
      <c r="AO417" s="185"/>
      <c r="AP417" s="185"/>
      <c r="AQ417" s="185"/>
      <c r="AR417" s="185"/>
      <c r="AS417" s="185"/>
      <c r="AT417" s="185"/>
      <c r="AU417" s="185"/>
      <c r="AV417" s="185"/>
      <c r="AW417" s="185"/>
      <c r="AX417" s="185"/>
      <c r="AY417" s="185"/>
      <c r="AZ417" s="185"/>
      <c r="BA417" s="185"/>
      <c r="BB417" s="185"/>
      <c r="BC417" s="185"/>
      <c r="BD417" s="185"/>
      <c r="BE417" s="185"/>
      <c r="BF417" s="185"/>
      <c r="BG417" s="185"/>
      <c r="BH417" s="185"/>
      <c r="BI417" s="185"/>
      <c r="BJ417" s="185"/>
      <c r="BK417" s="185"/>
      <c r="BL417" s="185"/>
      <c r="BM417" s="185"/>
      <c r="BN417" s="185"/>
      <c r="BO417" s="185"/>
      <c r="BP417" s="185"/>
      <c r="BQ417" s="185"/>
      <c r="BR417" s="185"/>
      <c r="BS417" s="185"/>
      <c r="BT417" s="185"/>
      <c r="BU417" s="185"/>
      <c r="BV417" s="185"/>
      <c r="BW417" s="185"/>
      <c r="BX417" s="185"/>
      <c r="BY417" s="185"/>
      <c r="BZ417" s="185"/>
      <c r="CA417" s="185"/>
      <c r="CB417" s="185"/>
      <c r="CC417" s="185"/>
      <c r="CD417" s="185"/>
      <c r="CE417" s="185"/>
      <c r="CF417" s="185"/>
      <c r="CG417" s="185"/>
      <c r="CH417" s="185"/>
      <c r="CI417" s="185"/>
      <c r="CJ417" s="185"/>
      <c r="CK417" s="185"/>
      <c r="CL417" s="185"/>
      <c r="CM417" s="294"/>
    </row>
    <row r="418" spans="1:91" s="9" customFormat="1" ht="41.25" customHeight="1" x14ac:dyDescent="0.3">
      <c r="A418" s="55">
        <v>63</v>
      </c>
      <c r="B418" s="178" t="s">
        <v>419</v>
      </c>
      <c r="C418" s="170" t="s">
        <v>406</v>
      </c>
      <c r="D418" s="128"/>
      <c r="E418" s="106" t="s">
        <v>80</v>
      </c>
      <c r="F418" s="170" t="s">
        <v>151</v>
      </c>
      <c r="G418" s="106">
        <f t="shared" ref="G418:M419" si="41">G420+G422+G424+G426+G428+G430</f>
        <v>0</v>
      </c>
      <c r="H418" s="106">
        <f t="shared" si="41"/>
        <v>0</v>
      </c>
      <c r="I418" s="106">
        <f t="shared" si="41"/>
        <v>0</v>
      </c>
      <c r="J418" s="106">
        <f t="shared" si="41"/>
        <v>0</v>
      </c>
      <c r="K418" s="106">
        <f t="shared" si="41"/>
        <v>1</v>
      </c>
      <c r="L418" s="106">
        <f t="shared" si="41"/>
        <v>3</v>
      </c>
      <c r="M418" s="106">
        <f t="shared" si="41"/>
        <v>2</v>
      </c>
      <c r="N418" s="106"/>
      <c r="O418" s="106"/>
      <c r="P418" s="19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8"/>
    </row>
    <row r="419" spans="1:91" s="9" customFormat="1" ht="41.25" customHeight="1" x14ac:dyDescent="0.3">
      <c r="A419" s="55"/>
      <c r="B419" s="178"/>
      <c r="C419" s="170"/>
      <c r="D419" s="128"/>
      <c r="E419" s="106" t="s">
        <v>129</v>
      </c>
      <c r="F419" s="170"/>
      <c r="G419" s="106">
        <f t="shared" si="41"/>
        <v>0</v>
      </c>
      <c r="H419" s="106">
        <f t="shared" si="41"/>
        <v>0</v>
      </c>
      <c r="I419" s="106">
        <f t="shared" si="41"/>
        <v>0</v>
      </c>
      <c r="J419" s="106">
        <f t="shared" si="41"/>
        <v>0</v>
      </c>
      <c r="K419" s="106">
        <f t="shared" si="41"/>
        <v>500</v>
      </c>
      <c r="L419" s="106">
        <f t="shared" si="41"/>
        <v>1650</v>
      </c>
      <c r="M419" s="106">
        <f t="shared" si="41"/>
        <v>750</v>
      </c>
      <c r="N419" s="106" t="s">
        <v>38</v>
      </c>
      <c r="O419" s="106">
        <v>748032015</v>
      </c>
      <c r="P419" s="19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8"/>
    </row>
    <row r="420" spans="1:91" s="9" customFormat="1" ht="48" customHeight="1" x14ac:dyDescent="0.3">
      <c r="A420" s="55"/>
      <c r="B420" s="308" t="s">
        <v>418</v>
      </c>
      <c r="C420" s="128" t="s">
        <v>398</v>
      </c>
      <c r="D420" s="20"/>
      <c r="E420" s="20" t="s">
        <v>80</v>
      </c>
      <c r="F420" s="128" t="s">
        <v>151</v>
      </c>
      <c r="G420" s="20"/>
      <c r="H420" s="20"/>
      <c r="I420" s="20"/>
      <c r="J420" s="20"/>
      <c r="K420" s="20"/>
      <c r="L420" s="20">
        <v>1</v>
      </c>
      <c r="M420" s="20"/>
      <c r="N420" s="20"/>
      <c r="O420" s="20"/>
      <c r="P420" s="197"/>
      <c r="Q420" s="279"/>
      <c r="R420" s="279"/>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8"/>
    </row>
    <row r="421" spans="1:91" s="9" customFormat="1" ht="48" customHeight="1" x14ac:dyDescent="0.3">
      <c r="A421" s="55"/>
      <c r="B421" s="308"/>
      <c r="C421" s="128"/>
      <c r="D421" s="20"/>
      <c r="E421" s="20" t="s">
        <v>129</v>
      </c>
      <c r="F421" s="128"/>
      <c r="G421" s="20"/>
      <c r="H421" s="20"/>
      <c r="I421" s="20"/>
      <c r="J421" s="20"/>
      <c r="K421" s="20"/>
      <c r="L421" s="20">
        <v>350</v>
      </c>
      <c r="M421" s="20"/>
      <c r="N421" s="2" t="s">
        <v>38</v>
      </c>
      <c r="O421" s="20"/>
      <c r="P421" s="197"/>
      <c r="Q421" s="279"/>
      <c r="R421" s="279"/>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8"/>
    </row>
    <row r="422" spans="1:91" s="9" customFormat="1" ht="48" customHeight="1" x14ac:dyDescent="0.3">
      <c r="A422" s="55"/>
      <c r="B422" s="308" t="s">
        <v>417</v>
      </c>
      <c r="C422" s="128" t="s">
        <v>398</v>
      </c>
      <c r="D422" s="20"/>
      <c r="E422" s="20" t="s">
        <v>80</v>
      </c>
      <c r="F422" s="128" t="s">
        <v>151</v>
      </c>
      <c r="G422" s="20"/>
      <c r="H422" s="20"/>
      <c r="I422" s="20"/>
      <c r="J422" s="20"/>
      <c r="K422" s="20"/>
      <c r="L422" s="20"/>
      <c r="M422" s="20">
        <v>1</v>
      </c>
      <c r="N422" s="20"/>
      <c r="O422" s="20"/>
      <c r="P422" s="197"/>
      <c r="Q422" s="279"/>
      <c r="R422" s="279"/>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8"/>
    </row>
    <row r="423" spans="1:91" s="9" customFormat="1" ht="60.75" customHeight="1" x14ac:dyDescent="0.3">
      <c r="A423" s="55"/>
      <c r="B423" s="308"/>
      <c r="C423" s="128"/>
      <c r="D423" s="20"/>
      <c r="E423" s="20" t="s">
        <v>129</v>
      </c>
      <c r="F423" s="128"/>
      <c r="G423" s="20"/>
      <c r="H423" s="20"/>
      <c r="I423" s="20"/>
      <c r="J423" s="20"/>
      <c r="K423" s="20"/>
      <c r="L423" s="20"/>
      <c r="M423" s="20">
        <v>450</v>
      </c>
      <c r="N423" s="2" t="s">
        <v>38</v>
      </c>
      <c r="O423" s="20"/>
      <c r="P423" s="197"/>
      <c r="Q423" s="279"/>
      <c r="R423" s="279"/>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8"/>
    </row>
    <row r="424" spans="1:91" s="9" customFormat="1" ht="51" customHeight="1" x14ac:dyDescent="0.3">
      <c r="A424" s="55"/>
      <c r="B424" s="308" t="s">
        <v>416</v>
      </c>
      <c r="C424" s="128" t="s">
        <v>398</v>
      </c>
      <c r="D424" s="20"/>
      <c r="E424" s="20" t="s">
        <v>80</v>
      </c>
      <c r="F424" s="128" t="s">
        <v>151</v>
      </c>
      <c r="G424" s="20"/>
      <c r="H424" s="20"/>
      <c r="I424" s="20"/>
      <c r="J424" s="20"/>
      <c r="K424" s="20"/>
      <c r="L424" s="20">
        <v>1</v>
      </c>
      <c r="M424" s="20"/>
      <c r="N424" s="20"/>
      <c r="O424" s="20"/>
      <c r="P424" s="197"/>
      <c r="Q424" s="279"/>
      <c r="R424" s="279"/>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8"/>
    </row>
    <row r="425" spans="1:91" s="9" customFormat="1" ht="49.5" customHeight="1" x14ac:dyDescent="0.3">
      <c r="A425" s="55"/>
      <c r="B425" s="308"/>
      <c r="C425" s="128"/>
      <c r="D425" s="20"/>
      <c r="E425" s="20" t="s">
        <v>129</v>
      </c>
      <c r="F425" s="128"/>
      <c r="G425" s="20"/>
      <c r="H425" s="20"/>
      <c r="I425" s="20"/>
      <c r="J425" s="20"/>
      <c r="K425" s="20"/>
      <c r="L425" s="20">
        <v>500</v>
      </c>
      <c r="M425" s="20"/>
      <c r="N425" s="2" t="s">
        <v>38</v>
      </c>
      <c r="O425" s="20"/>
      <c r="P425" s="197"/>
      <c r="Q425" s="279"/>
      <c r="R425" s="279"/>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8"/>
    </row>
    <row r="426" spans="1:91" s="9" customFormat="1" ht="43.5" customHeight="1" x14ac:dyDescent="0.3">
      <c r="A426" s="55"/>
      <c r="B426" s="308" t="s">
        <v>415</v>
      </c>
      <c r="C426" s="128" t="s">
        <v>398</v>
      </c>
      <c r="D426" s="20"/>
      <c r="E426" s="20" t="s">
        <v>80</v>
      </c>
      <c r="F426" s="128" t="s">
        <v>151</v>
      </c>
      <c r="G426" s="20"/>
      <c r="H426" s="20"/>
      <c r="I426" s="20"/>
      <c r="J426" s="20"/>
      <c r="K426" s="20"/>
      <c r="L426" s="20">
        <v>1</v>
      </c>
      <c r="M426" s="20"/>
      <c r="N426" s="20"/>
      <c r="O426" s="20"/>
      <c r="P426" s="197"/>
      <c r="Q426" s="279"/>
      <c r="R426" s="279"/>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8"/>
    </row>
    <row r="427" spans="1:91" s="9" customFormat="1" ht="39.75" customHeight="1" x14ac:dyDescent="0.3">
      <c r="A427" s="55"/>
      <c r="B427" s="308"/>
      <c r="C427" s="128"/>
      <c r="D427" s="20"/>
      <c r="E427" s="20" t="s">
        <v>129</v>
      </c>
      <c r="F427" s="128"/>
      <c r="G427" s="20"/>
      <c r="H427" s="20"/>
      <c r="I427" s="20"/>
      <c r="J427" s="20"/>
      <c r="K427" s="20"/>
      <c r="L427" s="20">
        <v>500</v>
      </c>
      <c r="M427" s="20"/>
      <c r="N427" s="2" t="s">
        <v>38</v>
      </c>
      <c r="O427" s="20"/>
      <c r="P427" s="197"/>
      <c r="Q427" s="279"/>
      <c r="R427" s="279"/>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8"/>
    </row>
    <row r="428" spans="1:91" s="9" customFormat="1" ht="60.75" customHeight="1" x14ac:dyDescent="0.3">
      <c r="A428" s="55"/>
      <c r="B428" s="308" t="s">
        <v>414</v>
      </c>
      <c r="C428" s="128" t="s">
        <v>398</v>
      </c>
      <c r="D428" s="20"/>
      <c r="E428" s="20" t="s">
        <v>80</v>
      </c>
      <c r="F428" s="128" t="s">
        <v>151</v>
      </c>
      <c r="G428" s="20"/>
      <c r="H428" s="20"/>
      <c r="I428" s="20"/>
      <c r="J428" s="20"/>
      <c r="K428" s="20">
        <v>1</v>
      </c>
      <c r="L428" s="20"/>
      <c r="M428" s="20"/>
      <c r="N428" s="20"/>
      <c r="O428" s="20"/>
      <c r="P428" s="197"/>
      <c r="Q428" s="279"/>
      <c r="R428" s="279"/>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8"/>
    </row>
    <row r="429" spans="1:91" s="9" customFormat="1" ht="60.75" customHeight="1" x14ac:dyDescent="0.3">
      <c r="A429" s="55"/>
      <c r="B429" s="308"/>
      <c r="C429" s="128"/>
      <c r="D429" s="20"/>
      <c r="E429" s="20" t="s">
        <v>129</v>
      </c>
      <c r="F429" s="128"/>
      <c r="G429" s="20"/>
      <c r="H429" s="20"/>
      <c r="I429" s="20"/>
      <c r="J429" s="20"/>
      <c r="K429" s="20">
        <v>500</v>
      </c>
      <c r="L429" s="20"/>
      <c r="M429" s="20"/>
      <c r="N429" s="2" t="s">
        <v>38</v>
      </c>
      <c r="O429" s="20"/>
      <c r="P429" s="197"/>
      <c r="Q429" s="279"/>
      <c r="R429" s="279"/>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8"/>
    </row>
    <row r="430" spans="1:91" s="9" customFormat="1" ht="62.25" customHeight="1" x14ac:dyDescent="0.3">
      <c r="A430" s="55"/>
      <c r="B430" s="308" t="s">
        <v>413</v>
      </c>
      <c r="C430" s="128" t="s">
        <v>398</v>
      </c>
      <c r="D430" s="20"/>
      <c r="E430" s="20" t="s">
        <v>80</v>
      </c>
      <c r="F430" s="128" t="s">
        <v>151</v>
      </c>
      <c r="G430" s="20"/>
      <c r="H430" s="20"/>
      <c r="I430" s="20"/>
      <c r="J430" s="20"/>
      <c r="K430" s="20"/>
      <c r="L430" s="20"/>
      <c r="M430" s="20">
        <v>1</v>
      </c>
      <c r="N430" s="20"/>
      <c r="O430" s="20"/>
      <c r="P430" s="197"/>
      <c r="Q430" s="279"/>
      <c r="R430" s="279"/>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8"/>
    </row>
    <row r="431" spans="1:91" s="9" customFormat="1" ht="38.25" customHeight="1" x14ac:dyDescent="0.3">
      <c r="A431" s="55"/>
      <c r="B431" s="308"/>
      <c r="C431" s="128"/>
      <c r="D431" s="20"/>
      <c r="E431" s="20" t="s">
        <v>129</v>
      </c>
      <c r="F431" s="128"/>
      <c r="G431" s="20"/>
      <c r="H431" s="20"/>
      <c r="I431" s="20"/>
      <c r="J431" s="20"/>
      <c r="K431" s="20"/>
      <c r="L431" s="20">
        <v>300</v>
      </c>
      <c r="M431" s="20">
        <v>300</v>
      </c>
      <c r="N431" s="2" t="s">
        <v>38</v>
      </c>
      <c r="O431" s="20"/>
      <c r="P431" s="197"/>
      <c r="Q431" s="279"/>
      <c r="R431" s="279"/>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8"/>
    </row>
    <row r="432" spans="1:91" s="62" customFormat="1" ht="28.5" customHeight="1" x14ac:dyDescent="0.25">
      <c r="A432" s="55">
        <v>64</v>
      </c>
      <c r="B432" s="178" t="s">
        <v>412</v>
      </c>
      <c r="C432" s="170" t="s">
        <v>406</v>
      </c>
      <c r="D432" s="170"/>
      <c r="E432" s="106" t="s">
        <v>80</v>
      </c>
      <c r="F432" s="170" t="s">
        <v>151</v>
      </c>
      <c r="G432" s="106">
        <f t="shared" ref="G432:M433" si="42">G434+G436</f>
        <v>0</v>
      </c>
      <c r="H432" s="106">
        <f t="shared" si="42"/>
        <v>1</v>
      </c>
      <c r="I432" s="106">
        <f t="shared" si="42"/>
        <v>0</v>
      </c>
      <c r="J432" s="106">
        <f t="shared" si="42"/>
        <v>1</v>
      </c>
      <c r="K432" s="106">
        <f t="shared" si="42"/>
        <v>0</v>
      </c>
      <c r="L432" s="106">
        <f t="shared" si="42"/>
        <v>0</v>
      </c>
      <c r="M432" s="106">
        <f t="shared" si="42"/>
        <v>0</v>
      </c>
      <c r="N432" s="106"/>
      <c r="O432" s="106"/>
      <c r="P432" s="197"/>
      <c r="Q432" s="279"/>
      <c r="R432" s="279"/>
      <c r="S432" s="279"/>
      <c r="T432" s="279"/>
      <c r="U432" s="279"/>
      <c r="V432" s="279"/>
      <c r="W432" s="279"/>
      <c r="X432" s="279"/>
      <c r="Y432" s="279"/>
      <c r="Z432" s="279"/>
      <c r="AA432" s="279"/>
      <c r="AB432" s="279"/>
      <c r="AC432" s="279"/>
      <c r="AD432" s="279"/>
      <c r="AE432" s="279"/>
      <c r="AF432" s="279"/>
      <c r="AG432" s="279"/>
      <c r="AH432" s="279"/>
      <c r="AI432" s="279"/>
      <c r="AJ432" s="279"/>
      <c r="AK432" s="279"/>
      <c r="AL432" s="279"/>
      <c r="AM432" s="279"/>
      <c r="AN432" s="279"/>
      <c r="AO432" s="279"/>
      <c r="AP432" s="279"/>
      <c r="AQ432" s="279"/>
      <c r="AR432" s="279"/>
      <c r="AS432" s="279"/>
      <c r="AT432" s="279"/>
      <c r="AU432" s="279"/>
      <c r="AV432" s="279"/>
      <c r="AW432" s="279"/>
      <c r="AX432" s="279"/>
      <c r="AY432" s="279"/>
      <c r="AZ432" s="279"/>
      <c r="BA432" s="279"/>
      <c r="BB432" s="279"/>
      <c r="BC432" s="279"/>
      <c r="BD432" s="279"/>
      <c r="BE432" s="279"/>
      <c r="BF432" s="279"/>
      <c r="BG432" s="279"/>
      <c r="BH432" s="279"/>
      <c r="BI432" s="279"/>
      <c r="BJ432" s="279"/>
      <c r="BK432" s="279"/>
      <c r="BL432" s="279"/>
      <c r="BM432" s="279"/>
      <c r="BN432" s="279"/>
      <c r="BO432" s="279"/>
      <c r="BP432" s="279"/>
      <c r="BQ432" s="279"/>
      <c r="BR432" s="279"/>
      <c r="BS432" s="279"/>
      <c r="BT432" s="279"/>
      <c r="BU432" s="279"/>
      <c r="BV432" s="279"/>
      <c r="BW432" s="279"/>
      <c r="BX432" s="279"/>
      <c r="BY432" s="279"/>
      <c r="BZ432" s="279"/>
      <c r="CA432" s="279"/>
      <c r="CB432" s="279"/>
      <c r="CC432" s="279"/>
      <c r="CD432" s="279"/>
      <c r="CE432" s="279"/>
      <c r="CF432" s="279"/>
      <c r="CG432" s="279"/>
      <c r="CH432" s="279"/>
      <c r="CI432" s="279"/>
      <c r="CJ432" s="279"/>
      <c r="CK432" s="279"/>
      <c r="CL432" s="279"/>
      <c r="CM432" s="15"/>
    </row>
    <row r="433" spans="1:91" s="62" customFormat="1" ht="41.25" customHeight="1" x14ac:dyDescent="0.25">
      <c r="A433" s="55"/>
      <c r="B433" s="178"/>
      <c r="C433" s="170"/>
      <c r="D433" s="170"/>
      <c r="E433" s="106" t="s">
        <v>129</v>
      </c>
      <c r="F433" s="170"/>
      <c r="G433" s="106">
        <f t="shared" si="42"/>
        <v>0</v>
      </c>
      <c r="H433" s="106">
        <f t="shared" si="42"/>
        <v>30.5</v>
      </c>
      <c r="I433" s="106">
        <f t="shared" si="42"/>
        <v>100</v>
      </c>
      <c r="J433" s="106">
        <f t="shared" si="42"/>
        <v>233.4</v>
      </c>
      <c r="K433" s="106">
        <f t="shared" si="42"/>
        <v>0</v>
      </c>
      <c r="L433" s="106">
        <f t="shared" si="42"/>
        <v>0</v>
      </c>
      <c r="M433" s="106">
        <f t="shared" si="42"/>
        <v>0</v>
      </c>
      <c r="N433" s="106" t="s">
        <v>38</v>
      </c>
      <c r="O433" s="106">
        <v>748113015</v>
      </c>
      <c r="P433" s="197"/>
      <c r="Q433" s="279"/>
      <c r="R433" s="279"/>
      <c r="S433" s="279"/>
      <c r="T433" s="279"/>
      <c r="U433" s="279"/>
      <c r="V433" s="279"/>
      <c r="W433" s="279"/>
      <c r="X433" s="279"/>
      <c r="Y433" s="279"/>
      <c r="Z433" s="279"/>
      <c r="AA433" s="279"/>
      <c r="AB433" s="279"/>
      <c r="AC433" s="279"/>
      <c r="AD433" s="279"/>
      <c r="AE433" s="279"/>
      <c r="AF433" s="279"/>
      <c r="AG433" s="279"/>
      <c r="AH433" s="279"/>
      <c r="AI433" s="279"/>
      <c r="AJ433" s="279"/>
      <c r="AK433" s="279"/>
      <c r="AL433" s="279"/>
      <c r="AM433" s="279"/>
      <c r="AN433" s="279"/>
      <c r="AO433" s="279"/>
      <c r="AP433" s="279"/>
      <c r="AQ433" s="279"/>
      <c r="AR433" s="279"/>
      <c r="AS433" s="279"/>
      <c r="AT433" s="279"/>
      <c r="AU433" s="279"/>
      <c r="AV433" s="279"/>
      <c r="AW433" s="279"/>
      <c r="AX433" s="279"/>
      <c r="AY433" s="279"/>
      <c r="AZ433" s="279"/>
      <c r="BA433" s="279"/>
      <c r="BB433" s="279"/>
      <c r="BC433" s="279"/>
      <c r="BD433" s="279"/>
      <c r="BE433" s="279"/>
      <c r="BF433" s="279"/>
      <c r="BG433" s="279"/>
      <c r="BH433" s="279"/>
      <c r="BI433" s="279"/>
      <c r="BJ433" s="279"/>
      <c r="BK433" s="279"/>
      <c r="BL433" s="279"/>
      <c r="BM433" s="279"/>
      <c r="BN433" s="279"/>
      <c r="BO433" s="279"/>
      <c r="BP433" s="279"/>
      <c r="BQ433" s="279"/>
      <c r="BR433" s="279"/>
      <c r="BS433" s="279"/>
      <c r="BT433" s="279"/>
      <c r="BU433" s="279"/>
      <c r="BV433" s="279"/>
      <c r="BW433" s="279"/>
      <c r="BX433" s="279"/>
      <c r="BY433" s="279"/>
      <c r="BZ433" s="279"/>
      <c r="CA433" s="279"/>
      <c r="CB433" s="279"/>
      <c r="CC433" s="279"/>
      <c r="CD433" s="279"/>
      <c r="CE433" s="279"/>
      <c r="CF433" s="279"/>
      <c r="CG433" s="279"/>
      <c r="CH433" s="279"/>
      <c r="CI433" s="279"/>
      <c r="CJ433" s="279"/>
      <c r="CK433" s="279"/>
      <c r="CL433" s="279"/>
      <c r="CM433" s="15"/>
    </row>
    <row r="434" spans="1:91" s="62" customFormat="1" ht="41.25" customHeight="1" x14ac:dyDescent="0.25">
      <c r="A434" s="55"/>
      <c r="B434" s="308" t="s">
        <v>411</v>
      </c>
      <c r="C434" s="128" t="s">
        <v>398</v>
      </c>
      <c r="D434" s="170"/>
      <c r="E434" s="20" t="s">
        <v>80</v>
      </c>
      <c r="F434" s="20"/>
      <c r="G434" s="20"/>
      <c r="H434" s="20">
        <v>1</v>
      </c>
      <c r="I434" s="106"/>
      <c r="J434" s="106"/>
      <c r="K434" s="106"/>
      <c r="L434" s="106"/>
      <c r="M434" s="106"/>
      <c r="N434" s="106"/>
      <c r="O434" s="2"/>
      <c r="P434" s="197"/>
      <c r="Q434" s="279"/>
      <c r="R434" s="279"/>
      <c r="S434" s="279"/>
      <c r="T434" s="279"/>
      <c r="U434" s="279"/>
      <c r="V434" s="279"/>
      <c r="W434" s="279"/>
      <c r="X434" s="279"/>
      <c r="Y434" s="279"/>
      <c r="Z434" s="279"/>
      <c r="AA434" s="279"/>
      <c r="AB434" s="279"/>
      <c r="AC434" s="279"/>
      <c r="AD434" s="279"/>
      <c r="AE434" s="279"/>
      <c r="AF434" s="279"/>
      <c r="AG434" s="279"/>
      <c r="AH434" s="279"/>
      <c r="AI434" s="279"/>
      <c r="AJ434" s="279"/>
      <c r="AK434" s="279"/>
      <c r="AL434" s="279"/>
      <c r="AM434" s="279"/>
      <c r="AN434" s="279"/>
      <c r="AO434" s="279"/>
      <c r="AP434" s="279"/>
      <c r="AQ434" s="279"/>
      <c r="AR434" s="279"/>
      <c r="AS434" s="279"/>
      <c r="AT434" s="279"/>
      <c r="AU434" s="279"/>
      <c r="AV434" s="279"/>
      <c r="AW434" s="279"/>
      <c r="AX434" s="279"/>
      <c r="AY434" s="279"/>
      <c r="AZ434" s="279"/>
      <c r="BA434" s="279"/>
      <c r="BB434" s="279"/>
      <c r="BC434" s="279"/>
      <c r="BD434" s="279"/>
      <c r="BE434" s="279"/>
      <c r="BF434" s="279"/>
      <c r="BG434" s="279"/>
      <c r="BH434" s="279"/>
      <c r="BI434" s="279"/>
      <c r="BJ434" s="279"/>
      <c r="BK434" s="279"/>
      <c r="BL434" s="279"/>
      <c r="BM434" s="279"/>
      <c r="BN434" s="279"/>
      <c r="BO434" s="279"/>
      <c r="BP434" s="279"/>
      <c r="BQ434" s="279"/>
      <c r="BR434" s="279"/>
      <c r="BS434" s="279"/>
      <c r="BT434" s="279"/>
      <c r="BU434" s="279"/>
      <c r="BV434" s="279"/>
      <c r="BW434" s="279"/>
      <c r="BX434" s="279"/>
      <c r="BY434" s="279"/>
      <c r="BZ434" s="279"/>
      <c r="CA434" s="279"/>
      <c r="CB434" s="279"/>
      <c r="CC434" s="279"/>
      <c r="CD434" s="279"/>
      <c r="CE434" s="279"/>
      <c r="CF434" s="279"/>
      <c r="CG434" s="279"/>
      <c r="CH434" s="279"/>
      <c r="CI434" s="279"/>
      <c r="CJ434" s="279"/>
      <c r="CK434" s="279"/>
      <c r="CL434" s="279"/>
      <c r="CM434" s="15"/>
    </row>
    <row r="435" spans="1:91" s="62" customFormat="1" ht="77.25" customHeight="1" x14ac:dyDescent="0.25">
      <c r="A435" s="55"/>
      <c r="B435" s="308"/>
      <c r="C435" s="128"/>
      <c r="D435" s="170"/>
      <c r="E435" s="20" t="s">
        <v>129</v>
      </c>
      <c r="F435" s="20"/>
      <c r="G435" s="20"/>
      <c r="H435" s="20">
        <v>30.5</v>
      </c>
      <c r="I435" s="106"/>
      <c r="J435" s="106"/>
      <c r="K435" s="106"/>
      <c r="L435" s="106"/>
      <c r="M435" s="106"/>
      <c r="N435" s="2" t="s">
        <v>38</v>
      </c>
      <c r="O435" s="2">
        <v>748113015</v>
      </c>
      <c r="P435" s="197"/>
      <c r="Q435" s="279"/>
      <c r="R435" s="279"/>
      <c r="S435" s="279"/>
      <c r="T435" s="279"/>
      <c r="U435" s="279"/>
      <c r="V435" s="279"/>
      <c r="W435" s="279"/>
      <c r="X435" s="279"/>
      <c r="Y435" s="279"/>
      <c r="Z435" s="279"/>
      <c r="AA435" s="279"/>
      <c r="AB435" s="279"/>
      <c r="AC435" s="279"/>
      <c r="AD435" s="279"/>
      <c r="AE435" s="279"/>
      <c r="AF435" s="279"/>
      <c r="AG435" s="279"/>
      <c r="AH435" s="279"/>
      <c r="AI435" s="279"/>
      <c r="AJ435" s="279"/>
      <c r="AK435" s="279"/>
      <c r="AL435" s="279"/>
      <c r="AM435" s="279"/>
      <c r="AN435" s="279"/>
      <c r="AO435" s="279"/>
      <c r="AP435" s="279"/>
      <c r="AQ435" s="279"/>
      <c r="AR435" s="279"/>
      <c r="AS435" s="279"/>
      <c r="AT435" s="279"/>
      <c r="AU435" s="279"/>
      <c r="AV435" s="279"/>
      <c r="AW435" s="279"/>
      <c r="AX435" s="279"/>
      <c r="AY435" s="279"/>
      <c r="AZ435" s="279"/>
      <c r="BA435" s="279"/>
      <c r="BB435" s="279"/>
      <c r="BC435" s="279"/>
      <c r="BD435" s="279"/>
      <c r="BE435" s="279"/>
      <c r="BF435" s="279"/>
      <c r="BG435" s="279"/>
      <c r="BH435" s="279"/>
      <c r="BI435" s="279"/>
      <c r="BJ435" s="279"/>
      <c r="BK435" s="279"/>
      <c r="BL435" s="279"/>
      <c r="BM435" s="279"/>
      <c r="BN435" s="279"/>
      <c r="BO435" s="279"/>
      <c r="BP435" s="279"/>
      <c r="BQ435" s="279"/>
      <c r="BR435" s="279"/>
      <c r="BS435" s="279"/>
      <c r="BT435" s="279"/>
      <c r="BU435" s="279"/>
      <c r="BV435" s="279"/>
      <c r="BW435" s="279"/>
      <c r="BX435" s="279"/>
      <c r="BY435" s="279"/>
      <c r="BZ435" s="279"/>
      <c r="CA435" s="279"/>
      <c r="CB435" s="279"/>
      <c r="CC435" s="279"/>
      <c r="CD435" s="279"/>
      <c r="CE435" s="279"/>
      <c r="CF435" s="279"/>
      <c r="CG435" s="279"/>
      <c r="CH435" s="279"/>
      <c r="CI435" s="279"/>
      <c r="CJ435" s="279"/>
      <c r="CK435" s="279"/>
      <c r="CL435" s="279"/>
      <c r="CM435" s="15"/>
    </row>
    <row r="436" spans="1:91" s="62" customFormat="1" ht="41.25" customHeight="1" x14ac:dyDescent="0.25">
      <c r="A436" s="55"/>
      <c r="B436" s="308" t="s">
        <v>410</v>
      </c>
      <c r="C436" s="128" t="s">
        <v>398</v>
      </c>
      <c r="D436" s="170"/>
      <c r="E436" s="20" t="s">
        <v>80</v>
      </c>
      <c r="F436" s="2"/>
      <c r="G436" s="2"/>
      <c r="H436" s="2"/>
      <c r="I436" s="2"/>
      <c r="J436" s="2">
        <v>1</v>
      </c>
      <c r="K436" s="2"/>
      <c r="L436" s="2"/>
      <c r="M436" s="2"/>
      <c r="N436" s="2"/>
      <c r="O436" s="2"/>
      <c r="P436" s="31"/>
      <c r="Q436" s="279"/>
      <c r="R436" s="279"/>
      <c r="S436" s="279"/>
      <c r="T436" s="279"/>
      <c r="U436" s="279"/>
      <c r="V436" s="279"/>
      <c r="W436" s="279"/>
      <c r="X436" s="279"/>
      <c r="Y436" s="279"/>
      <c r="Z436" s="279"/>
      <c r="AA436" s="279"/>
      <c r="AB436" s="279"/>
      <c r="AC436" s="279"/>
      <c r="AD436" s="279"/>
      <c r="AE436" s="279"/>
      <c r="AF436" s="279"/>
      <c r="AG436" s="279"/>
      <c r="AH436" s="279"/>
      <c r="AI436" s="279"/>
      <c r="AJ436" s="279"/>
      <c r="AK436" s="279"/>
      <c r="AL436" s="279"/>
      <c r="AM436" s="279"/>
      <c r="AN436" s="279"/>
      <c r="AO436" s="279"/>
      <c r="AP436" s="279"/>
      <c r="AQ436" s="279"/>
      <c r="AR436" s="279"/>
      <c r="AS436" s="279"/>
      <c r="AT436" s="279"/>
      <c r="AU436" s="279"/>
      <c r="AV436" s="279"/>
      <c r="AW436" s="279"/>
      <c r="AX436" s="279"/>
      <c r="AY436" s="279"/>
      <c r="AZ436" s="279"/>
      <c r="BA436" s="279"/>
      <c r="BB436" s="279"/>
      <c r="BC436" s="279"/>
      <c r="BD436" s="279"/>
      <c r="BE436" s="279"/>
      <c r="BF436" s="279"/>
      <c r="BG436" s="279"/>
      <c r="BH436" s="279"/>
      <c r="BI436" s="279"/>
      <c r="BJ436" s="279"/>
      <c r="BK436" s="279"/>
      <c r="BL436" s="279"/>
      <c r="BM436" s="279"/>
      <c r="BN436" s="279"/>
      <c r="BO436" s="279"/>
      <c r="BP436" s="279"/>
      <c r="BQ436" s="279"/>
      <c r="BR436" s="279"/>
      <c r="BS436" s="279"/>
      <c r="BT436" s="279"/>
      <c r="BU436" s="279"/>
      <c r="BV436" s="279"/>
      <c r="BW436" s="279"/>
      <c r="BX436" s="279"/>
      <c r="BY436" s="279"/>
      <c r="BZ436" s="279"/>
      <c r="CA436" s="279"/>
      <c r="CB436" s="279"/>
      <c r="CC436" s="279"/>
      <c r="CD436" s="279"/>
      <c r="CE436" s="279"/>
      <c r="CF436" s="279"/>
      <c r="CG436" s="279"/>
      <c r="CH436" s="279"/>
      <c r="CI436" s="279"/>
      <c r="CJ436" s="279"/>
      <c r="CK436" s="279"/>
      <c r="CL436" s="279"/>
      <c r="CM436" s="15"/>
    </row>
    <row r="437" spans="1:91" s="62" customFormat="1" ht="91.5" customHeight="1" x14ac:dyDescent="0.25">
      <c r="A437" s="55"/>
      <c r="B437" s="308"/>
      <c r="C437" s="128"/>
      <c r="D437" s="170"/>
      <c r="E437" s="20" t="s">
        <v>129</v>
      </c>
      <c r="F437" s="2"/>
      <c r="G437" s="2"/>
      <c r="H437" s="2"/>
      <c r="I437" s="2">
        <v>100</v>
      </c>
      <c r="J437" s="2">
        <v>233.4</v>
      </c>
      <c r="K437" s="2"/>
      <c r="L437" s="2"/>
      <c r="M437" s="2"/>
      <c r="N437" s="2" t="s">
        <v>38</v>
      </c>
      <c r="O437" s="2">
        <v>748113015</v>
      </c>
      <c r="P437" s="31"/>
      <c r="Q437" s="279"/>
      <c r="R437" s="279"/>
      <c r="S437" s="279"/>
      <c r="T437" s="279"/>
      <c r="U437" s="279"/>
      <c r="V437" s="279"/>
      <c r="W437" s="279"/>
      <c r="X437" s="279"/>
      <c r="Y437" s="279"/>
      <c r="Z437" s="279"/>
      <c r="AA437" s="279"/>
      <c r="AB437" s="279"/>
      <c r="AC437" s="279"/>
      <c r="AD437" s="279"/>
      <c r="AE437" s="279"/>
      <c r="AF437" s="279"/>
      <c r="AG437" s="279"/>
      <c r="AH437" s="279"/>
      <c r="AI437" s="279"/>
      <c r="AJ437" s="279"/>
      <c r="AK437" s="279"/>
      <c r="AL437" s="279"/>
      <c r="AM437" s="279"/>
      <c r="AN437" s="279"/>
      <c r="AO437" s="279"/>
      <c r="AP437" s="279"/>
      <c r="AQ437" s="279"/>
      <c r="AR437" s="279"/>
      <c r="AS437" s="279"/>
      <c r="AT437" s="279"/>
      <c r="AU437" s="279"/>
      <c r="AV437" s="279"/>
      <c r="AW437" s="279"/>
      <c r="AX437" s="279"/>
      <c r="AY437" s="279"/>
      <c r="AZ437" s="279"/>
      <c r="BA437" s="279"/>
      <c r="BB437" s="279"/>
      <c r="BC437" s="279"/>
      <c r="BD437" s="279"/>
      <c r="BE437" s="279"/>
      <c r="BF437" s="279"/>
      <c r="BG437" s="279"/>
      <c r="BH437" s="279"/>
      <c r="BI437" s="279"/>
      <c r="BJ437" s="279"/>
      <c r="BK437" s="279"/>
      <c r="BL437" s="279"/>
      <c r="BM437" s="279"/>
      <c r="BN437" s="279"/>
      <c r="BO437" s="279"/>
      <c r="BP437" s="279"/>
      <c r="BQ437" s="279"/>
      <c r="BR437" s="279"/>
      <c r="BS437" s="279"/>
      <c r="BT437" s="279"/>
      <c r="BU437" s="279"/>
      <c r="BV437" s="279"/>
      <c r="BW437" s="279"/>
      <c r="BX437" s="279"/>
      <c r="BY437" s="279"/>
      <c r="BZ437" s="279"/>
      <c r="CA437" s="279"/>
      <c r="CB437" s="279"/>
      <c r="CC437" s="279"/>
      <c r="CD437" s="279"/>
      <c r="CE437" s="279"/>
      <c r="CF437" s="279"/>
      <c r="CG437" s="279"/>
      <c r="CH437" s="279"/>
      <c r="CI437" s="279"/>
      <c r="CJ437" s="279"/>
      <c r="CK437" s="279"/>
      <c r="CL437" s="279"/>
      <c r="CM437" s="15"/>
    </row>
    <row r="438" spans="1:91" s="62" customFormat="1" ht="80.25" customHeight="1" x14ac:dyDescent="0.25">
      <c r="A438" s="2"/>
      <c r="B438" s="24" t="s">
        <v>409</v>
      </c>
      <c r="C438" s="20" t="s">
        <v>408</v>
      </c>
      <c r="D438" s="106"/>
      <c r="E438" s="20" t="s">
        <v>129</v>
      </c>
      <c r="F438" s="2"/>
      <c r="G438" s="2"/>
      <c r="H438" s="2"/>
      <c r="I438" s="2">
        <v>33.6</v>
      </c>
      <c r="J438" s="2"/>
      <c r="K438" s="2"/>
      <c r="L438" s="2"/>
      <c r="M438" s="2"/>
      <c r="N438" s="2" t="s">
        <v>272</v>
      </c>
      <c r="O438" s="2">
        <v>455003</v>
      </c>
      <c r="P438" s="31"/>
      <c r="Q438" s="279"/>
      <c r="R438" s="279"/>
      <c r="S438" s="279"/>
      <c r="T438" s="279"/>
      <c r="U438" s="279"/>
      <c r="V438" s="279"/>
      <c r="W438" s="279"/>
      <c r="X438" s="279"/>
      <c r="Y438" s="279"/>
      <c r="Z438" s="279"/>
      <c r="AA438" s="279"/>
      <c r="AB438" s="279"/>
      <c r="AC438" s="279"/>
      <c r="AD438" s="279"/>
      <c r="AE438" s="279"/>
      <c r="AF438" s="279"/>
      <c r="AG438" s="279"/>
      <c r="AH438" s="279"/>
      <c r="AI438" s="279"/>
      <c r="AJ438" s="279"/>
      <c r="AK438" s="279"/>
      <c r="AL438" s="279"/>
      <c r="AM438" s="279"/>
      <c r="AN438" s="279"/>
      <c r="AO438" s="279"/>
      <c r="AP438" s="279"/>
      <c r="AQ438" s="279"/>
      <c r="AR438" s="279"/>
      <c r="AS438" s="279"/>
      <c r="AT438" s="279"/>
      <c r="AU438" s="279"/>
      <c r="AV438" s="279"/>
      <c r="AW438" s="279"/>
      <c r="AX438" s="279"/>
      <c r="AY438" s="279"/>
      <c r="AZ438" s="279"/>
      <c r="BA438" s="279"/>
      <c r="BB438" s="279"/>
      <c r="BC438" s="279"/>
      <c r="BD438" s="279"/>
      <c r="BE438" s="279"/>
      <c r="BF438" s="279"/>
      <c r="BG438" s="279"/>
      <c r="BH438" s="279"/>
      <c r="BI438" s="279"/>
      <c r="BJ438" s="279"/>
      <c r="BK438" s="279"/>
      <c r="BL438" s="279"/>
      <c r="BM438" s="279"/>
      <c r="BN438" s="279"/>
      <c r="BO438" s="279"/>
      <c r="BP438" s="279"/>
      <c r="BQ438" s="279"/>
      <c r="BR438" s="279"/>
      <c r="BS438" s="279"/>
      <c r="BT438" s="279"/>
      <c r="BU438" s="279"/>
      <c r="BV438" s="279"/>
      <c r="BW438" s="279"/>
      <c r="BX438" s="279"/>
      <c r="BY438" s="279"/>
      <c r="BZ438" s="279"/>
      <c r="CA438" s="279"/>
      <c r="CB438" s="279"/>
      <c r="CC438" s="279"/>
      <c r="CD438" s="279"/>
      <c r="CE438" s="279"/>
      <c r="CF438" s="279"/>
      <c r="CG438" s="279"/>
      <c r="CH438" s="279"/>
      <c r="CI438" s="279"/>
      <c r="CJ438" s="279"/>
      <c r="CK438" s="279"/>
      <c r="CL438" s="279"/>
      <c r="CM438" s="15"/>
    </row>
    <row r="439" spans="1:91" s="64" customFormat="1" ht="41.25" customHeight="1" x14ac:dyDescent="0.3">
      <c r="A439" s="106"/>
      <c r="B439" s="178" t="s">
        <v>361</v>
      </c>
      <c r="C439" s="178"/>
      <c r="D439" s="106"/>
      <c r="E439" s="106"/>
      <c r="F439" s="90"/>
      <c r="G439" s="106"/>
      <c r="H439" s="106"/>
      <c r="I439" s="106"/>
      <c r="J439" s="106"/>
      <c r="K439" s="106"/>
      <c r="L439" s="106"/>
      <c r="M439" s="106"/>
      <c r="N439" s="106"/>
      <c r="O439" s="106"/>
      <c r="P439" s="197"/>
      <c r="Q439" s="66"/>
      <c r="R439" s="66"/>
      <c r="S439" s="66"/>
      <c r="T439" s="66"/>
      <c r="U439" s="66"/>
      <c r="V439" s="66"/>
      <c r="W439" s="66"/>
      <c r="X439" s="66"/>
      <c r="Y439" s="66"/>
      <c r="Z439" s="66"/>
      <c r="AA439" s="66"/>
      <c r="AB439" s="66"/>
      <c r="AC439" s="66"/>
      <c r="AD439" s="66"/>
      <c r="AE439" s="66"/>
      <c r="AF439" s="66"/>
      <c r="AG439" s="66"/>
      <c r="AH439" s="66"/>
      <c r="AI439" s="66"/>
      <c r="AJ439" s="66"/>
      <c r="AK439" s="66"/>
      <c r="AL439" s="66"/>
      <c r="AM439" s="66"/>
      <c r="AN439" s="66"/>
      <c r="AO439" s="66"/>
      <c r="AP439" s="66"/>
      <c r="AQ439" s="66"/>
      <c r="AR439" s="66"/>
      <c r="AS439" s="66"/>
      <c r="AT439" s="66"/>
      <c r="AU439" s="66"/>
      <c r="AV439" s="66"/>
      <c r="AW439" s="66"/>
      <c r="AX439" s="66"/>
      <c r="AY439" s="66"/>
      <c r="AZ439" s="66"/>
      <c r="BA439" s="66"/>
      <c r="BB439" s="66"/>
      <c r="BC439" s="66"/>
      <c r="BD439" s="66"/>
      <c r="BE439" s="66"/>
      <c r="BF439" s="66"/>
      <c r="BG439" s="66"/>
      <c r="BH439" s="66"/>
      <c r="BI439" s="66"/>
      <c r="BJ439" s="66"/>
      <c r="BK439" s="66"/>
      <c r="BL439" s="66"/>
      <c r="BM439" s="66"/>
      <c r="BN439" s="66"/>
      <c r="BO439" s="66"/>
      <c r="BP439" s="66"/>
      <c r="BQ439" s="66"/>
      <c r="BR439" s="66"/>
      <c r="BS439" s="66"/>
      <c r="BT439" s="66"/>
      <c r="BU439" s="66"/>
      <c r="BV439" s="66"/>
      <c r="BW439" s="66"/>
      <c r="BX439" s="66"/>
      <c r="BY439" s="66"/>
      <c r="BZ439" s="66"/>
      <c r="CA439" s="66"/>
      <c r="CB439" s="66"/>
      <c r="CC439" s="66"/>
      <c r="CD439" s="66"/>
      <c r="CE439" s="66"/>
      <c r="CF439" s="66"/>
      <c r="CG439" s="66"/>
      <c r="CH439" s="66"/>
      <c r="CI439" s="66"/>
      <c r="CJ439" s="66"/>
      <c r="CK439" s="66"/>
      <c r="CL439" s="66"/>
      <c r="CM439" s="67"/>
    </row>
    <row r="440" spans="1:91" s="9" customFormat="1" ht="30" customHeight="1" x14ac:dyDescent="0.3">
      <c r="A440" s="170">
        <v>65</v>
      </c>
      <c r="B440" s="178" t="s">
        <v>407</v>
      </c>
      <c r="C440" s="170" t="s">
        <v>406</v>
      </c>
      <c r="D440" s="106"/>
      <c r="E440" s="106" t="s">
        <v>80</v>
      </c>
      <c r="F440" s="170" t="s">
        <v>151</v>
      </c>
      <c r="G440" s="106">
        <f t="shared" ref="G440:M441" si="43">G442+G444+G446+G448+G450+G452+G457</f>
        <v>0</v>
      </c>
      <c r="H440" s="106">
        <f t="shared" si="43"/>
        <v>0</v>
      </c>
      <c r="I440" s="106">
        <f t="shared" si="43"/>
        <v>0</v>
      </c>
      <c r="J440" s="106">
        <f t="shared" si="43"/>
        <v>5</v>
      </c>
      <c r="K440" s="106">
        <f t="shared" si="43"/>
        <v>2</v>
      </c>
      <c r="L440" s="106">
        <f t="shared" si="43"/>
        <v>0</v>
      </c>
      <c r="M440" s="106">
        <f t="shared" si="43"/>
        <v>0</v>
      </c>
      <c r="N440" s="106"/>
      <c r="O440" s="106"/>
      <c r="P440" s="19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8"/>
    </row>
    <row r="441" spans="1:91" s="9" customFormat="1" ht="41.25" customHeight="1" x14ac:dyDescent="0.3">
      <c r="A441" s="170"/>
      <c r="B441" s="178"/>
      <c r="C441" s="170"/>
      <c r="D441" s="106"/>
      <c r="E441" s="106" t="s">
        <v>129</v>
      </c>
      <c r="F441" s="170"/>
      <c r="G441" s="106">
        <f t="shared" si="43"/>
        <v>0</v>
      </c>
      <c r="H441" s="106">
        <f t="shared" si="43"/>
        <v>0</v>
      </c>
      <c r="I441" s="106">
        <f t="shared" si="43"/>
        <v>0</v>
      </c>
      <c r="J441" s="106">
        <f t="shared" si="43"/>
        <v>13700</v>
      </c>
      <c r="K441" s="106">
        <f t="shared" si="43"/>
        <v>13600</v>
      </c>
      <c r="L441" s="106">
        <f t="shared" si="43"/>
        <v>0</v>
      </c>
      <c r="M441" s="106">
        <f t="shared" si="43"/>
        <v>0</v>
      </c>
      <c r="N441" s="127"/>
      <c r="O441" s="106"/>
      <c r="P441" s="19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8"/>
    </row>
    <row r="442" spans="1:91" s="295" customFormat="1" ht="32.25" customHeight="1" x14ac:dyDescent="0.3">
      <c r="A442" s="55"/>
      <c r="B442" s="308" t="s">
        <v>405</v>
      </c>
      <c r="C442" s="128" t="s">
        <v>398</v>
      </c>
      <c r="D442" s="170"/>
      <c r="E442" s="20" t="s">
        <v>80</v>
      </c>
      <c r="F442" s="128" t="s">
        <v>151</v>
      </c>
      <c r="G442" s="20"/>
      <c r="H442" s="20"/>
      <c r="I442" s="20"/>
      <c r="J442" s="20">
        <v>1</v>
      </c>
      <c r="K442" s="20"/>
      <c r="L442" s="20"/>
      <c r="M442" s="20"/>
      <c r="N442" s="20"/>
      <c r="O442" s="127"/>
      <c r="P442" s="293"/>
      <c r="Q442" s="185"/>
      <c r="R442" s="185"/>
      <c r="S442" s="185"/>
      <c r="T442" s="185"/>
      <c r="U442" s="185"/>
      <c r="V442" s="185"/>
      <c r="W442" s="185"/>
      <c r="X442" s="185"/>
      <c r="Y442" s="185"/>
      <c r="Z442" s="185"/>
      <c r="AA442" s="185"/>
      <c r="AB442" s="185"/>
      <c r="AC442" s="185"/>
      <c r="AD442" s="185"/>
      <c r="AE442" s="185"/>
      <c r="AF442" s="185"/>
      <c r="AG442" s="185"/>
      <c r="AH442" s="185"/>
      <c r="AI442" s="185"/>
      <c r="AJ442" s="185"/>
      <c r="AK442" s="185"/>
      <c r="AL442" s="185"/>
      <c r="AM442" s="185"/>
      <c r="AN442" s="185"/>
      <c r="AO442" s="185"/>
      <c r="AP442" s="185"/>
      <c r="AQ442" s="185"/>
      <c r="AR442" s="185"/>
      <c r="AS442" s="185"/>
      <c r="AT442" s="185"/>
      <c r="AU442" s="185"/>
      <c r="AV442" s="185"/>
      <c r="AW442" s="185"/>
      <c r="AX442" s="185"/>
      <c r="AY442" s="185"/>
      <c r="AZ442" s="185"/>
      <c r="BA442" s="185"/>
      <c r="BB442" s="185"/>
      <c r="BC442" s="185"/>
      <c r="BD442" s="185"/>
      <c r="BE442" s="185"/>
      <c r="BF442" s="185"/>
      <c r="BG442" s="185"/>
      <c r="BH442" s="185"/>
      <c r="BI442" s="185"/>
      <c r="BJ442" s="185"/>
      <c r="BK442" s="185"/>
      <c r="BL442" s="185"/>
      <c r="BM442" s="185"/>
      <c r="BN442" s="185"/>
      <c r="BO442" s="185"/>
      <c r="BP442" s="185"/>
      <c r="BQ442" s="185"/>
      <c r="BR442" s="185"/>
      <c r="BS442" s="185"/>
      <c r="BT442" s="185"/>
      <c r="BU442" s="185"/>
      <c r="BV442" s="185"/>
      <c r="BW442" s="185"/>
      <c r="BX442" s="185"/>
      <c r="BY442" s="185"/>
      <c r="BZ442" s="185"/>
      <c r="CA442" s="185"/>
      <c r="CB442" s="185"/>
      <c r="CC442" s="185"/>
      <c r="CD442" s="185"/>
      <c r="CE442" s="185"/>
      <c r="CF442" s="185"/>
      <c r="CG442" s="185"/>
      <c r="CH442" s="185"/>
      <c r="CI442" s="185"/>
      <c r="CJ442" s="185"/>
      <c r="CK442" s="185"/>
      <c r="CL442" s="185"/>
      <c r="CM442" s="294"/>
    </row>
    <row r="443" spans="1:91" s="295" customFormat="1" ht="69.75" customHeight="1" x14ac:dyDescent="0.3">
      <c r="A443" s="55"/>
      <c r="B443" s="308"/>
      <c r="C443" s="128"/>
      <c r="D443" s="170"/>
      <c r="E443" s="20" t="s">
        <v>129</v>
      </c>
      <c r="F443" s="128"/>
      <c r="G443" s="20"/>
      <c r="H443" s="20"/>
      <c r="I443" s="20"/>
      <c r="J443" s="20">
        <v>2300</v>
      </c>
      <c r="K443" s="20"/>
      <c r="L443" s="20"/>
      <c r="M443" s="20"/>
      <c r="N443" s="20" t="s">
        <v>211</v>
      </c>
      <c r="O443" s="127"/>
      <c r="P443" s="293"/>
      <c r="Q443" s="185"/>
      <c r="R443" s="185"/>
      <c r="S443" s="185"/>
      <c r="T443" s="185"/>
      <c r="U443" s="185"/>
      <c r="V443" s="185"/>
      <c r="W443" s="185"/>
      <c r="X443" s="185"/>
      <c r="Y443" s="185"/>
      <c r="Z443" s="185"/>
      <c r="AA443" s="185"/>
      <c r="AB443" s="185"/>
      <c r="AC443" s="185"/>
      <c r="AD443" s="185"/>
      <c r="AE443" s="185"/>
      <c r="AF443" s="185"/>
      <c r="AG443" s="185"/>
      <c r="AH443" s="185"/>
      <c r="AI443" s="185"/>
      <c r="AJ443" s="185"/>
      <c r="AK443" s="185"/>
      <c r="AL443" s="185"/>
      <c r="AM443" s="185"/>
      <c r="AN443" s="185"/>
      <c r="AO443" s="185"/>
      <c r="AP443" s="185"/>
      <c r="AQ443" s="185"/>
      <c r="AR443" s="185"/>
      <c r="AS443" s="185"/>
      <c r="AT443" s="185"/>
      <c r="AU443" s="185"/>
      <c r="AV443" s="185"/>
      <c r="AW443" s="185"/>
      <c r="AX443" s="185"/>
      <c r="AY443" s="185"/>
      <c r="AZ443" s="185"/>
      <c r="BA443" s="185"/>
      <c r="BB443" s="185"/>
      <c r="BC443" s="185"/>
      <c r="BD443" s="185"/>
      <c r="BE443" s="185"/>
      <c r="BF443" s="185"/>
      <c r="BG443" s="185"/>
      <c r="BH443" s="185"/>
      <c r="BI443" s="185"/>
      <c r="BJ443" s="185"/>
      <c r="BK443" s="185"/>
      <c r="BL443" s="185"/>
      <c r="BM443" s="185"/>
      <c r="BN443" s="185"/>
      <c r="BO443" s="185"/>
      <c r="BP443" s="185"/>
      <c r="BQ443" s="185"/>
      <c r="BR443" s="185"/>
      <c r="BS443" s="185"/>
      <c r="BT443" s="185"/>
      <c r="BU443" s="185"/>
      <c r="BV443" s="185"/>
      <c r="BW443" s="185"/>
      <c r="BX443" s="185"/>
      <c r="BY443" s="185"/>
      <c r="BZ443" s="185"/>
      <c r="CA443" s="185"/>
      <c r="CB443" s="185"/>
      <c r="CC443" s="185"/>
      <c r="CD443" s="185"/>
      <c r="CE443" s="185"/>
      <c r="CF443" s="185"/>
      <c r="CG443" s="185"/>
      <c r="CH443" s="185"/>
      <c r="CI443" s="185"/>
      <c r="CJ443" s="185"/>
      <c r="CK443" s="185"/>
      <c r="CL443" s="185"/>
      <c r="CM443" s="294"/>
    </row>
    <row r="444" spans="1:91" s="295" customFormat="1" ht="28.5" customHeight="1" x14ac:dyDescent="0.3">
      <c r="A444" s="55"/>
      <c r="B444" s="308" t="s">
        <v>404</v>
      </c>
      <c r="C444" s="128" t="s">
        <v>398</v>
      </c>
      <c r="D444" s="170"/>
      <c r="E444" s="20" t="s">
        <v>80</v>
      </c>
      <c r="F444" s="128" t="s">
        <v>151</v>
      </c>
      <c r="G444" s="20"/>
      <c r="H444" s="20"/>
      <c r="I444" s="20"/>
      <c r="J444" s="20">
        <v>1</v>
      </c>
      <c r="K444" s="20"/>
      <c r="L444" s="20"/>
      <c r="M444" s="20"/>
      <c r="N444" s="20"/>
      <c r="O444" s="127"/>
      <c r="P444" s="293"/>
      <c r="Q444" s="185"/>
      <c r="R444" s="185"/>
      <c r="S444" s="185"/>
      <c r="T444" s="185"/>
      <c r="U444" s="185"/>
      <c r="V444" s="185"/>
      <c r="W444" s="185"/>
      <c r="X444" s="185"/>
      <c r="Y444" s="185"/>
      <c r="Z444" s="185"/>
      <c r="AA444" s="185"/>
      <c r="AB444" s="185"/>
      <c r="AC444" s="185"/>
      <c r="AD444" s="185"/>
      <c r="AE444" s="185"/>
      <c r="AF444" s="185"/>
      <c r="AG444" s="185"/>
      <c r="AH444" s="185"/>
      <c r="AI444" s="185"/>
      <c r="AJ444" s="185"/>
      <c r="AK444" s="185"/>
      <c r="AL444" s="185"/>
      <c r="AM444" s="185"/>
      <c r="AN444" s="185"/>
      <c r="AO444" s="185"/>
      <c r="AP444" s="185"/>
      <c r="AQ444" s="185"/>
      <c r="AR444" s="185"/>
      <c r="AS444" s="185"/>
      <c r="AT444" s="185"/>
      <c r="AU444" s="185"/>
      <c r="AV444" s="185"/>
      <c r="AW444" s="185"/>
      <c r="AX444" s="185"/>
      <c r="AY444" s="185"/>
      <c r="AZ444" s="185"/>
      <c r="BA444" s="185"/>
      <c r="BB444" s="185"/>
      <c r="BC444" s="185"/>
      <c r="BD444" s="185"/>
      <c r="BE444" s="185"/>
      <c r="BF444" s="185"/>
      <c r="BG444" s="185"/>
      <c r="BH444" s="185"/>
      <c r="BI444" s="185"/>
      <c r="BJ444" s="185"/>
      <c r="BK444" s="185"/>
      <c r="BL444" s="185"/>
      <c r="BM444" s="185"/>
      <c r="BN444" s="185"/>
      <c r="BO444" s="185"/>
      <c r="BP444" s="185"/>
      <c r="BQ444" s="185"/>
      <c r="BR444" s="185"/>
      <c r="BS444" s="185"/>
      <c r="BT444" s="185"/>
      <c r="BU444" s="185"/>
      <c r="BV444" s="185"/>
      <c r="BW444" s="185"/>
      <c r="BX444" s="185"/>
      <c r="BY444" s="185"/>
      <c r="BZ444" s="185"/>
      <c r="CA444" s="185"/>
      <c r="CB444" s="185"/>
      <c r="CC444" s="185"/>
      <c r="CD444" s="185"/>
      <c r="CE444" s="185"/>
      <c r="CF444" s="185"/>
      <c r="CG444" s="185"/>
      <c r="CH444" s="185"/>
      <c r="CI444" s="185"/>
      <c r="CJ444" s="185"/>
      <c r="CK444" s="185"/>
      <c r="CL444" s="185"/>
      <c r="CM444" s="294"/>
    </row>
    <row r="445" spans="1:91" s="295" customFormat="1" ht="75" customHeight="1" x14ac:dyDescent="0.3">
      <c r="A445" s="55"/>
      <c r="B445" s="308"/>
      <c r="C445" s="128"/>
      <c r="D445" s="170"/>
      <c r="E445" s="20" t="s">
        <v>129</v>
      </c>
      <c r="F445" s="128"/>
      <c r="G445" s="20"/>
      <c r="H445" s="20"/>
      <c r="I445" s="20"/>
      <c r="J445" s="20">
        <v>4900</v>
      </c>
      <c r="K445" s="20"/>
      <c r="L445" s="20"/>
      <c r="M445" s="20"/>
      <c r="N445" s="20" t="s">
        <v>211</v>
      </c>
      <c r="O445" s="127"/>
      <c r="P445" s="293"/>
      <c r="Q445" s="185"/>
      <c r="R445" s="185"/>
      <c r="S445" s="185"/>
      <c r="T445" s="185"/>
      <c r="U445" s="185"/>
      <c r="V445" s="185"/>
      <c r="W445" s="185"/>
      <c r="X445" s="185"/>
      <c r="Y445" s="185"/>
      <c r="Z445" s="185"/>
      <c r="AA445" s="185"/>
      <c r="AB445" s="185"/>
      <c r="AC445" s="185"/>
      <c r="AD445" s="185"/>
      <c r="AE445" s="185"/>
      <c r="AF445" s="185"/>
      <c r="AG445" s="185"/>
      <c r="AH445" s="185"/>
      <c r="AI445" s="185"/>
      <c r="AJ445" s="185"/>
      <c r="AK445" s="185"/>
      <c r="AL445" s="185"/>
      <c r="AM445" s="185"/>
      <c r="AN445" s="185"/>
      <c r="AO445" s="185"/>
      <c r="AP445" s="185"/>
      <c r="AQ445" s="185"/>
      <c r="AR445" s="185"/>
      <c r="AS445" s="185"/>
      <c r="AT445" s="185"/>
      <c r="AU445" s="185"/>
      <c r="AV445" s="185"/>
      <c r="AW445" s="185"/>
      <c r="AX445" s="185"/>
      <c r="AY445" s="185"/>
      <c r="AZ445" s="185"/>
      <c r="BA445" s="185"/>
      <c r="BB445" s="185"/>
      <c r="BC445" s="185"/>
      <c r="BD445" s="185"/>
      <c r="BE445" s="185"/>
      <c r="BF445" s="185"/>
      <c r="BG445" s="185"/>
      <c r="BH445" s="185"/>
      <c r="BI445" s="185"/>
      <c r="BJ445" s="185"/>
      <c r="BK445" s="185"/>
      <c r="BL445" s="185"/>
      <c r="BM445" s="185"/>
      <c r="BN445" s="185"/>
      <c r="BO445" s="185"/>
      <c r="BP445" s="185"/>
      <c r="BQ445" s="185"/>
      <c r="BR445" s="185"/>
      <c r="BS445" s="185"/>
      <c r="BT445" s="185"/>
      <c r="BU445" s="185"/>
      <c r="BV445" s="185"/>
      <c r="BW445" s="185"/>
      <c r="BX445" s="185"/>
      <c r="BY445" s="185"/>
      <c r="BZ445" s="185"/>
      <c r="CA445" s="185"/>
      <c r="CB445" s="185"/>
      <c r="CC445" s="185"/>
      <c r="CD445" s="185"/>
      <c r="CE445" s="185"/>
      <c r="CF445" s="185"/>
      <c r="CG445" s="185"/>
      <c r="CH445" s="185"/>
      <c r="CI445" s="185"/>
      <c r="CJ445" s="185"/>
      <c r="CK445" s="185"/>
      <c r="CL445" s="185"/>
      <c r="CM445" s="294"/>
    </row>
    <row r="446" spans="1:91" s="295" customFormat="1" ht="41.25" customHeight="1" x14ac:dyDescent="0.3">
      <c r="A446" s="55"/>
      <c r="B446" s="308" t="s">
        <v>403</v>
      </c>
      <c r="C446" s="128" t="s">
        <v>398</v>
      </c>
      <c r="D446" s="170"/>
      <c r="E446" s="20" t="s">
        <v>80</v>
      </c>
      <c r="F446" s="128" t="s">
        <v>151</v>
      </c>
      <c r="G446" s="20"/>
      <c r="H446" s="20"/>
      <c r="I446" s="20"/>
      <c r="J446" s="20">
        <v>1</v>
      </c>
      <c r="K446" s="20"/>
      <c r="L446" s="20"/>
      <c r="M446" s="20"/>
      <c r="N446" s="20"/>
      <c r="O446" s="127"/>
      <c r="P446" s="293"/>
      <c r="Q446" s="185"/>
      <c r="R446" s="185"/>
      <c r="S446" s="185"/>
      <c r="T446" s="185"/>
      <c r="U446" s="185"/>
      <c r="V446" s="185"/>
      <c r="W446" s="185"/>
      <c r="X446" s="185"/>
      <c r="Y446" s="185"/>
      <c r="Z446" s="185"/>
      <c r="AA446" s="185"/>
      <c r="AB446" s="185"/>
      <c r="AC446" s="185"/>
      <c r="AD446" s="185"/>
      <c r="AE446" s="185"/>
      <c r="AF446" s="185"/>
      <c r="AG446" s="185"/>
      <c r="AH446" s="185"/>
      <c r="AI446" s="185"/>
      <c r="AJ446" s="185"/>
      <c r="AK446" s="185"/>
      <c r="AL446" s="185"/>
      <c r="AM446" s="185"/>
      <c r="AN446" s="185"/>
      <c r="AO446" s="185"/>
      <c r="AP446" s="185"/>
      <c r="AQ446" s="185"/>
      <c r="AR446" s="185"/>
      <c r="AS446" s="185"/>
      <c r="AT446" s="185"/>
      <c r="AU446" s="185"/>
      <c r="AV446" s="185"/>
      <c r="AW446" s="185"/>
      <c r="AX446" s="185"/>
      <c r="AY446" s="185"/>
      <c r="AZ446" s="185"/>
      <c r="BA446" s="185"/>
      <c r="BB446" s="185"/>
      <c r="BC446" s="185"/>
      <c r="BD446" s="185"/>
      <c r="BE446" s="185"/>
      <c r="BF446" s="185"/>
      <c r="BG446" s="185"/>
      <c r="BH446" s="185"/>
      <c r="BI446" s="185"/>
      <c r="BJ446" s="185"/>
      <c r="BK446" s="185"/>
      <c r="BL446" s="185"/>
      <c r="BM446" s="185"/>
      <c r="BN446" s="185"/>
      <c r="BO446" s="185"/>
      <c r="BP446" s="185"/>
      <c r="BQ446" s="185"/>
      <c r="BR446" s="185"/>
      <c r="BS446" s="185"/>
      <c r="BT446" s="185"/>
      <c r="BU446" s="185"/>
      <c r="BV446" s="185"/>
      <c r="BW446" s="185"/>
      <c r="BX446" s="185"/>
      <c r="BY446" s="185"/>
      <c r="BZ446" s="185"/>
      <c r="CA446" s="185"/>
      <c r="CB446" s="185"/>
      <c r="CC446" s="185"/>
      <c r="CD446" s="185"/>
      <c r="CE446" s="185"/>
      <c r="CF446" s="185"/>
      <c r="CG446" s="185"/>
      <c r="CH446" s="185"/>
      <c r="CI446" s="185"/>
      <c r="CJ446" s="185"/>
      <c r="CK446" s="185"/>
      <c r="CL446" s="185"/>
      <c r="CM446" s="294"/>
    </row>
    <row r="447" spans="1:91" s="295" customFormat="1" ht="69.75" customHeight="1" x14ac:dyDescent="0.3">
      <c r="A447" s="55"/>
      <c r="B447" s="308"/>
      <c r="C447" s="128"/>
      <c r="D447" s="170"/>
      <c r="E447" s="20" t="s">
        <v>129</v>
      </c>
      <c r="F447" s="128"/>
      <c r="G447" s="20"/>
      <c r="H447" s="20"/>
      <c r="I447" s="20"/>
      <c r="J447" s="20">
        <v>1800</v>
      </c>
      <c r="K447" s="20"/>
      <c r="L447" s="20"/>
      <c r="M447" s="20"/>
      <c r="N447" s="20" t="s">
        <v>211</v>
      </c>
      <c r="O447" s="127"/>
      <c r="P447" s="293"/>
      <c r="Q447" s="185"/>
      <c r="R447" s="185"/>
      <c r="S447" s="185"/>
      <c r="T447" s="185"/>
      <c r="U447" s="185"/>
      <c r="V447" s="185"/>
      <c r="W447" s="185"/>
      <c r="X447" s="185"/>
      <c r="Y447" s="185"/>
      <c r="Z447" s="185"/>
      <c r="AA447" s="185"/>
      <c r="AB447" s="185"/>
      <c r="AC447" s="185"/>
      <c r="AD447" s="185"/>
      <c r="AE447" s="185"/>
      <c r="AF447" s="185"/>
      <c r="AG447" s="185"/>
      <c r="AH447" s="185"/>
      <c r="AI447" s="185"/>
      <c r="AJ447" s="185"/>
      <c r="AK447" s="185"/>
      <c r="AL447" s="185"/>
      <c r="AM447" s="185"/>
      <c r="AN447" s="185"/>
      <c r="AO447" s="185"/>
      <c r="AP447" s="185"/>
      <c r="AQ447" s="185"/>
      <c r="AR447" s="185"/>
      <c r="AS447" s="185"/>
      <c r="AT447" s="185"/>
      <c r="AU447" s="185"/>
      <c r="AV447" s="185"/>
      <c r="AW447" s="185"/>
      <c r="AX447" s="185"/>
      <c r="AY447" s="185"/>
      <c r="AZ447" s="185"/>
      <c r="BA447" s="185"/>
      <c r="BB447" s="185"/>
      <c r="BC447" s="185"/>
      <c r="BD447" s="185"/>
      <c r="BE447" s="185"/>
      <c r="BF447" s="185"/>
      <c r="BG447" s="185"/>
      <c r="BH447" s="185"/>
      <c r="BI447" s="185"/>
      <c r="BJ447" s="185"/>
      <c r="BK447" s="185"/>
      <c r="BL447" s="185"/>
      <c r="BM447" s="185"/>
      <c r="BN447" s="185"/>
      <c r="BO447" s="185"/>
      <c r="BP447" s="185"/>
      <c r="BQ447" s="185"/>
      <c r="BR447" s="185"/>
      <c r="BS447" s="185"/>
      <c r="BT447" s="185"/>
      <c r="BU447" s="185"/>
      <c r="BV447" s="185"/>
      <c r="BW447" s="185"/>
      <c r="BX447" s="185"/>
      <c r="BY447" s="185"/>
      <c r="BZ447" s="185"/>
      <c r="CA447" s="185"/>
      <c r="CB447" s="185"/>
      <c r="CC447" s="185"/>
      <c r="CD447" s="185"/>
      <c r="CE447" s="185"/>
      <c r="CF447" s="185"/>
      <c r="CG447" s="185"/>
      <c r="CH447" s="185"/>
      <c r="CI447" s="185"/>
      <c r="CJ447" s="185"/>
      <c r="CK447" s="185"/>
      <c r="CL447" s="185"/>
      <c r="CM447" s="294"/>
    </row>
    <row r="448" spans="1:91" s="295" customFormat="1" ht="41.25" customHeight="1" x14ac:dyDescent="0.3">
      <c r="A448" s="55"/>
      <c r="B448" s="308" t="s">
        <v>402</v>
      </c>
      <c r="C448" s="128" t="s">
        <v>398</v>
      </c>
      <c r="D448" s="170"/>
      <c r="E448" s="20" t="s">
        <v>80</v>
      </c>
      <c r="F448" s="128" t="s">
        <v>151</v>
      </c>
      <c r="G448" s="20"/>
      <c r="H448" s="20"/>
      <c r="I448" s="20"/>
      <c r="J448" s="20"/>
      <c r="K448" s="20">
        <v>1</v>
      </c>
      <c r="L448" s="20"/>
      <c r="M448" s="20"/>
      <c r="N448" s="20"/>
      <c r="O448" s="127"/>
      <c r="P448" s="293"/>
      <c r="Q448" s="185"/>
      <c r="R448" s="185"/>
      <c r="S448" s="185"/>
      <c r="T448" s="185"/>
      <c r="U448" s="185"/>
      <c r="V448" s="185"/>
      <c r="W448" s="185"/>
      <c r="X448" s="185"/>
      <c r="Y448" s="185"/>
      <c r="Z448" s="185"/>
      <c r="AA448" s="185"/>
      <c r="AB448" s="185"/>
      <c r="AC448" s="185"/>
      <c r="AD448" s="185"/>
      <c r="AE448" s="185"/>
      <c r="AF448" s="185"/>
      <c r="AG448" s="185"/>
      <c r="AH448" s="185"/>
      <c r="AI448" s="185"/>
      <c r="AJ448" s="185"/>
      <c r="AK448" s="185"/>
      <c r="AL448" s="185"/>
      <c r="AM448" s="185"/>
      <c r="AN448" s="185"/>
      <c r="AO448" s="185"/>
      <c r="AP448" s="185"/>
      <c r="AQ448" s="185"/>
      <c r="AR448" s="185"/>
      <c r="AS448" s="185"/>
      <c r="AT448" s="185"/>
      <c r="AU448" s="185"/>
      <c r="AV448" s="185"/>
      <c r="AW448" s="185"/>
      <c r="AX448" s="185"/>
      <c r="AY448" s="185"/>
      <c r="AZ448" s="185"/>
      <c r="BA448" s="185"/>
      <c r="BB448" s="185"/>
      <c r="BC448" s="185"/>
      <c r="BD448" s="185"/>
      <c r="BE448" s="185"/>
      <c r="BF448" s="185"/>
      <c r="BG448" s="185"/>
      <c r="BH448" s="185"/>
      <c r="BI448" s="185"/>
      <c r="BJ448" s="185"/>
      <c r="BK448" s="185"/>
      <c r="BL448" s="185"/>
      <c r="BM448" s="185"/>
      <c r="BN448" s="185"/>
      <c r="BO448" s="185"/>
      <c r="BP448" s="185"/>
      <c r="BQ448" s="185"/>
      <c r="BR448" s="185"/>
      <c r="BS448" s="185"/>
      <c r="BT448" s="185"/>
      <c r="BU448" s="185"/>
      <c r="BV448" s="185"/>
      <c r="BW448" s="185"/>
      <c r="BX448" s="185"/>
      <c r="BY448" s="185"/>
      <c r="BZ448" s="185"/>
      <c r="CA448" s="185"/>
      <c r="CB448" s="185"/>
      <c r="CC448" s="185"/>
      <c r="CD448" s="185"/>
      <c r="CE448" s="185"/>
      <c r="CF448" s="185"/>
      <c r="CG448" s="185"/>
      <c r="CH448" s="185"/>
      <c r="CI448" s="185"/>
      <c r="CJ448" s="185"/>
      <c r="CK448" s="185"/>
      <c r="CL448" s="185"/>
      <c r="CM448" s="294"/>
    </row>
    <row r="449" spans="1:91" s="295" customFormat="1" ht="58.5" customHeight="1" x14ac:dyDescent="0.3">
      <c r="A449" s="55"/>
      <c r="B449" s="308"/>
      <c r="C449" s="128"/>
      <c r="D449" s="170"/>
      <c r="E449" s="20" t="s">
        <v>129</v>
      </c>
      <c r="F449" s="128"/>
      <c r="G449" s="20"/>
      <c r="H449" s="20"/>
      <c r="I449" s="20"/>
      <c r="J449" s="20"/>
      <c r="K449" s="20">
        <v>9100</v>
      </c>
      <c r="L449" s="20"/>
      <c r="M449" s="20"/>
      <c r="N449" s="20" t="s">
        <v>211</v>
      </c>
      <c r="O449" s="127"/>
      <c r="P449" s="293"/>
      <c r="Q449" s="185"/>
      <c r="R449" s="185"/>
      <c r="S449" s="185"/>
      <c r="T449" s="185"/>
      <c r="U449" s="185"/>
      <c r="V449" s="185"/>
      <c r="W449" s="185"/>
      <c r="X449" s="185"/>
      <c r="Y449" s="185"/>
      <c r="Z449" s="185"/>
      <c r="AA449" s="185"/>
      <c r="AB449" s="185"/>
      <c r="AC449" s="185"/>
      <c r="AD449" s="185"/>
      <c r="AE449" s="185"/>
      <c r="AF449" s="185"/>
      <c r="AG449" s="185"/>
      <c r="AH449" s="185"/>
      <c r="AI449" s="185"/>
      <c r="AJ449" s="185"/>
      <c r="AK449" s="185"/>
      <c r="AL449" s="185"/>
      <c r="AM449" s="185"/>
      <c r="AN449" s="185"/>
      <c r="AO449" s="185"/>
      <c r="AP449" s="185"/>
      <c r="AQ449" s="185"/>
      <c r="AR449" s="185"/>
      <c r="AS449" s="185"/>
      <c r="AT449" s="185"/>
      <c r="AU449" s="185"/>
      <c r="AV449" s="185"/>
      <c r="AW449" s="185"/>
      <c r="AX449" s="185"/>
      <c r="AY449" s="185"/>
      <c r="AZ449" s="185"/>
      <c r="BA449" s="185"/>
      <c r="BB449" s="185"/>
      <c r="BC449" s="185"/>
      <c r="BD449" s="185"/>
      <c r="BE449" s="185"/>
      <c r="BF449" s="185"/>
      <c r="BG449" s="185"/>
      <c r="BH449" s="185"/>
      <c r="BI449" s="185"/>
      <c r="BJ449" s="185"/>
      <c r="BK449" s="185"/>
      <c r="BL449" s="185"/>
      <c r="BM449" s="185"/>
      <c r="BN449" s="185"/>
      <c r="BO449" s="185"/>
      <c r="BP449" s="185"/>
      <c r="BQ449" s="185"/>
      <c r="BR449" s="185"/>
      <c r="BS449" s="185"/>
      <c r="BT449" s="185"/>
      <c r="BU449" s="185"/>
      <c r="BV449" s="185"/>
      <c r="BW449" s="185"/>
      <c r="BX449" s="185"/>
      <c r="BY449" s="185"/>
      <c r="BZ449" s="185"/>
      <c r="CA449" s="185"/>
      <c r="CB449" s="185"/>
      <c r="CC449" s="185"/>
      <c r="CD449" s="185"/>
      <c r="CE449" s="185"/>
      <c r="CF449" s="185"/>
      <c r="CG449" s="185"/>
      <c r="CH449" s="185"/>
      <c r="CI449" s="185"/>
      <c r="CJ449" s="185"/>
      <c r="CK449" s="185"/>
      <c r="CL449" s="185"/>
      <c r="CM449" s="294"/>
    </row>
    <row r="450" spans="1:91" s="295" customFormat="1" ht="41.25" customHeight="1" x14ac:dyDescent="0.3">
      <c r="A450" s="55"/>
      <c r="B450" s="308" t="s">
        <v>401</v>
      </c>
      <c r="C450" s="128" t="s">
        <v>398</v>
      </c>
      <c r="D450" s="170"/>
      <c r="E450" s="20" t="s">
        <v>80</v>
      </c>
      <c r="F450" s="128" t="s">
        <v>151</v>
      </c>
      <c r="G450" s="20"/>
      <c r="H450" s="20"/>
      <c r="I450" s="20"/>
      <c r="J450" s="20">
        <v>1</v>
      </c>
      <c r="K450" s="20"/>
      <c r="L450" s="20"/>
      <c r="M450" s="20"/>
      <c r="N450" s="20"/>
      <c r="O450" s="127"/>
      <c r="P450" s="293"/>
      <c r="Q450" s="185"/>
      <c r="R450" s="185"/>
      <c r="S450" s="185"/>
      <c r="T450" s="185"/>
      <c r="U450" s="185"/>
      <c r="V450" s="185"/>
      <c r="W450" s="185"/>
      <c r="X450" s="185"/>
      <c r="Y450" s="185"/>
      <c r="Z450" s="185"/>
      <c r="AA450" s="185"/>
      <c r="AB450" s="185"/>
      <c r="AC450" s="185"/>
      <c r="AD450" s="185"/>
      <c r="AE450" s="185"/>
      <c r="AF450" s="185"/>
      <c r="AG450" s="185"/>
      <c r="AH450" s="185"/>
      <c r="AI450" s="185"/>
      <c r="AJ450" s="185"/>
      <c r="AK450" s="185"/>
      <c r="AL450" s="185"/>
      <c r="AM450" s="185"/>
      <c r="AN450" s="185"/>
      <c r="AO450" s="185"/>
      <c r="AP450" s="185"/>
      <c r="AQ450" s="185"/>
      <c r="AR450" s="185"/>
      <c r="AS450" s="185"/>
      <c r="AT450" s="185"/>
      <c r="AU450" s="185"/>
      <c r="AV450" s="185"/>
      <c r="AW450" s="185"/>
      <c r="AX450" s="185"/>
      <c r="AY450" s="185"/>
      <c r="AZ450" s="185"/>
      <c r="BA450" s="185"/>
      <c r="BB450" s="185"/>
      <c r="BC450" s="185"/>
      <c r="BD450" s="185"/>
      <c r="BE450" s="185"/>
      <c r="BF450" s="185"/>
      <c r="BG450" s="185"/>
      <c r="BH450" s="185"/>
      <c r="BI450" s="185"/>
      <c r="BJ450" s="185"/>
      <c r="BK450" s="185"/>
      <c r="BL450" s="185"/>
      <c r="BM450" s="185"/>
      <c r="BN450" s="185"/>
      <c r="BO450" s="185"/>
      <c r="BP450" s="185"/>
      <c r="BQ450" s="185"/>
      <c r="BR450" s="185"/>
      <c r="BS450" s="185"/>
      <c r="BT450" s="185"/>
      <c r="BU450" s="185"/>
      <c r="BV450" s="185"/>
      <c r="BW450" s="185"/>
      <c r="BX450" s="185"/>
      <c r="BY450" s="185"/>
      <c r="BZ450" s="185"/>
      <c r="CA450" s="185"/>
      <c r="CB450" s="185"/>
      <c r="CC450" s="185"/>
      <c r="CD450" s="185"/>
      <c r="CE450" s="185"/>
      <c r="CF450" s="185"/>
      <c r="CG450" s="185"/>
      <c r="CH450" s="185"/>
      <c r="CI450" s="185"/>
      <c r="CJ450" s="185"/>
      <c r="CK450" s="185"/>
      <c r="CL450" s="185"/>
      <c r="CM450" s="294"/>
    </row>
    <row r="451" spans="1:91" s="295" customFormat="1" ht="50.25" customHeight="1" x14ac:dyDescent="0.3">
      <c r="A451" s="55"/>
      <c r="B451" s="308"/>
      <c r="C451" s="128"/>
      <c r="D451" s="170"/>
      <c r="E451" s="20" t="s">
        <v>129</v>
      </c>
      <c r="F451" s="128"/>
      <c r="G451" s="20"/>
      <c r="H451" s="20"/>
      <c r="I451" s="20"/>
      <c r="J451" s="20">
        <v>3200</v>
      </c>
      <c r="K451" s="20"/>
      <c r="L451" s="20"/>
      <c r="M451" s="20"/>
      <c r="N451" s="20" t="s">
        <v>211</v>
      </c>
      <c r="O451" s="127"/>
      <c r="P451" s="293"/>
      <c r="Q451" s="185"/>
      <c r="R451" s="185"/>
      <c r="S451" s="185"/>
      <c r="T451" s="185"/>
      <c r="U451" s="185"/>
      <c r="V451" s="185"/>
      <c r="W451" s="185"/>
      <c r="X451" s="185"/>
      <c r="Y451" s="185"/>
      <c r="Z451" s="185"/>
      <c r="AA451" s="185"/>
      <c r="AB451" s="185"/>
      <c r="AC451" s="185"/>
      <c r="AD451" s="185"/>
      <c r="AE451" s="185"/>
      <c r="AF451" s="185"/>
      <c r="AG451" s="185"/>
      <c r="AH451" s="185"/>
      <c r="AI451" s="185"/>
      <c r="AJ451" s="185"/>
      <c r="AK451" s="185"/>
      <c r="AL451" s="185"/>
      <c r="AM451" s="185"/>
      <c r="AN451" s="185"/>
      <c r="AO451" s="185"/>
      <c r="AP451" s="185"/>
      <c r="AQ451" s="185"/>
      <c r="AR451" s="185"/>
      <c r="AS451" s="185"/>
      <c r="AT451" s="185"/>
      <c r="AU451" s="185"/>
      <c r="AV451" s="185"/>
      <c r="AW451" s="185"/>
      <c r="AX451" s="185"/>
      <c r="AY451" s="185"/>
      <c r="AZ451" s="185"/>
      <c r="BA451" s="185"/>
      <c r="BB451" s="185"/>
      <c r="BC451" s="185"/>
      <c r="BD451" s="185"/>
      <c r="BE451" s="185"/>
      <c r="BF451" s="185"/>
      <c r="BG451" s="185"/>
      <c r="BH451" s="185"/>
      <c r="BI451" s="185"/>
      <c r="BJ451" s="185"/>
      <c r="BK451" s="185"/>
      <c r="BL451" s="185"/>
      <c r="BM451" s="185"/>
      <c r="BN451" s="185"/>
      <c r="BO451" s="185"/>
      <c r="BP451" s="185"/>
      <c r="BQ451" s="185"/>
      <c r="BR451" s="185"/>
      <c r="BS451" s="185"/>
      <c r="BT451" s="185"/>
      <c r="BU451" s="185"/>
      <c r="BV451" s="185"/>
      <c r="BW451" s="185"/>
      <c r="BX451" s="185"/>
      <c r="BY451" s="185"/>
      <c r="BZ451" s="185"/>
      <c r="CA451" s="185"/>
      <c r="CB451" s="185"/>
      <c r="CC451" s="185"/>
      <c r="CD451" s="185"/>
      <c r="CE451" s="185"/>
      <c r="CF451" s="185"/>
      <c r="CG451" s="185"/>
      <c r="CH451" s="185"/>
      <c r="CI451" s="185"/>
      <c r="CJ451" s="185"/>
      <c r="CK451" s="185"/>
      <c r="CL451" s="185"/>
      <c r="CM451" s="294"/>
    </row>
    <row r="452" spans="1:91" s="295" customFormat="1" ht="63.75" customHeight="1" x14ac:dyDescent="0.3">
      <c r="A452" s="55"/>
      <c r="B452" s="308" t="s">
        <v>400</v>
      </c>
      <c r="C452" s="128" t="s">
        <v>398</v>
      </c>
      <c r="D452" s="170"/>
      <c r="E452" s="20" t="s">
        <v>80</v>
      </c>
      <c r="F452" s="128" t="s">
        <v>151</v>
      </c>
      <c r="G452" s="20"/>
      <c r="H452" s="20"/>
      <c r="I452" s="20"/>
      <c r="J452" s="20"/>
      <c r="K452" s="20">
        <v>1</v>
      </c>
      <c r="L452" s="20"/>
      <c r="M452" s="20"/>
      <c r="N452" s="20"/>
      <c r="O452" s="127"/>
      <c r="P452" s="293"/>
      <c r="Q452" s="185"/>
      <c r="R452" s="185"/>
      <c r="S452" s="185"/>
      <c r="T452" s="185"/>
      <c r="U452" s="185"/>
      <c r="V452" s="185"/>
      <c r="W452" s="185"/>
      <c r="X452" s="185"/>
      <c r="Y452" s="185"/>
      <c r="Z452" s="185"/>
      <c r="AA452" s="185"/>
      <c r="AB452" s="185"/>
      <c r="AC452" s="185"/>
      <c r="AD452" s="185"/>
      <c r="AE452" s="185"/>
      <c r="AF452" s="185"/>
      <c r="AG452" s="185"/>
      <c r="AH452" s="185"/>
      <c r="AI452" s="185"/>
      <c r="AJ452" s="185"/>
      <c r="AK452" s="185"/>
      <c r="AL452" s="185"/>
      <c r="AM452" s="185"/>
      <c r="AN452" s="185"/>
      <c r="AO452" s="185"/>
      <c r="AP452" s="185"/>
      <c r="AQ452" s="185"/>
      <c r="AR452" s="185"/>
      <c r="AS452" s="185"/>
      <c r="AT452" s="185"/>
      <c r="AU452" s="185"/>
      <c r="AV452" s="185"/>
      <c r="AW452" s="185"/>
      <c r="AX452" s="185"/>
      <c r="AY452" s="185"/>
      <c r="AZ452" s="185"/>
      <c r="BA452" s="185"/>
      <c r="BB452" s="185"/>
      <c r="BC452" s="185"/>
      <c r="BD452" s="185"/>
      <c r="BE452" s="185"/>
      <c r="BF452" s="185"/>
      <c r="BG452" s="185"/>
      <c r="BH452" s="185"/>
      <c r="BI452" s="185"/>
      <c r="BJ452" s="185"/>
      <c r="BK452" s="185"/>
      <c r="BL452" s="185"/>
      <c r="BM452" s="185"/>
      <c r="BN452" s="185"/>
      <c r="BO452" s="185"/>
      <c r="BP452" s="185"/>
      <c r="BQ452" s="185"/>
      <c r="BR452" s="185"/>
      <c r="BS452" s="185"/>
      <c r="BT452" s="185"/>
      <c r="BU452" s="185"/>
      <c r="BV452" s="185"/>
      <c r="BW452" s="185"/>
      <c r="BX452" s="185"/>
      <c r="BY452" s="185"/>
      <c r="BZ452" s="185"/>
      <c r="CA452" s="185"/>
      <c r="CB452" s="185"/>
      <c r="CC452" s="185"/>
      <c r="CD452" s="185"/>
      <c r="CE452" s="185"/>
      <c r="CF452" s="185"/>
      <c r="CG452" s="185"/>
      <c r="CH452" s="185"/>
      <c r="CI452" s="185"/>
      <c r="CJ452" s="185"/>
      <c r="CK452" s="185"/>
      <c r="CL452" s="185"/>
      <c r="CM452" s="294"/>
    </row>
    <row r="453" spans="1:91" s="295" customFormat="1" ht="78.75" customHeight="1" x14ac:dyDescent="0.3">
      <c r="A453" s="55"/>
      <c r="B453" s="308"/>
      <c r="C453" s="128"/>
      <c r="D453" s="170"/>
      <c r="E453" s="20" t="s">
        <v>129</v>
      </c>
      <c r="F453" s="128"/>
      <c r="G453" s="20"/>
      <c r="H453" s="20"/>
      <c r="I453" s="20"/>
      <c r="J453" s="20"/>
      <c r="K453" s="20">
        <v>4500</v>
      </c>
      <c r="L453" s="20"/>
      <c r="M453" s="20"/>
      <c r="N453" s="20" t="s">
        <v>211</v>
      </c>
      <c r="O453" s="127"/>
      <c r="P453" s="293"/>
      <c r="Q453" s="185"/>
      <c r="R453" s="185"/>
      <c r="S453" s="185"/>
      <c r="T453" s="185"/>
      <c r="U453" s="185"/>
      <c r="V453" s="185"/>
      <c r="W453" s="185"/>
      <c r="X453" s="185"/>
      <c r="Y453" s="185"/>
      <c r="Z453" s="185"/>
      <c r="AA453" s="185"/>
      <c r="AB453" s="185"/>
      <c r="AC453" s="185"/>
      <c r="AD453" s="185"/>
      <c r="AE453" s="185"/>
      <c r="AF453" s="185"/>
      <c r="AG453" s="185"/>
      <c r="AH453" s="185"/>
      <c r="AI453" s="185"/>
      <c r="AJ453" s="185"/>
      <c r="AK453" s="185"/>
      <c r="AL453" s="185"/>
      <c r="AM453" s="185"/>
      <c r="AN453" s="185"/>
      <c r="AO453" s="185"/>
      <c r="AP453" s="185"/>
      <c r="AQ453" s="185"/>
      <c r="AR453" s="185"/>
      <c r="AS453" s="185"/>
      <c r="AT453" s="185"/>
      <c r="AU453" s="185"/>
      <c r="AV453" s="185"/>
      <c r="AW453" s="185"/>
      <c r="AX453" s="185"/>
      <c r="AY453" s="185"/>
      <c r="AZ453" s="185"/>
      <c r="BA453" s="185"/>
      <c r="BB453" s="185"/>
      <c r="BC453" s="185"/>
      <c r="BD453" s="185"/>
      <c r="BE453" s="185"/>
      <c r="BF453" s="185"/>
      <c r="BG453" s="185"/>
      <c r="BH453" s="185"/>
      <c r="BI453" s="185"/>
      <c r="BJ453" s="185"/>
      <c r="BK453" s="185"/>
      <c r="BL453" s="185"/>
      <c r="BM453" s="185"/>
      <c r="BN453" s="185"/>
      <c r="BO453" s="185"/>
      <c r="BP453" s="185"/>
      <c r="BQ453" s="185"/>
      <c r="BR453" s="185"/>
      <c r="BS453" s="185"/>
      <c r="BT453" s="185"/>
      <c r="BU453" s="185"/>
      <c r="BV453" s="185"/>
      <c r="BW453" s="185"/>
      <c r="BX453" s="185"/>
      <c r="BY453" s="185"/>
      <c r="BZ453" s="185"/>
      <c r="CA453" s="185"/>
      <c r="CB453" s="185"/>
      <c r="CC453" s="185"/>
      <c r="CD453" s="185"/>
      <c r="CE453" s="185"/>
      <c r="CF453" s="185"/>
      <c r="CG453" s="185"/>
      <c r="CH453" s="185"/>
      <c r="CI453" s="185"/>
      <c r="CJ453" s="185"/>
      <c r="CK453" s="185"/>
      <c r="CL453" s="185"/>
      <c r="CM453" s="294"/>
    </row>
    <row r="454" spans="1:91" s="295" customFormat="1" ht="43.5" customHeight="1" x14ac:dyDescent="0.3">
      <c r="A454" s="56"/>
      <c r="B454" s="310" t="s">
        <v>814</v>
      </c>
      <c r="C454" s="310" t="s">
        <v>398</v>
      </c>
      <c r="D454" s="311"/>
      <c r="E454" s="20" t="s">
        <v>80</v>
      </c>
      <c r="F454" s="310" t="s">
        <v>151</v>
      </c>
      <c r="G454" s="20"/>
      <c r="H454" s="20"/>
      <c r="I454" s="20"/>
      <c r="J454" s="312">
        <v>1</v>
      </c>
      <c r="K454" s="312"/>
      <c r="L454" s="20"/>
      <c r="M454" s="20"/>
      <c r="N454" s="20" t="s">
        <v>4</v>
      </c>
      <c r="O454" s="313"/>
      <c r="P454" s="314"/>
      <c r="Q454" s="185"/>
      <c r="R454" s="185"/>
      <c r="S454" s="185"/>
      <c r="T454" s="185"/>
      <c r="U454" s="185"/>
      <c r="V454" s="185"/>
      <c r="W454" s="185"/>
      <c r="X454" s="185"/>
      <c r="Y454" s="185"/>
      <c r="Z454" s="185"/>
      <c r="AA454" s="185"/>
      <c r="AB454" s="185"/>
      <c r="AC454" s="185"/>
      <c r="AD454" s="185"/>
      <c r="AE454" s="185"/>
      <c r="AF454" s="185"/>
      <c r="AG454" s="185"/>
      <c r="AH454" s="185"/>
      <c r="AI454" s="185"/>
      <c r="AJ454" s="185"/>
      <c r="AK454" s="185"/>
      <c r="AL454" s="185"/>
      <c r="AM454" s="185"/>
      <c r="AN454" s="185"/>
      <c r="AO454" s="185"/>
      <c r="AP454" s="185"/>
      <c r="AQ454" s="185"/>
      <c r="AR454" s="185"/>
      <c r="AS454" s="185"/>
      <c r="AT454" s="185"/>
      <c r="AU454" s="185"/>
      <c r="AV454" s="185"/>
      <c r="AW454" s="185"/>
      <c r="AX454" s="185"/>
      <c r="AY454" s="185"/>
      <c r="AZ454" s="185"/>
      <c r="BA454" s="185"/>
      <c r="BB454" s="185"/>
      <c r="BC454" s="185"/>
      <c r="BD454" s="185"/>
      <c r="BE454" s="185"/>
      <c r="BF454" s="185"/>
      <c r="BG454" s="185"/>
      <c r="BH454" s="185"/>
      <c r="BI454" s="185"/>
      <c r="BJ454" s="185"/>
      <c r="BK454" s="185"/>
      <c r="BL454" s="185"/>
      <c r="BM454" s="185"/>
      <c r="BN454" s="185"/>
      <c r="BO454" s="185"/>
      <c r="BP454" s="185"/>
      <c r="BQ454" s="185"/>
      <c r="BR454" s="185"/>
      <c r="BS454" s="185"/>
      <c r="BT454" s="185"/>
      <c r="BU454" s="185"/>
      <c r="BV454" s="185"/>
      <c r="BW454" s="185"/>
      <c r="BX454" s="185"/>
      <c r="BY454" s="185"/>
      <c r="BZ454" s="185"/>
      <c r="CA454" s="185"/>
      <c r="CB454" s="185"/>
      <c r="CC454" s="185"/>
      <c r="CD454" s="185"/>
      <c r="CE454" s="185"/>
      <c r="CF454" s="185"/>
      <c r="CG454" s="185"/>
      <c r="CH454" s="185"/>
      <c r="CI454" s="185"/>
      <c r="CJ454" s="185"/>
      <c r="CK454" s="185"/>
      <c r="CL454" s="185"/>
      <c r="CM454" s="294"/>
    </row>
    <row r="455" spans="1:91" s="295" customFormat="1" ht="43.5" customHeight="1" x14ac:dyDescent="0.3">
      <c r="A455" s="182"/>
      <c r="B455" s="315"/>
      <c r="C455" s="315"/>
      <c r="D455" s="316"/>
      <c r="E455" s="310" t="s">
        <v>129</v>
      </c>
      <c r="F455" s="315"/>
      <c r="G455" s="20"/>
      <c r="H455" s="20"/>
      <c r="I455" s="20"/>
      <c r="J455" s="312">
        <v>1350</v>
      </c>
      <c r="K455" s="312">
        <v>1350</v>
      </c>
      <c r="L455" s="20"/>
      <c r="M455" s="20"/>
      <c r="N455" s="20" t="s">
        <v>38</v>
      </c>
      <c r="O455" s="317"/>
      <c r="P455" s="318"/>
      <c r="Q455" s="185"/>
      <c r="R455" s="185"/>
      <c r="S455" s="185"/>
      <c r="T455" s="185"/>
      <c r="U455" s="185"/>
      <c r="V455" s="185"/>
      <c r="W455" s="185"/>
      <c r="X455" s="185"/>
      <c r="Y455" s="185"/>
      <c r="Z455" s="185"/>
      <c r="AA455" s="185"/>
      <c r="AB455" s="185"/>
      <c r="AC455" s="185"/>
      <c r="AD455" s="185"/>
      <c r="AE455" s="185"/>
      <c r="AF455" s="185"/>
      <c r="AG455" s="185"/>
      <c r="AH455" s="185"/>
      <c r="AI455" s="185"/>
      <c r="AJ455" s="185"/>
      <c r="AK455" s="185"/>
      <c r="AL455" s="185"/>
      <c r="AM455" s="185"/>
      <c r="AN455" s="185"/>
      <c r="AO455" s="185"/>
      <c r="AP455" s="185"/>
      <c r="AQ455" s="185"/>
      <c r="AR455" s="185"/>
      <c r="AS455" s="185"/>
      <c r="AT455" s="185"/>
      <c r="AU455" s="185"/>
      <c r="AV455" s="185"/>
      <c r="AW455" s="185"/>
      <c r="AX455" s="185"/>
      <c r="AY455" s="185"/>
      <c r="AZ455" s="185"/>
      <c r="BA455" s="185"/>
      <c r="BB455" s="185"/>
      <c r="BC455" s="185"/>
      <c r="BD455" s="185"/>
      <c r="BE455" s="185"/>
      <c r="BF455" s="185"/>
      <c r="BG455" s="185"/>
      <c r="BH455" s="185"/>
      <c r="BI455" s="185"/>
      <c r="BJ455" s="185"/>
      <c r="BK455" s="185"/>
      <c r="BL455" s="185"/>
      <c r="BM455" s="185"/>
      <c r="BN455" s="185"/>
      <c r="BO455" s="185"/>
      <c r="BP455" s="185"/>
      <c r="BQ455" s="185"/>
      <c r="BR455" s="185"/>
      <c r="BS455" s="185"/>
      <c r="BT455" s="185"/>
      <c r="BU455" s="185"/>
      <c r="BV455" s="185"/>
      <c r="BW455" s="185"/>
      <c r="BX455" s="185"/>
      <c r="BY455" s="185"/>
      <c r="BZ455" s="185"/>
      <c r="CA455" s="185"/>
      <c r="CB455" s="185"/>
      <c r="CC455" s="185"/>
      <c r="CD455" s="185"/>
      <c r="CE455" s="185"/>
      <c r="CF455" s="185"/>
      <c r="CG455" s="185"/>
      <c r="CH455" s="185"/>
      <c r="CI455" s="185"/>
      <c r="CJ455" s="185"/>
      <c r="CK455" s="185"/>
      <c r="CL455" s="185"/>
      <c r="CM455" s="294"/>
    </row>
    <row r="456" spans="1:91" s="295" customFormat="1" ht="43.5" customHeight="1" x14ac:dyDescent="0.3">
      <c r="A456" s="57"/>
      <c r="B456" s="319"/>
      <c r="C456" s="319"/>
      <c r="D456" s="320"/>
      <c r="E456" s="319"/>
      <c r="F456" s="319"/>
      <c r="G456" s="20"/>
      <c r="H456" s="20"/>
      <c r="I456" s="20"/>
      <c r="J456" s="312">
        <v>150</v>
      </c>
      <c r="K456" s="312">
        <v>150</v>
      </c>
      <c r="L456" s="20"/>
      <c r="M456" s="20"/>
      <c r="N456" s="321"/>
      <c r="O456" s="322"/>
      <c r="P456" s="323"/>
      <c r="Q456" s="185"/>
      <c r="R456" s="185"/>
      <c r="S456" s="185"/>
      <c r="T456" s="185"/>
      <c r="U456" s="185"/>
      <c r="V456" s="185"/>
      <c r="W456" s="185"/>
      <c r="X456" s="185"/>
      <c r="Y456" s="185"/>
      <c r="Z456" s="185"/>
      <c r="AA456" s="185"/>
      <c r="AB456" s="185"/>
      <c r="AC456" s="185"/>
      <c r="AD456" s="185"/>
      <c r="AE456" s="185"/>
      <c r="AF456" s="185"/>
      <c r="AG456" s="185"/>
      <c r="AH456" s="185"/>
      <c r="AI456" s="185"/>
      <c r="AJ456" s="185"/>
      <c r="AK456" s="185"/>
      <c r="AL456" s="185"/>
      <c r="AM456" s="185"/>
      <c r="AN456" s="185"/>
      <c r="AO456" s="185"/>
      <c r="AP456" s="185"/>
      <c r="AQ456" s="185"/>
      <c r="AR456" s="185"/>
      <c r="AS456" s="185"/>
      <c r="AT456" s="185"/>
      <c r="AU456" s="185"/>
      <c r="AV456" s="185"/>
      <c r="AW456" s="185"/>
      <c r="AX456" s="185"/>
      <c r="AY456" s="185"/>
      <c r="AZ456" s="185"/>
      <c r="BA456" s="185"/>
      <c r="BB456" s="185"/>
      <c r="BC456" s="185"/>
      <c r="BD456" s="185"/>
      <c r="BE456" s="185"/>
      <c r="BF456" s="185"/>
      <c r="BG456" s="185"/>
      <c r="BH456" s="185"/>
      <c r="BI456" s="185"/>
      <c r="BJ456" s="185"/>
      <c r="BK456" s="185"/>
      <c r="BL456" s="185"/>
      <c r="BM456" s="185"/>
      <c r="BN456" s="185"/>
      <c r="BO456" s="185"/>
      <c r="BP456" s="185"/>
      <c r="BQ456" s="185"/>
      <c r="BR456" s="185"/>
      <c r="BS456" s="185"/>
      <c r="BT456" s="185"/>
      <c r="BU456" s="185"/>
      <c r="BV456" s="185"/>
      <c r="BW456" s="185"/>
      <c r="BX456" s="185"/>
      <c r="BY456" s="185"/>
      <c r="BZ456" s="185"/>
      <c r="CA456" s="185"/>
      <c r="CB456" s="185"/>
      <c r="CC456" s="185"/>
      <c r="CD456" s="185"/>
      <c r="CE456" s="185"/>
      <c r="CF456" s="185"/>
      <c r="CG456" s="185"/>
      <c r="CH456" s="185"/>
      <c r="CI456" s="185"/>
      <c r="CJ456" s="185"/>
      <c r="CK456" s="185"/>
      <c r="CL456" s="185"/>
      <c r="CM456" s="294"/>
    </row>
    <row r="457" spans="1:91" s="295" customFormat="1" ht="41.25" customHeight="1" x14ac:dyDescent="0.3">
      <c r="A457" s="55"/>
      <c r="B457" s="308" t="s">
        <v>399</v>
      </c>
      <c r="C457" s="128" t="s">
        <v>398</v>
      </c>
      <c r="D457" s="170"/>
      <c r="E457" s="20" t="s">
        <v>80</v>
      </c>
      <c r="F457" s="128" t="s">
        <v>151</v>
      </c>
      <c r="G457" s="20"/>
      <c r="H457" s="20"/>
      <c r="I457" s="20"/>
      <c r="J457" s="20">
        <v>1</v>
      </c>
      <c r="K457" s="20"/>
      <c r="L457" s="20"/>
      <c r="M457" s="20"/>
      <c r="N457" s="310" t="s">
        <v>211</v>
      </c>
      <c r="O457" s="127"/>
      <c r="P457" s="293"/>
      <c r="Q457" s="185"/>
      <c r="R457" s="185"/>
      <c r="S457" s="185"/>
      <c r="T457" s="185"/>
      <c r="U457" s="185"/>
      <c r="V457" s="185"/>
      <c r="W457" s="185"/>
      <c r="X457" s="185"/>
      <c r="Y457" s="185"/>
      <c r="Z457" s="185"/>
      <c r="AA457" s="185"/>
      <c r="AB457" s="185"/>
      <c r="AC457" s="185"/>
      <c r="AD457" s="185"/>
      <c r="AE457" s="185"/>
      <c r="AF457" s="185"/>
      <c r="AG457" s="185"/>
      <c r="AH457" s="185"/>
      <c r="AI457" s="185"/>
      <c r="AJ457" s="185"/>
      <c r="AK457" s="185"/>
      <c r="AL457" s="185"/>
      <c r="AM457" s="185"/>
      <c r="AN457" s="185"/>
      <c r="AO457" s="185"/>
      <c r="AP457" s="185"/>
      <c r="AQ457" s="185"/>
      <c r="AR457" s="185"/>
      <c r="AS457" s="185"/>
      <c r="AT457" s="185"/>
      <c r="AU457" s="185"/>
      <c r="AV457" s="185"/>
      <c r="AW457" s="185"/>
      <c r="AX457" s="185"/>
      <c r="AY457" s="185"/>
      <c r="AZ457" s="185"/>
      <c r="BA457" s="185"/>
      <c r="BB457" s="185"/>
      <c r="BC457" s="185"/>
      <c r="BD457" s="185"/>
      <c r="BE457" s="185"/>
      <c r="BF457" s="185"/>
      <c r="BG457" s="185"/>
      <c r="BH457" s="185"/>
      <c r="BI457" s="185"/>
      <c r="BJ457" s="185"/>
      <c r="BK457" s="185"/>
      <c r="BL457" s="185"/>
      <c r="BM457" s="185"/>
      <c r="BN457" s="185"/>
      <c r="BO457" s="185"/>
      <c r="BP457" s="185"/>
      <c r="BQ457" s="185"/>
      <c r="BR457" s="185"/>
      <c r="BS457" s="185"/>
      <c r="BT457" s="185"/>
      <c r="BU457" s="185"/>
      <c r="BV457" s="185"/>
      <c r="BW457" s="185"/>
      <c r="BX457" s="185"/>
      <c r="BY457" s="185"/>
      <c r="BZ457" s="185"/>
      <c r="CA457" s="185"/>
      <c r="CB457" s="185"/>
      <c r="CC457" s="185"/>
      <c r="CD457" s="185"/>
      <c r="CE457" s="185"/>
      <c r="CF457" s="185"/>
      <c r="CG457" s="185"/>
      <c r="CH457" s="185"/>
      <c r="CI457" s="185"/>
      <c r="CJ457" s="185"/>
      <c r="CK457" s="185"/>
      <c r="CL457" s="185"/>
      <c r="CM457" s="294"/>
    </row>
    <row r="458" spans="1:91" s="295" customFormat="1" ht="90" customHeight="1" x14ac:dyDescent="0.3">
      <c r="A458" s="55"/>
      <c r="B458" s="308"/>
      <c r="C458" s="128"/>
      <c r="D458" s="170"/>
      <c r="E458" s="20" t="s">
        <v>129</v>
      </c>
      <c r="F458" s="128"/>
      <c r="G458" s="20"/>
      <c r="H458" s="20"/>
      <c r="I458" s="20"/>
      <c r="J458" s="20">
        <v>1500</v>
      </c>
      <c r="K458" s="20"/>
      <c r="L458" s="20"/>
      <c r="M458" s="20"/>
      <c r="N458" s="319"/>
      <c r="O458" s="127"/>
      <c r="P458" s="293"/>
      <c r="Q458" s="185"/>
      <c r="R458" s="185"/>
      <c r="S458" s="185"/>
      <c r="T458" s="185"/>
      <c r="U458" s="185"/>
      <c r="V458" s="185"/>
      <c r="W458" s="185"/>
      <c r="X458" s="185"/>
      <c r="Y458" s="185"/>
      <c r="Z458" s="185"/>
      <c r="AA458" s="185"/>
      <c r="AB458" s="185"/>
      <c r="AC458" s="185"/>
      <c r="AD458" s="185"/>
      <c r="AE458" s="185"/>
      <c r="AF458" s="185"/>
      <c r="AG458" s="185"/>
      <c r="AH458" s="185"/>
      <c r="AI458" s="185"/>
      <c r="AJ458" s="185"/>
      <c r="AK458" s="185"/>
      <c r="AL458" s="185"/>
      <c r="AM458" s="185"/>
      <c r="AN458" s="185"/>
      <c r="AO458" s="185"/>
      <c r="AP458" s="185"/>
      <c r="AQ458" s="185"/>
      <c r="AR458" s="185"/>
      <c r="AS458" s="185"/>
      <c r="AT458" s="185"/>
      <c r="AU458" s="185"/>
      <c r="AV458" s="185"/>
      <c r="AW458" s="185"/>
      <c r="AX458" s="185"/>
      <c r="AY458" s="185"/>
      <c r="AZ458" s="185"/>
      <c r="BA458" s="185"/>
      <c r="BB458" s="185"/>
      <c r="BC458" s="185"/>
      <c r="BD458" s="185"/>
      <c r="BE458" s="185"/>
      <c r="BF458" s="185"/>
      <c r="BG458" s="185"/>
      <c r="BH458" s="185"/>
      <c r="BI458" s="185"/>
      <c r="BJ458" s="185"/>
      <c r="BK458" s="185"/>
      <c r="BL458" s="185"/>
      <c r="BM458" s="185"/>
      <c r="BN458" s="185"/>
      <c r="BO458" s="185"/>
      <c r="BP458" s="185"/>
      <c r="BQ458" s="185"/>
      <c r="BR458" s="185"/>
      <c r="BS458" s="185"/>
      <c r="BT458" s="185"/>
      <c r="BU458" s="185"/>
      <c r="BV458" s="185"/>
      <c r="BW458" s="185"/>
      <c r="BX458" s="185"/>
      <c r="BY458" s="185"/>
      <c r="BZ458" s="185"/>
      <c r="CA458" s="185"/>
      <c r="CB458" s="185"/>
      <c r="CC458" s="185"/>
      <c r="CD458" s="185"/>
      <c r="CE458" s="185"/>
      <c r="CF458" s="185"/>
      <c r="CG458" s="185"/>
      <c r="CH458" s="185"/>
      <c r="CI458" s="185"/>
      <c r="CJ458" s="185"/>
      <c r="CK458" s="185"/>
      <c r="CL458" s="185"/>
      <c r="CM458" s="294"/>
    </row>
    <row r="459" spans="1:91" s="9" customFormat="1" ht="41.25" customHeight="1" x14ac:dyDescent="0.3">
      <c r="A459" s="2"/>
      <c r="B459" s="178" t="s">
        <v>1</v>
      </c>
      <c r="C459" s="170"/>
      <c r="D459" s="170"/>
      <c r="E459" s="170"/>
      <c r="F459" s="170"/>
      <c r="G459" s="170"/>
      <c r="H459" s="170"/>
      <c r="I459" s="170"/>
      <c r="J459" s="170"/>
      <c r="K459" s="170"/>
      <c r="L459" s="170"/>
      <c r="M459" s="170"/>
      <c r="N459" s="170"/>
      <c r="O459" s="170"/>
      <c r="P459" s="178"/>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8"/>
    </row>
    <row r="460" spans="1:91" s="112" customFormat="1" ht="93.75" x14ac:dyDescent="0.3">
      <c r="A460" s="109"/>
      <c r="B460" s="110" t="s">
        <v>397</v>
      </c>
      <c r="C460" s="110" t="s">
        <v>396</v>
      </c>
      <c r="D460" s="110" t="s">
        <v>52</v>
      </c>
      <c r="E460" s="111" t="s">
        <v>3</v>
      </c>
      <c r="G460" s="111">
        <v>40.4</v>
      </c>
      <c r="H460" s="111">
        <v>42</v>
      </c>
      <c r="I460" s="113">
        <v>44.4</v>
      </c>
      <c r="J460" s="113">
        <v>45.4</v>
      </c>
      <c r="K460" s="113">
        <v>48.4</v>
      </c>
      <c r="L460" s="113">
        <v>50.4</v>
      </c>
      <c r="M460" s="110">
        <v>52</v>
      </c>
      <c r="P460" s="114"/>
      <c r="Q460" s="115"/>
      <c r="R460" s="115"/>
      <c r="S460" s="115"/>
      <c r="T460" s="115"/>
      <c r="U460" s="115"/>
      <c r="V460" s="115"/>
      <c r="W460" s="115"/>
      <c r="X460" s="115"/>
      <c r="Y460" s="115"/>
      <c r="Z460" s="115"/>
      <c r="AA460" s="115"/>
      <c r="AB460" s="115"/>
      <c r="AC460" s="115"/>
      <c r="AD460" s="115"/>
      <c r="AE460" s="115"/>
      <c r="AF460" s="115"/>
      <c r="AG460" s="115"/>
      <c r="AH460" s="115"/>
      <c r="AI460" s="115"/>
      <c r="AJ460" s="115"/>
      <c r="AK460" s="115"/>
      <c r="AL460" s="115"/>
      <c r="AM460" s="115"/>
      <c r="AN460" s="115"/>
      <c r="AO460" s="115"/>
      <c r="AP460" s="115"/>
      <c r="AQ460" s="115"/>
      <c r="AR460" s="115"/>
      <c r="AS460" s="115"/>
      <c r="AT460" s="115"/>
      <c r="AU460" s="115"/>
      <c r="AV460" s="115"/>
      <c r="AW460" s="115"/>
      <c r="AX460" s="115"/>
      <c r="AY460" s="115"/>
      <c r="AZ460" s="115"/>
      <c r="BA460" s="115"/>
      <c r="BB460" s="115"/>
      <c r="BC460" s="115"/>
      <c r="BD460" s="115"/>
      <c r="BE460" s="115"/>
      <c r="BF460" s="115"/>
      <c r="BG460" s="115"/>
      <c r="BH460" s="115"/>
      <c r="BI460" s="115"/>
      <c r="BJ460" s="115"/>
      <c r="BK460" s="115"/>
      <c r="BL460" s="115"/>
      <c r="BM460" s="115"/>
      <c r="BN460" s="115"/>
      <c r="BO460" s="115"/>
      <c r="BP460" s="115"/>
      <c r="BQ460" s="115"/>
      <c r="BR460" s="115"/>
      <c r="BS460" s="115"/>
      <c r="BT460" s="115"/>
      <c r="BU460" s="115"/>
      <c r="BV460" s="115"/>
      <c r="BW460" s="115"/>
      <c r="BX460" s="115"/>
      <c r="BY460" s="115"/>
      <c r="BZ460" s="115"/>
      <c r="CA460" s="115"/>
      <c r="CB460" s="115"/>
      <c r="CC460" s="115"/>
      <c r="CD460" s="115"/>
      <c r="CE460" s="115"/>
      <c r="CF460" s="115"/>
      <c r="CG460" s="115"/>
      <c r="CH460" s="115"/>
      <c r="CI460" s="115"/>
      <c r="CJ460" s="115"/>
      <c r="CK460" s="115"/>
      <c r="CL460" s="115"/>
      <c r="CM460" s="116"/>
    </row>
    <row r="461" spans="1:91" s="9" customFormat="1" ht="26.25" customHeight="1" x14ac:dyDescent="0.3">
      <c r="A461" s="2"/>
      <c r="B461" s="135" t="s">
        <v>43</v>
      </c>
      <c r="C461" s="2"/>
      <c r="D461" s="2"/>
      <c r="E461" s="2"/>
      <c r="F461" s="106"/>
      <c r="G461" s="2"/>
      <c r="H461" s="2"/>
      <c r="I461" s="2"/>
      <c r="J461" s="2"/>
      <c r="K461" s="2"/>
      <c r="L461" s="2"/>
      <c r="M461" s="2"/>
      <c r="N461" s="106"/>
      <c r="O461" s="106"/>
      <c r="P461" s="19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8"/>
    </row>
    <row r="462" spans="1:91" s="9" customFormat="1" ht="41.25" customHeight="1" x14ac:dyDescent="0.3">
      <c r="A462" s="2"/>
      <c r="B462" s="178" t="s">
        <v>60</v>
      </c>
      <c r="C462" s="178"/>
      <c r="D462" s="2"/>
      <c r="E462" s="2"/>
      <c r="F462" s="106"/>
      <c r="G462" s="2"/>
      <c r="H462" s="2"/>
      <c r="I462" s="2"/>
      <c r="J462" s="2"/>
      <c r="K462" s="2"/>
      <c r="L462" s="2"/>
      <c r="M462" s="2"/>
      <c r="N462" s="106"/>
      <c r="O462" s="106"/>
      <c r="P462" s="19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8"/>
    </row>
    <row r="463" spans="1:91" s="64" customFormat="1" ht="41.25" customHeight="1" x14ac:dyDescent="0.3">
      <c r="A463" s="170">
        <v>66</v>
      </c>
      <c r="B463" s="178" t="s">
        <v>395</v>
      </c>
      <c r="C463" s="170" t="s">
        <v>381</v>
      </c>
      <c r="D463" s="170"/>
      <c r="E463" s="106" t="s">
        <v>131</v>
      </c>
      <c r="F463" s="170" t="s">
        <v>121</v>
      </c>
      <c r="G463" s="324">
        <f t="shared" ref="G463:M463" si="44">G466+G469+G471+G473+G476+G478+G481+G484+G486+G497</f>
        <v>0</v>
      </c>
      <c r="H463" s="324">
        <f t="shared" si="44"/>
        <v>0</v>
      </c>
      <c r="I463" s="324">
        <f t="shared" si="44"/>
        <v>0</v>
      </c>
      <c r="J463" s="324">
        <f t="shared" si="44"/>
        <v>3</v>
      </c>
      <c r="K463" s="324">
        <f t="shared" si="44"/>
        <v>1</v>
      </c>
      <c r="L463" s="324">
        <f t="shared" si="44"/>
        <v>0</v>
      </c>
      <c r="M463" s="324">
        <f t="shared" si="44"/>
        <v>6</v>
      </c>
      <c r="N463" s="152"/>
      <c r="O463" s="106"/>
      <c r="P463" s="197"/>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c r="CH463" s="66"/>
      <c r="CI463" s="66"/>
      <c r="CJ463" s="66"/>
      <c r="CK463" s="66"/>
      <c r="CL463" s="66"/>
      <c r="CM463" s="67"/>
    </row>
    <row r="464" spans="1:91" s="64" customFormat="1" ht="41.25" customHeight="1" x14ac:dyDescent="0.3">
      <c r="A464" s="170"/>
      <c r="B464" s="178"/>
      <c r="C464" s="170"/>
      <c r="D464" s="170"/>
      <c r="E464" s="106" t="s">
        <v>129</v>
      </c>
      <c r="F464" s="170"/>
      <c r="G464" s="91">
        <f>G467+G468+G470+G472+G474+G475+G477+G479+G480+G482+G483+G485+G487++G498+G499+G489+G490+G492+G493+G495+G496</f>
        <v>0</v>
      </c>
      <c r="H464" s="91">
        <f t="shared" ref="H464:M464" si="45">H467+H468+H470+H472+H474+H475+H477+H479+H480+H482+H483+H485+H487++H498+H499+H489+H490+H492+H493+H495+H496</f>
        <v>0</v>
      </c>
      <c r="I464" s="91">
        <f t="shared" si="45"/>
        <v>0</v>
      </c>
      <c r="J464" s="91">
        <f t="shared" si="45"/>
        <v>24969.4</v>
      </c>
      <c r="K464" s="91">
        <f t="shared" si="45"/>
        <v>24259.599999999999</v>
      </c>
      <c r="L464" s="91">
        <f t="shared" si="45"/>
        <v>0</v>
      </c>
      <c r="M464" s="91">
        <f t="shared" si="45"/>
        <v>20246.5</v>
      </c>
      <c r="N464" s="152" t="s">
        <v>394</v>
      </c>
      <c r="O464" s="106"/>
      <c r="P464" s="197"/>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c r="CH464" s="66"/>
      <c r="CI464" s="66"/>
      <c r="CJ464" s="66"/>
      <c r="CK464" s="66"/>
      <c r="CL464" s="66"/>
      <c r="CM464" s="67"/>
    </row>
    <row r="465" spans="1:91" s="295" customFormat="1" ht="41.25" hidden="1" customHeight="1" x14ac:dyDescent="0.3">
      <c r="A465" s="127"/>
      <c r="B465" s="137" t="s">
        <v>11</v>
      </c>
      <c r="C465" s="20"/>
      <c r="D465" s="20"/>
      <c r="E465" s="20"/>
      <c r="F465" s="20"/>
      <c r="G465" s="325">
        <f t="shared" ref="G465:M465" si="46">G467+G468+G470+G472+G474+G475+G477+G479+G480+G482+G483+G485+G487+G499+G498</f>
        <v>0</v>
      </c>
      <c r="H465" s="325">
        <f t="shared" si="46"/>
        <v>0</v>
      </c>
      <c r="I465" s="325">
        <f t="shared" si="46"/>
        <v>0</v>
      </c>
      <c r="J465" s="325">
        <f t="shared" si="46"/>
        <v>3556</v>
      </c>
      <c r="K465" s="325">
        <f t="shared" si="46"/>
        <v>4259.6000000000004</v>
      </c>
      <c r="L465" s="325">
        <f t="shared" si="46"/>
        <v>0</v>
      </c>
      <c r="M465" s="325">
        <f t="shared" si="46"/>
        <v>20246.5</v>
      </c>
      <c r="N465" s="20"/>
      <c r="O465" s="20"/>
      <c r="P465" s="184"/>
      <c r="Q465" s="185"/>
      <c r="R465" s="185"/>
      <c r="S465" s="185"/>
      <c r="T465" s="185"/>
      <c r="U465" s="185"/>
      <c r="V465" s="185"/>
      <c r="W465" s="185"/>
      <c r="X465" s="185"/>
      <c r="Y465" s="185"/>
      <c r="Z465" s="185"/>
      <c r="AA465" s="185"/>
      <c r="AB465" s="185"/>
      <c r="AC465" s="185"/>
      <c r="AD465" s="185"/>
      <c r="AE465" s="185"/>
      <c r="AF465" s="185"/>
      <c r="AG465" s="185"/>
      <c r="AH465" s="185"/>
      <c r="AI465" s="185"/>
      <c r="AJ465" s="185"/>
      <c r="AK465" s="185"/>
      <c r="AL465" s="185"/>
      <c r="AM465" s="185"/>
      <c r="AN465" s="185"/>
      <c r="AO465" s="185"/>
      <c r="AP465" s="185"/>
      <c r="AQ465" s="185"/>
      <c r="AR465" s="185"/>
      <c r="AS465" s="185"/>
      <c r="AT465" s="185"/>
      <c r="AU465" s="185"/>
      <c r="AV465" s="185"/>
      <c r="AW465" s="185"/>
      <c r="AX465" s="185"/>
      <c r="AY465" s="185"/>
      <c r="AZ465" s="185"/>
      <c r="BA465" s="185"/>
      <c r="BB465" s="185"/>
      <c r="BC465" s="185"/>
      <c r="BD465" s="185"/>
      <c r="BE465" s="185"/>
      <c r="BF465" s="185"/>
      <c r="BG465" s="185"/>
      <c r="BH465" s="185"/>
      <c r="BI465" s="185"/>
      <c r="BJ465" s="185"/>
      <c r="BK465" s="185"/>
      <c r="BL465" s="185"/>
      <c r="BM465" s="185"/>
      <c r="BN465" s="185"/>
      <c r="BO465" s="185"/>
      <c r="BP465" s="185"/>
      <c r="BQ465" s="185"/>
      <c r="BR465" s="185"/>
      <c r="BS465" s="185"/>
      <c r="BT465" s="185"/>
      <c r="BU465" s="185"/>
      <c r="BV465" s="185"/>
      <c r="BW465" s="185"/>
      <c r="BX465" s="185"/>
      <c r="BY465" s="185"/>
      <c r="BZ465" s="185"/>
      <c r="CA465" s="185"/>
      <c r="CB465" s="185"/>
      <c r="CC465" s="185"/>
      <c r="CD465" s="185"/>
      <c r="CE465" s="185"/>
      <c r="CF465" s="185"/>
      <c r="CG465" s="185"/>
      <c r="CH465" s="185"/>
      <c r="CI465" s="185"/>
      <c r="CJ465" s="185"/>
      <c r="CK465" s="185"/>
      <c r="CL465" s="185"/>
      <c r="CM465" s="294"/>
    </row>
    <row r="466" spans="1:91" s="295" customFormat="1" ht="41.25" customHeight="1" x14ac:dyDescent="0.3">
      <c r="A466" s="128"/>
      <c r="B466" s="308" t="s">
        <v>393</v>
      </c>
      <c r="C466" s="128" t="s">
        <v>284</v>
      </c>
      <c r="D466" s="128"/>
      <c r="E466" s="20" t="s">
        <v>131</v>
      </c>
      <c r="F466" s="128" t="s">
        <v>151</v>
      </c>
      <c r="G466" s="326"/>
      <c r="H466" s="327"/>
      <c r="I466" s="118"/>
      <c r="J466" s="118"/>
      <c r="K466" s="118"/>
      <c r="L466" s="118"/>
      <c r="M466" s="328">
        <v>1</v>
      </c>
      <c r="N466" s="20"/>
      <c r="O466" s="20"/>
      <c r="P466" s="184" t="s">
        <v>376</v>
      </c>
      <c r="Q466" s="185"/>
      <c r="R466" s="185"/>
      <c r="S466" s="185"/>
      <c r="T466" s="185"/>
      <c r="U466" s="185"/>
      <c r="V466" s="185"/>
      <c r="W466" s="185"/>
      <c r="X466" s="185"/>
      <c r="Y466" s="185"/>
      <c r="Z466" s="185"/>
      <c r="AA466" s="185"/>
      <c r="AB466" s="185"/>
      <c r="AC466" s="185"/>
      <c r="AD466" s="185"/>
      <c r="AE466" s="185"/>
      <c r="AF466" s="185"/>
      <c r="AG466" s="185"/>
      <c r="AH466" s="185"/>
      <c r="AI466" s="185"/>
      <c r="AJ466" s="185"/>
      <c r="AK466" s="185"/>
      <c r="AL466" s="185"/>
      <c r="AM466" s="185"/>
      <c r="AN466" s="185"/>
      <c r="AO466" s="185"/>
      <c r="AP466" s="185"/>
      <c r="AQ466" s="185"/>
      <c r="AR466" s="185"/>
      <c r="AS466" s="185"/>
      <c r="AT466" s="185"/>
      <c r="AU466" s="185"/>
      <c r="AV466" s="185"/>
      <c r="AW466" s="185"/>
      <c r="AX466" s="185"/>
      <c r="AY466" s="185"/>
      <c r="AZ466" s="185"/>
      <c r="BA466" s="185"/>
      <c r="BB466" s="185"/>
      <c r="BC466" s="185"/>
      <c r="BD466" s="185"/>
      <c r="BE466" s="185"/>
      <c r="BF466" s="185"/>
      <c r="BG466" s="185"/>
      <c r="BH466" s="185"/>
      <c r="BI466" s="185"/>
      <c r="BJ466" s="185"/>
      <c r="BK466" s="185"/>
      <c r="BL466" s="185"/>
      <c r="BM466" s="185"/>
      <c r="BN466" s="185"/>
      <c r="BO466" s="185"/>
      <c r="BP466" s="185"/>
      <c r="BQ466" s="185"/>
      <c r="BR466" s="185"/>
      <c r="BS466" s="185"/>
      <c r="BT466" s="185"/>
      <c r="BU466" s="185"/>
      <c r="BV466" s="185"/>
      <c r="BW466" s="185"/>
      <c r="BX466" s="185"/>
      <c r="BY466" s="185"/>
      <c r="BZ466" s="185"/>
      <c r="CA466" s="185"/>
      <c r="CB466" s="185"/>
      <c r="CC466" s="185"/>
      <c r="CD466" s="185"/>
      <c r="CE466" s="185"/>
      <c r="CF466" s="185"/>
      <c r="CG466" s="185"/>
      <c r="CH466" s="185"/>
      <c r="CI466" s="185"/>
      <c r="CJ466" s="185"/>
      <c r="CK466" s="185"/>
      <c r="CL466" s="185"/>
      <c r="CM466" s="294"/>
    </row>
    <row r="467" spans="1:91" s="295" customFormat="1" ht="41.25" customHeight="1" x14ac:dyDescent="0.3">
      <c r="A467" s="128"/>
      <c r="B467" s="308"/>
      <c r="C467" s="128"/>
      <c r="D467" s="128"/>
      <c r="E467" s="128" t="s">
        <v>39</v>
      </c>
      <c r="F467" s="128"/>
      <c r="G467" s="326"/>
      <c r="H467" s="327"/>
      <c r="I467" s="118"/>
      <c r="J467" s="118"/>
      <c r="K467" s="118"/>
      <c r="L467" s="118"/>
      <c r="M467" s="118">
        <v>3516.8</v>
      </c>
      <c r="N467" s="20" t="s">
        <v>4</v>
      </c>
      <c r="O467" s="20">
        <v>271017011</v>
      </c>
      <c r="P467" s="187"/>
      <c r="Q467" s="185"/>
      <c r="R467" s="185"/>
      <c r="S467" s="185"/>
      <c r="T467" s="185"/>
      <c r="U467" s="185"/>
      <c r="V467" s="185"/>
      <c r="W467" s="185"/>
      <c r="X467" s="185"/>
      <c r="Y467" s="185"/>
      <c r="Z467" s="185"/>
      <c r="AA467" s="185"/>
      <c r="AB467" s="185"/>
      <c r="AC467" s="185"/>
      <c r="AD467" s="185"/>
      <c r="AE467" s="185"/>
      <c r="AF467" s="185"/>
      <c r="AG467" s="185"/>
      <c r="AH467" s="185"/>
      <c r="AI467" s="185"/>
      <c r="AJ467" s="185"/>
      <c r="AK467" s="185"/>
      <c r="AL467" s="185"/>
      <c r="AM467" s="185"/>
      <c r="AN467" s="185"/>
      <c r="AO467" s="185"/>
      <c r="AP467" s="185"/>
      <c r="AQ467" s="185"/>
      <c r="AR467" s="185"/>
      <c r="AS467" s="185"/>
      <c r="AT467" s="185"/>
      <c r="AU467" s="185"/>
      <c r="AV467" s="185"/>
      <c r="AW467" s="185"/>
      <c r="AX467" s="185"/>
      <c r="AY467" s="185"/>
      <c r="AZ467" s="185"/>
      <c r="BA467" s="185"/>
      <c r="BB467" s="185"/>
      <c r="BC467" s="185"/>
      <c r="BD467" s="185"/>
      <c r="BE467" s="185"/>
      <c r="BF467" s="185"/>
      <c r="BG467" s="185"/>
      <c r="BH467" s="185"/>
      <c r="BI467" s="185"/>
      <c r="BJ467" s="185"/>
      <c r="BK467" s="185"/>
      <c r="BL467" s="185"/>
      <c r="BM467" s="185"/>
      <c r="BN467" s="185"/>
      <c r="BO467" s="185"/>
      <c r="BP467" s="185"/>
      <c r="BQ467" s="185"/>
      <c r="BR467" s="185"/>
      <c r="BS467" s="185"/>
      <c r="BT467" s="185"/>
      <c r="BU467" s="185"/>
      <c r="BV467" s="185"/>
      <c r="BW467" s="185"/>
      <c r="BX467" s="185"/>
      <c r="BY467" s="185"/>
      <c r="BZ467" s="185"/>
      <c r="CA467" s="185"/>
      <c r="CB467" s="185"/>
      <c r="CC467" s="185"/>
      <c r="CD467" s="185"/>
      <c r="CE467" s="185"/>
      <c r="CF467" s="185"/>
      <c r="CG467" s="185"/>
      <c r="CH467" s="185"/>
      <c r="CI467" s="185"/>
      <c r="CJ467" s="185"/>
      <c r="CK467" s="185"/>
      <c r="CL467" s="185"/>
      <c r="CM467" s="294"/>
    </row>
    <row r="468" spans="1:91" s="295" customFormat="1" ht="69.75" customHeight="1" x14ac:dyDescent="0.3">
      <c r="A468" s="128"/>
      <c r="B468" s="308"/>
      <c r="C468" s="128"/>
      <c r="D468" s="128"/>
      <c r="E468" s="128"/>
      <c r="F468" s="128"/>
      <c r="G468" s="326"/>
      <c r="H468" s="327"/>
      <c r="I468" s="118"/>
      <c r="J468" s="118"/>
      <c r="K468" s="118"/>
      <c r="L468" s="118"/>
      <c r="M468" s="118">
        <v>879.2</v>
      </c>
      <c r="N468" s="20" t="s">
        <v>38</v>
      </c>
      <c r="O468" s="20">
        <v>271017015</v>
      </c>
      <c r="P468" s="187"/>
      <c r="Q468" s="185"/>
      <c r="R468" s="185"/>
      <c r="S468" s="185"/>
      <c r="T468" s="185"/>
      <c r="U468" s="185"/>
      <c r="V468" s="185"/>
      <c r="W468" s="185"/>
      <c r="X468" s="185"/>
      <c r="Y468" s="185"/>
      <c r="Z468" s="185"/>
      <c r="AA468" s="185"/>
      <c r="AB468" s="185"/>
      <c r="AC468" s="185"/>
      <c r="AD468" s="185"/>
      <c r="AE468" s="185"/>
      <c r="AF468" s="185"/>
      <c r="AG468" s="185"/>
      <c r="AH468" s="185"/>
      <c r="AI468" s="185"/>
      <c r="AJ468" s="185"/>
      <c r="AK468" s="185"/>
      <c r="AL468" s="185"/>
      <c r="AM468" s="185"/>
      <c r="AN468" s="185"/>
      <c r="AO468" s="185"/>
      <c r="AP468" s="185"/>
      <c r="AQ468" s="185"/>
      <c r="AR468" s="185"/>
      <c r="AS468" s="185"/>
      <c r="AT468" s="185"/>
      <c r="AU468" s="185"/>
      <c r="AV468" s="185"/>
      <c r="AW468" s="185"/>
      <c r="AX468" s="185"/>
      <c r="AY468" s="185"/>
      <c r="AZ468" s="185"/>
      <c r="BA468" s="185"/>
      <c r="BB468" s="185"/>
      <c r="BC468" s="185"/>
      <c r="BD468" s="185"/>
      <c r="BE468" s="185"/>
      <c r="BF468" s="185"/>
      <c r="BG468" s="185"/>
      <c r="BH468" s="185"/>
      <c r="BI468" s="185"/>
      <c r="BJ468" s="185"/>
      <c r="BK468" s="185"/>
      <c r="BL468" s="185"/>
      <c r="BM468" s="185"/>
      <c r="BN468" s="185"/>
      <c r="BO468" s="185"/>
      <c r="BP468" s="185"/>
      <c r="BQ468" s="185"/>
      <c r="BR468" s="185"/>
      <c r="BS468" s="185"/>
      <c r="BT468" s="185"/>
      <c r="BU468" s="185"/>
      <c r="BV468" s="185"/>
      <c r="BW468" s="185"/>
      <c r="BX468" s="185"/>
      <c r="BY468" s="185"/>
      <c r="BZ468" s="185"/>
      <c r="CA468" s="185"/>
      <c r="CB468" s="185"/>
      <c r="CC468" s="185"/>
      <c r="CD468" s="185"/>
      <c r="CE468" s="185"/>
      <c r="CF468" s="185"/>
      <c r="CG468" s="185"/>
      <c r="CH468" s="185"/>
      <c r="CI468" s="185"/>
      <c r="CJ468" s="185"/>
      <c r="CK468" s="185"/>
      <c r="CL468" s="185"/>
      <c r="CM468" s="294"/>
    </row>
    <row r="469" spans="1:91" s="295" customFormat="1" ht="41.25" customHeight="1" x14ac:dyDescent="0.3">
      <c r="A469" s="128"/>
      <c r="B469" s="308" t="s">
        <v>392</v>
      </c>
      <c r="C469" s="310" t="s">
        <v>284</v>
      </c>
      <c r="D469" s="128"/>
      <c r="E469" s="20" t="s">
        <v>131</v>
      </c>
      <c r="F469" s="128" t="s">
        <v>151</v>
      </c>
      <c r="G469" s="326"/>
      <c r="H469" s="327"/>
      <c r="I469" s="118"/>
      <c r="J469" s="118"/>
      <c r="K469" s="326">
        <v>1</v>
      </c>
      <c r="L469" s="118"/>
      <c r="M469" s="118"/>
      <c r="N469" s="20"/>
      <c r="O469" s="20"/>
      <c r="P469" s="184" t="s">
        <v>376</v>
      </c>
      <c r="Q469" s="185"/>
      <c r="R469" s="185"/>
      <c r="S469" s="185"/>
      <c r="T469" s="185"/>
      <c r="U469" s="185"/>
      <c r="V469" s="185"/>
      <c r="W469" s="185"/>
      <c r="X469" s="185"/>
      <c r="Y469" s="185"/>
      <c r="Z469" s="185"/>
      <c r="AA469" s="185"/>
      <c r="AB469" s="185"/>
      <c r="AC469" s="185"/>
      <c r="AD469" s="185"/>
      <c r="AE469" s="185"/>
      <c r="AF469" s="185"/>
      <c r="AG469" s="185"/>
      <c r="AH469" s="185"/>
      <c r="AI469" s="185"/>
      <c r="AJ469" s="185"/>
      <c r="AK469" s="185"/>
      <c r="AL469" s="185"/>
      <c r="AM469" s="185"/>
      <c r="AN469" s="185"/>
      <c r="AO469" s="185"/>
      <c r="AP469" s="185"/>
      <c r="AQ469" s="185"/>
      <c r="AR469" s="185"/>
      <c r="AS469" s="185"/>
      <c r="AT469" s="185"/>
      <c r="AU469" s="185"/>
      <c r="AV469" s="185"/>
      <c r="AW469" s="185"/>
      <c r="AX469" s="185"/>
      <c r="AY469" s="185"/>
      <c r="AZ469" s="185"/>
      <c r="BA469" s="185"/>
      <c r="BB469" s="185"/>
      <c r="BC469" s="185"/>
      <c r="BD469" s="185"/>
      <c r="BE469" s="185"/>
      <c r="BF469" s="185"/>
      <c r="BG469" s="185"/>
      <c r="BH469" s="185"/>
      <c r="BI469" s="185"/>
      <c r="BJ469" s="185"/>
      <c r="BK469" s="185"/>
      <c r="BL469" s="185"/>
      <c r="BM469" s="185"/>
      <c r="BN469" s="185"/>
      <c r="BO469" s="185"/>
      <c r="BP469" s="185"/>
      <c r="BQ469" s="185"/>
      <c r="BR469" s="185"/>
      <c r="BS469" s="185"/>
      <c r="BT469" s="185"/>
      <c r="BU469" s="185"/>
      <c r="BV469" s="185"/>
      <c r="BW469" s="185"/>
      <c r="BX469" s="185"/>
      <c r="BY469" s="185"/>
      <c r="BZ469" s="185"/>
      <c r="CA469" s="185"/>
      <c r="CB469" s="185"/>
      <c r="CC469" s="185"/>
      <c r="CD469" s="185"/>
      <c r="CE469" s="185"/>
      <c r="CF469" s="185"/>
      <c r="CG469" s="185"/>
      <c r="CH469" s="185"/>
      <c r="CI469" s="185"/>
      <c r="CJ469" s="185"/>
      <c r="CK469" s="185"/>
      <c r="CL469" s="185"/>
      <c r="CM469" s="294"/>
    </row>
    <row r="470" spans="1:91" s="295" customFormat="1" ht="42" customHeight="1" x14ac:dyDescent="0.3">
      <c r="A470" s="128"/>
      <c r="B470" s="308"/>
      <c r="C470" s="319"/>
      <c r="D470" s="128"/>
      <c r="E470" s="20" t="s">
        <v>39</v>
      </c>
      <c r="F470" s="128"/>
      <c r="G470" s="326"/>
      <c r="H470" s="327"/>
      <c r="I470" s="118"/>
      <c r="J470" s="118"/>
      <c r="K470" s="118">
        <v>2259.6</v>
      </c>
      <c r="L470" s="118"/>
      <c r="M470" s="118"/>
      <c r="N470" s="20" t="s">
        <v>38</v>
      </c>
      <c r="O470" s="20">
        <v>271017015</v>
      </c>
      <c r="P470" s="187"/>
      <c r="Q470" s="185"/>
      <c r="R470" s="185"/>
      <c r="S470" s="185"/>
      <c r="T470" s="185"/>
      <c r="U470" s="185"/>
      <c r="V470" s="185"/>
      <c r="W470" s="185"/>
      <c r="X470" s="185"/>
      <c r="Y470" s="185"/>
      <c r="Z470" s="185"/>
      <c r="AA470" s="185"/>
      <c r="AB470" s="185"/>
      <c r="AC470" s="185"/>
      <c r="AD470" s="185"/>
      <c r="AE470" s="185"/>
      <c r="AF470" s="185"/>
      <c r="AG470" s="185"/>
      <c r="AH470" s="185"/>
      <c r="AI470" s="185"/>
      <c r="AJ470" s="185"/>
      <c r="AK470" s="185"/>
      <c r="AL470" s="185"/>
      <c r="AM470" s="185"/>
      <c r="AN470" s="185"/>
      <c r="AO470" s="185"/>
      <c r="AP470" s="185"/>
      <c r="AQ470" s="185"/>
      <c r="AR470" s="185"/>
      <c r="AS470" s="185"/>
      <c r="AT470" s="185"/>
      <c r="AU470" s="185"/>
      <c r="AV470" s="185"/>
      <c r="AW470" s="185"/>
      <c r="AX470" s="185"/>
      <c r="AY470" s="185"/>
      <c r="AZ470" s="185"/>
      <c r="BA470" s="185"/>
      <c r="BB470" s="185"/>
      <c r="BC470" s="185"/>
      <c r="BD470" s="185"/>
      <c r="BE470" s="185"/>
      <c r="BF470" s="185"/>
      <c r="BG470" s="185"/>
      <c r="BH470" s="185"/>
      <c r="BI470" s="185"/>
      <c r="BJ470" s="185"/>
      <c r="BK470" s="185"/>
      <c r="BL470" s="185"/>
      <c r="BM470" s="185"/>
      <c r="BN470" s="185"/>
      <c r="BO470" s="185"/>
      <c r="BP470" s="185"/>
      <c r="BQ470" s="185"/>
      <c r="BR470" s="185"/>
      <c r="BS470" s="185"/>
      <c r="BT470" s="185"/>
      <c r="BU470" s="185"/>
      <c r="BV470" s="185"/>
      <c r="BW470" s="185"/>
      <c r="BX470" s="185"/>
      <c r="BY470" s="185"/>
      <c r="BZ470" s="185"/>
      <c r="CA470" s="185"/>
      <c r="CB470" s="185"/>
      <c r="CC470" s="185"/>
      <c r="CD470" s="185"/>
      <c r="CE470" s="185"/>
      <c r="CF470" s="185"/>
      <c r="CG470" s="185"/>
      <c r="CH470" s="185"/>
      <c r="CI470" s="185"/>
      <c r="CJ470" s="185"/>
      <c r="CK470" s="185"/>
      <c r="CL470" s="185"/>
      <c r="CM470" s="294"/>
    </row>
    <row r="471" spans="1:91" s="295" customFormat="1" ht="41.25" customHeight="1" x14ac:dyDescent="0.3">
      <c r="A471" s="128"/>
      <c r="B471" s="308" t="s">
        <v>391</v>
      </c>
      <c r="C471" s="310" t="s">
        <v>284</v>
      </c>
      <c r="D471" s="128"/>
      <c r="E471" s="20" t="s">
        <v>131</v>
      </c>
      <c r="F471" s="128" t="s">
        <v>151</v>
      </c>
      <c r="G471" s="326"/>
      <c r="H471" s="327"/>
      <c r="I471" s="118"/>
      <c r="J471" s="118"/>
      <c r="K471" s="326"/>
      <c r="L471" s="118"/>
      <c r="M471" s="326">
        <v>1</v>
      </c>
      <c r="N471" s="20"/>
      <c r="O471" s="20"/>
      <c r="P471" s="184" t="s">
        <v>376</v>
      </c>
      <c r="Q471" s="185"/>
      <c r="R471" s="185"/>
      <c r="S471" s="185"/>
      <c r="T471" s="185"/>
      <c r="U471" s="185"/>
      <c r="V471" s="185"/>
      <c r="W471" s="185"/>
      <c r="X471" s="185"/>
      <c r="Y471" s="185"/>
      <c r="Z471" s="185"/>
      <c r="AA471" s="185"/>
      <c r="AB471" s="185"/>
      <c r="AC471" s="185"/>
      <c r="AD471" s="185"/>
      <c r="AE471" s="185"/>
      <c r="AF471" s="185"/>
      <c r="AG471" s="185"/>
      <c r="AH471" s="185"/>
      <c r="AI471" s="185"/>
      <c r="AJ471" s="185"/>
      <c r="AK471" s="185"/>
      <c r="AL471" s="185"/>
      <c r="AM471" s="185"/>
      <c r="AN471" s="185"/>
      <c r="AO471" s="185"/>
      <c r="AP471" s="185"/>
      <c r="AQ471" s="185"/>
      <c r="AR471" s="185"/>
      <c r="AS471" s="185"/>
      <c r="AT471" s="185"/>
      <c r="AU471" s="185"/>
      <c r="AV471" s="185"/>
      <c r="AW471" s="185"/>
      <c r="AX471" s="185"/>
      <c r="AY471" s="185"/>
      <c r="AZ471" s="185"/>
      <c r="BA471" s="185"/>
      <c r="BB471" s="185"/>
      <c r="BC471" s="185"/>
      <c r="BD471" s="185"/>
      <c r="BE471" s="185"/>
      <c r="BF471" s="185"/>
      <c r="BG471" s="185"/>
      <c r="BH471" s="185"/>
      <c r="BI471" s="185"/>
      <c r="BJ471" s="185"/>
      <c r="BK471" s="185"/>
      <c r="BL471" s="185"/>
      <c r="BM471" s="185"/>
      <c r="BN471" s="185"/>
      <c r="BO471" s="185"/>
      <c r="BP471" s="185"/>
      <c r="BQ471" s="185"/>
      <c r="BR471" s="185"/>
      <c r="BS471" s="185"/>
      <c r="BT471" s="185"/>
      <c r="BU471" s="185"/>
      <c r="BV471" s="185"/>
      <c r="BW471" s="185"/>
      <c r="BX471" s="185"/>
      <c r="BY471" s="185"/>
      <c r="BZ471" s="185"/>
      <c r="CA471" s="185"/>
      <c r="CB471" s="185"/>
      <c r="CC471" s="185"/>
      <c r="CD471" s="185"/>
      <c r="CE471" s="185"/>
      <c r="CF471" s="185"/>
      <c r="CG471" s="185"/>
      <c r="CH471" s="185"/>
      <c r="CI471" s="185"/>
      <c r="CJ471" s="185"/>
      <c r="CK471" s="185"/>
      <c r="CL471" s="185"/>
      <c r="CM471" s="294"/>
    </row>
    <row r="472" spans="1:91" s="295" customFormat="1" ht="146.25" customHeight="1" x14ac:dyDescent="0.3">
      <c r="A472" s="128"/>
      <c r="B472" s="308"/>
      <c r="C472" s="319"/>
      <c r="D472" s="128"/>
      <c r="E472" s="20" t="s">
        <v>39</v>
      </c>
      <c r="F472" s="128"/>
      <c r="G472" s="326"/>
      <c r="H472" s="327"/>
      <c r="I472" s="118"/>
      <c r="J472" s="118"/>
      <c r="K472" s="118"/>
      <c r="L472" s="118"/>
      <c r="M472" s="118">
        <v>1000</v>
      </c>
      <c r="N472" s="20" t="s">
        <v>38</v>
      </c>
      <c r="O472" s="20">
        <v>271017015</v>
      </c>
      <c r="P472" s="187"/>
      <c r="Q472" s="185"/>
      <c r="R472" s="185"/>
      <c r="S472" s="185"/>
      <c r="T472" s="185"/>
      <c r="U472" s="185"/>
      <c r="V472" s="185"/>
      <c r="W472" s="185"/>
      <c r="X472" s="185"/>
      <c r="Y472" s="185"/>
      <c r="Z472" s="185"/>
      <c r="AA472" s="185"/>
      <c r="AB472" s="185"/>
      <c r="AC472" s="185"/>
      <c r="AD472" s="185"/>
      <c r="AE472" s="185"/>
      <c r="AF472" s="185"/>
      <c r="AG472" s="185"/>
      <c r="AH472" s="185"/>
      <c r="AI472" s="185"/>
      <c r="AJ472" s="185"/>
      <c r="AK472" s="185"/>
      <c r="AL472" s="185"/>
      <c r="AM472" s="185"/>
      <c r="AN472" s="185"/>
      <c r="AO472" s="185"/>
      <c r="AP472" s="185"/>
      <c r="AQ472" s="185"/>
      <c r="AR472" s="185"/>
      <c r="AS472" s="185"/>
      <c r="AT472" s="185"/>
      <c r="AU472" s="185"/>
      <c r="AV472" s="185"/>
      <c r="AW472" s="185"/>
      <c r="AX472" s="185"/>
      <c r="AY472" s="185"/>
      <c r="AZ472" s="185"/>
      <c r="BA472" s="185"/>
      <c r="BB472" s="185"/>
      <c r="BC472" s="185"/>
      <c r="BD472" s="185"/>
      <c r="BE472" s="185"/>
      <c r="BF472" s="185"/>
      <c r="BG472" s="185"/>
      <c r="BH472" s="185"/>
      <c r="BI472" s="185"/>
      <c r="BJ472" s="185"/>
      <c r="BK472" s="185"/>
      <c r="BL472" s="185"/>
      <c r="BM472" s="185"/>
      <c r="BN472" s="185"/>
      <c r="BO472" s="185"/>
      <c r="BP472" s="185"/>
      <c r="BQ472" s="185"/>
      <c r="BR472" s="185"/>
      <c r="BS472" s="185"/>
      <c r="BT472" s="185"/>
      <c r="BU472" s="185"/>
      <c r="BV472" s="185"/>
      <c r="BW472" s="185"/>
      <c r="BX472" s="185"/>
      <c r="BY472" s="185"/>
      <c r="BZ472" s="185"/>
      <c r="CA472" s="185"/>
      <c r="CB472" s="185"/>
      <c r="CC472" s="185"/>
      <c r="CD472" s="185"/>
      <c r="CE472" s="185"/>
      <c r="CF472" s="185"/>
      <c r="CG472" s="185"/>
      <c r="CH472" s="185"/>
      <c r="CI472" s="185"/>
      <c r="CJ472" s="185"/>
      <c r="CK472" s="185"/>
      <c r="CL472" s="185"/>
      <c r="CM472" s="294"/>
    </row>
    <row r="473" spans="1:91" s="295" customFormat="1" ht="41.25" customHeight="1" x14ac:dyDescent="0.3">
      <c r="A473" s="128"/>
      <c r="B473" s="308" t="s">
        <v>390</v>
      </c>
      <c r="C473" s="310" t="s">
        <v>284</v>
      </c>
      <c r="D473" s="128"/>
      <c r="E473" s="20" t="s">
        <v>131</v>
      </c>
      <c r="F473" s="128" t="s">
        <v>151</v>
      </c>
      <c r="G473" s="326"/>
      <c r="H473" s="327"/>
      <c r="I473" s="118"/>
      <c r="J473" s="118"/>
      <c r="K473" s="118"/>
      <c r="L473" s="118"/>
      <c r="M473" s="326">
        <v>1</v>
      </c>
      <c r="N473" s="20"/>
      <c r="O473" s="20"/>
      <c r="P473" s="184" t="s">
        <v>376</v>
      </c>
      <c r="Q473" s="185"/>
      <c r="R473" s="185"/>
      <c r="S473" s="185"/>
      <c r="T473" s="185"/>
      <c r="U473" s="185"/>
      <c r="V473" s="185"/>
      <c r="W473" s="185"/>
      <c r="X473" s="185"/>
      <c r="Y473" s="185"/>
      <c r="Z473" s="185"/>
      <c r="AA473" s="185"/>
      <c r="AB473" s="185"/>
      <c r="AC473" s="185"/>
      <c r="AD473" s="185"/>
      <c r="AE473" s="185"/>
      <c r="AF473" s="185"/>
      <c r="AG473" s="185"/>
      <c r="AH473" s="185"/>
      <c r="AI473" s="185"/>
      <c r="AJ473" s="185"/>
      <c r="AK473" s="185"/>
      <c r="AL473" s="185"/>
      <c r="AM473" s="185"/>
      <c r="AN473" s="185"/>
      <c r="AO473" s="185"/>
      <c r="AP473" s="185"/>
      <c r="AQ473" s="185"/>
      <c r="AR473" s="185"/>
      <c r="AS473" s="185"/>
      <c r="AT473" s="185"/>
      <c r="AU473" s="185"/>
      <c r="AV473" s="185"/>
      <c r="AW473" s="185"/>
      <c r="AX473" s="185"/>
      <c r="AY473" s="185"/>
      <c r="AZ473" s="185"/>
      <c r="BA473" s="185"/>
      <c r="BB473" s="185"/>
      <c r="BC473" s="185"/>
      <c r="BD473" s="185"/>
      <c r="BE473" s="185"/>
      <c r="BF473" s="185"/>
      <c r="BG473" s="185"/>
      <c r="BH473" s="185"/>
      <c r="BI473" s="185"/>
      <c r="BJ473" s="185"/>
      <c r="BK473" s="185"/>
      <c r="BL473" s="185"/>
      <c r="BM473" s="185"/>
      <c r="BN473" s="185"/>
      <c r="BO473" s="185"/>
      <c r="BP473" s="185"/>
      <c r="BQ473" s="185"/>
      <c r="BR473" s="185"/>
      <c r="BS473" s="185"/>
      <c r="BT473" s="185"/>
      <c r="BU473" s="185"/>
      <c r="BV473" s="185"/>
      <c r="BW473" s="185"/>
      <c r="BX473" s="185"/>
      <c r="BY473" s="185"/>
      <c r="BZ473" s="185"/>
      <c r="CA473" s="185"/>
      <c r="CB473" s="185"/>
      <c r="CC473" s="185"/>
      <c r="CD473" s="185"/>
      <c r="CE473" s="185"/>
      <c r="CF473" s="185"/>
      <c r="CG473" s="185"/>
      <c r="CH473" s="185"/>
      <c r="CI473" s="185"/>
      <c r="CJ473" s="185"/>
      <c r="CK473" s="185"/>
      <c r="CL473" s="185"/>
      <c r="CM473" s="294"/>
    </row>
    <row r="474" spans="1:91" s="295" customFormat="1" ht="41.25" customHeight="1" x14ac:dyDescent="0.3">
      <c r="A474" s="128"/>
      <c r="B474" s="308"/>
      <c r="C474" s="315"/>
      <c r="D474" s="128"/>
      <c r="E474" s="128" t="s">
        <v>39</v>
      </c>
      <c r="F474" s="128"/>
      <c r="G474" s="326"/>
      <c r="H474" s="327"/>
      <c r="I474" s="118"/>
      <c r="J474" s="118"/>
      <c r="K474" s="118"/>
      <c r="L474" s="118"/>
      <c r="M474" s="118">
        <v>3200</v>
      </c>
      <c r="N474" s="20" t="s">
        <v>4</v>
      </c>
      <c r="O474" s="20">
        <v>271017011</v>
      </c>
      <c r="P474" s="184"/>
      <c r="Q474" s="185"/>
      <c r="R474" s="185"/>
      <c r="S474" s="185"/>
      <c r="T474" s="185"/>
      <c r="U474" s="185"/>
      <c r="V474" s="185"/>
      <c r="W474" s="185"/>
      <c r="X474" s="185"/>
      <c r="Y474" s="185"/>
      <c r="Z474" s="185"/>
      <c r="AA474" s="185"/>
      <c r="AB474" s="185"/>
      <c r="AC474" s="185"/>
      <c r="AD474" s="185"/>
      <c r="AE474" s="185"/>
      <c r="AF474" s="185"/>
      <c r="AG474" s="185"/>
      <c r="AH474" s="185"/>
      <c r="AI474" s="185"/>
      <c r="AJ474" s="185"/>
      <c r="AK474" s="185"/>
      <c r="AL474" s="185"/>
      <c r="AM474" s="185"/>
      <c r="AN474" s="185"/>
      <c r="AO474" s="185"/>
      <c r="AP474" s="185"/>
      <c r="AQ474" s="185"/>
      <c r="AR474" s="185"/>
      <c r="AS474" s="185"/>
      <c r="AT474" s="185"/>
      <c r="AU474" s="185"/>
      <c r="AV474" s="185"/>
      <c r="AW474" s="185"/>
      <c r="AX474" s="185"/>
      <c r="AY474" s="185"/>
      <c r="AZ474" s="185"/>
      <c r="BA474" s="185"/>
      <c r="BB474" s="185"/>
      <c r="BC474" s="185"/>
      <c r="BD474" s="185"/>
      <c r="BE474" s="185"/>
      <c r="BF474" s="185"/>
      <c r="BG474" s="185"/>
      <c r="BH474" s="185"/>
      <c r="BI474" s="185"/>
      <c r="BJ474" s="185"/>
      <c r="BK474" s="185"/>
      <c r="BL474" s="185"/>
      <c r="BM474" s="185"/>
      <c r="BN474" s="185"/>
      <c r="BO474" s="185"/>
      <c r="BP474" s="185"/>
      <c r="BQ474" s="185"/>
      <c r="BR474" s="185"/>
      <c r="BS474" s="185"/>
      <c r="BT474" s="185"/>
      <c r="BU474" s="185"/>
      <c r="BV474" s="185"/>
      <c r="BW474" s="185"/>
      <c r="BX474" s="185"/>
      <c r="BY474" s="185"/>
      <c r="BZ474" s="185"/>
      <c r="CA474" s="185"/>
      <c r="CB474" s="185"/>
      <c r="CC474" s="185"/>
      <c r="CD474" s="185"/>
      <c r="CE474" s="185"/>
      <c r="CF474" s="185"/>
      <c r="CG474" s="185"/>
      <c r="CH474" s="185"/>
      <c r="CI474" s="185"/>
      <c r="CJ474" s="185"/>
      <c r="CK474" s="185"/>
      <c r="CL474" s="185"/>
      <c r="CM474" s="294"/>
    </row>
    <row r="475" spans="1:91" s="295" customFormat="1" ht="207" customHeight="1" x14ac:dyDescent="0.3">
      <c r="A475" s="128"/>
      <c r="B475" s="308"/>
      <c r="C475" s="319"/>
      <c r="D475" s="128"/>
      <c r="E475" s="128"/>
      <c r="F475" s="128"/>
      <c r="G475" s="326"/>
      <c r="H475" s="327"/>
      <c r="I475" s="118"/>
      <c r="J475" s="118"/>
      <c r="K475" s="118"/>
      <c r="L475" s="118"/>
      <c r="M475" s="118">
        <v>800</v>
      </c>
      <c r="N475" s="20" t="s">
        <v>38</v>
      </c>
      <c r="O475" s="20">
        <v>271017015</v>
      </c>
      <c r="P475" s="184"/>
      <c r="Q475" s="185"/>
      <c r="R475" s="185"/>
      <c r="S475" s="185"/>
      <c r="T475" s="185"/>
      <c r="U475" s="185"/>
      <c r="V475" s="185"/>
      <c r="W475" s="185"/>
      <c r="X475" s="185"/>
      <c r="Y475" s="185"/>
      <c r="Z475" s="185"/>
      <c r="AA475" s="185"/>
      <c r="AB475" s="185"/>
      <c r="AC475" s="185"/>
      <c r="AD475" s="185"/>
      <c r="AE475" s="185"/>
      <c r="AF475" s="185"/>
      <c r="AG475" s="185"/>
      <c r="AH475" s="185"/>
      <c r="AI475" s="185"/>
      <c r="AJ475" s="185"/>
      <c r="AK475" s="185"/>
      <c r="AL475" s="185"/>
      <c r="AM475" s="185"/>
      <c r="AN475" s="185"/>
      <c r="AO475" s="185"/>
      <c r="AP475" s="185"/>
      <c r="AQ475" s="185"/>
      <c r="AR475" s="185"/>
      <c r="AS475" s="185"/>
      <c r="AT475" s="185"/>
      <c r="AU475" s="185"/>
      <c r="AV475" s="185"/>
      <c r="AW475" s="185"/>
      <c r="AX475" s="185"/>
      <c r="AY475" s="185"/>
      <c r="AZ475" s="185"/>
      <c r="BA475" s="185"/>
      <c r="BB475" s="185"/>
      <c r="BC475" s="185"/>
      <c r="BD475" s="185"/>
      <c r="BE475" s="185"/>
      <c r="BF475" s="185"/>
      <c r="BG475" s="185"/>
      <c r="BH475" s="185"/>
      <c r="BI475" s="185"/>
      <c r="BJ475" s="185"/>
      <c r="BK475" s="185"/>
      <c r="BL475" s="185"/>
      <c r="BM475" s="185"/>
      <c r="BN475" s="185"/>
      <c r="BO475" s="185"/>
      <c r="BP475" s="185"/>
      <c r="BQ475" s="185"/>
      <c r="BR475" s="185"/>
      <c r="BS475" s="185"/>
      <c r="BT475" s="185"/>
      <c r="BU475" s="185"/>
      <c r="BV475" s="185"/>
      <c r="BW475" s="185"/>
      <c r="BX475" s="185"/>
      <c r="BY475" s="185"/>
      <c r="BZ475" s="185"/>
      <c r="CA475" s="185"/>
      <c r="CB475" s="185"/>
      <c r="CC475" s="185"/>
      <c r="CD475" s="185"/>
      <c r="CE475" s="185"/>
      <c r="CF475" s="185"/>
      <c r="CG475" s="185"/>
      <c r="CH475" s="185"/>
      <c r="CI475" s="185"/>
      <c r="CJ475" s="185"/>
      <c r="CK475" s="185"/>
      <c r="CL475" s="185"/>
      <c r="CM475" s="294"/>
    </row>
    <row r="476" spans="1:91" s="295" customFormat="1" ht="41.25" customHeight="1" x14ac:dyDescent="0.3">
      <c r="A476" s="128"/>
      <c r="B476" s="308" t="s">
        <v>389</v>
      </c>
      <c r="C476" s="310" t="s">
        <v>284</v>
      </c>
      <c r="D476" s="128"/>
      <c r="E476" s="20" t="s">
        <v>131</v>
      </c>
      <c r="F476" s="128" t="s">
        <v>151</v>
      </c>
      <c r="G476" s="326"/>
      <c r="H476" s="327"/>
      <c r="I476" s="20"/>
      <c r="J476" s="118"/>
      <c r="K476" s="118"/>
      <c r="L476" s="118"/>
      <c r="M476" s="328">
        <v>1</v>
      </c>
      <c r="N476" s="20"/>
      <c r="O476" s="20"/>
      <c r="P476" s="184" t="s">
        <v>376</v>
      </c>
      <c r="Q476" s="185"/>
      <c r="R476" s="185"/>
      <c r="S476" s="185"/>
      <c r="T476" s="185"/>
      <c r="U476" s="185"/>
      <c r="V476" s="185"/>
      <c r="W476" s="185"/>
      <c r="X476" s="185"/>
      <c r="Y476" s="185"/>
      <c r="Z476" s="185"/>
      <c r="AA476" s="185"/>
      <c r="AB476" s="185"/>
      <c r="AC476" s="185"/>
      <c r="AD476" s="185"/>
      <c r="AE476" s="185"/>
      <c r="AF476" s="185"/>
      <c r="AG476" s="185"/>
      <c r="AH476" s="185"/>
      <c r="AI476" s="185"/>
      <c r="AJ476" s="185"/>
      <c r="AK476" s="185"/>
      <c r="AL476" s="185"/>
      <c r="AM476" s="185"/>
      <c r="AN476" s="185"/>
      <c r="AO476" s="185"/>
      <c r="AP476" s="185"/>
      <c r="AQ476" s="185"/>
      <c r="AR476" s="185"/>
      <c r="AS476" s="185"/>
      <c r="AT476" s="185"/>
      <c r="AU476" s="185"/>
      <c r="AV476" s="185"/>
      <c r="AW476" s="185"/>
      <c r="AX476" s="185"/>
      <c r="AY476" s="185"/>
      <c r="AZ476" s="185"/>
      <c r="BA476" s="185"/>
      <c r="BB476" s="185"/>
      <c r="BC476" s="185"/>
      <c r="BD476" s="185"/>
      <c r="BE476" s="185"/>
      <c r="BF476" s="185"/>
      <c r="BG476" s="185"/>
      <c r="BH476" s="185"/>
      <c r="BI476" s="185"/>
      <c r="BJ476" s="185"/>
      <c r="BK476" s="185"/>
      <c r="BL476" s="185"/>
      <c r="BM476" s="185"/>
      <c r="BN476" s="185"/>
      <c r="BO476" s="185"/>
      <c r="BP476" s="185"/>
      <c r="BQ476" s="185"/>
      <c r="BR476" s="185"/>
      <c r="BS476" s="185"/>
      <c r="BT476" s="185"/>
      <c r="BU476" s="185"/>
      <c r="BV476" s="185"/>
      <c r="BW476" s="185"/>
      <c r="BX476" s="185"/>
      <c r="BY476" s="185"/>
      <c r="BZ476" s="185"/>
      <c r="CA476" s="185"/>
      <c r="CB476" s="185"/>
      <c r="CC476" s="185"/>
      <c r="CD476" s="185"/>
      <c r="CE476" s="185"/>
      <c r="CF476" s="185"/>
      <c r="CG476" s="185"/>
      <c r="CH476" s="185"/>
      <c r="CI476" s="185"/>
      <c r="CJ476" s="185"/>
      <c r="CK476" s="185"/>
      <c r="CL476" s="185"/>
      <c r="CM476" s="294"/>
    </row>
    <row r="477" spans="1:91" s="295" customFormat="1" ht="26.25" customHeight="1" x14ac:dyDescent="0.3">
      <c r="A477" s="128"/>
      <c r="B477" s="308"/>
      <c r="C477" s="319"/>
      <c r="D477" s="128"/>
      <c r="E477" s="20" t="s">
        <v>39</v>
      </c>
      <c r="F477" s="128"/>
      <c r="G477" s="326"/>
      <c r="H477" s="327"/>
      <c r="I477" s="20"/>
      <c r="J477" s="118"/>
      <c r="K477" s="118"/>
      <c r="L477" s="118"/>
      <c r="M477" s="118">
        <v>850.5</v>
      </c>
      <c r="N477" s="20" t="s">
        <v>38</v>
      </c>
      <c r="O477" s="20">
        <v>271017015</v>
      </c>
      <c r="P477" s="184"/>
      <c r="Q477" s="185"/>
      <c r="R477" s="185"/>
      <c r="S477" s="185"/>
      <c r="T477" s="185"/>
      <c r="U477" s="185"/>
      <c r="V477" s="185"/>
      <c r="W477" s="185"/>
      <c r="X477" s="185"/>
      <c r="Y477" s="185"/>
      <c r="Z477" s="185"/>
      <c r="AA477" s="185"/>
      <c r="AB477" s="185"/>
      <c r="AC477" s="185"/>
      <c r="AD477" s="185"/>
      <c r="AE477" s="185"/>
      <c r="AF477" s="185"/>
      <c r="AG477" s="185"/>
      <c r="AH477" s="185"/>
      <c r="AI477" s="185"/>
      <c r="AJ477" s="185"/>
      <c r="AK477" s="185"/>
      <c r="AL477" s="185"/>
      <c r="AM477" s="185"/>
      <c r="AN477" s="185"/>
      <c r="AO477" s="185"/>
      <c r="AP477" s="185"/>
      <c r="AQ477" s="185"/>
      <c r="AR477" s="185"/>
      <c r="AS477" s="185"/>
      <c r="AT477" s="185"/>
      <c r="AU477" s="185"/>
      <c r="AV477" s="185"/>
      <c r="AW477" s="185"/>
      <c r="AX477" s="185"/>
      <c r="AY477" s="185"/>
      <c r="AZ477" s="185"/>
      <c r="BA477" s="185"/>
      <c r="BB477" s="185"/>
      <c r="BC477" s="185"/>
      <c r="BD477" s="185"/>
      <c r="BE477" s="185"/>
      <c r="BF477" s="185"/>
      <c r="BG477" s="185"/>
      <c r="BH477" s="185"/>
      <c r="BI477" s="185"/>
      <c r="BJ477" s="185"/>
      <c r="BK477" s="185"/>
      <c r="BL477" s="185"/>
      <c r="BM477" s="185"/>
      <c r="BN477" s="185"/>
      <c r="BO477" s="185"/>
      <c r="BP477" s="185"/>
      <c r="BQ477" s="185"/>
      <c r="BR477" s="185"/>
      <c r="BS477" s="185"/>
      <c r="BT477" s="185"/>
      <c r="BU477" s="185"/>
      <c r="BV477" s="185"/>
      <c r="BW477" s="185"/>
      <c r="BX477" s="185"/>
      <c r="BY477" s="185"/>
      <c r="BZ477" s="185"/>
      <c r="CA477" s="185"/>
      <c r="CB477" s="185"/>
      <c r="CC477" s="185"/>
      <c r="CD477" s="185"/>
      <c r="CE477" s="185"/>
      <c r="CF477" s="185"/>
      <c r="CG477" s="185"/>
      <c r="CH477" s="185"/>
      <c r="CI477" s="185"/>
      <c r="CJ477" s="185"/>
      <c r="CK477" s="185"/>
      <c r="CL477" s="185"/>
      <c r="CM477" s="294"/>
    </row>
    <row r="478" spans="1:91" s="295" customFormat="1" ht="21" customHeight="1" x14ac:dyDescent="0.3">
      <c r="A478" s="128"/>
      <c r="B478" s="308" t="s">
        <v>388</v>
      </c>
      <c r="C478" s="310" t="s">
        <v>284</v>
      </c>
      <c r="D478" s="128"/>
      <c r="E478" s="20" t="s">
        <v>131</v>
      </c>
      <c r="F478" s="128" t="s">
        <v>151</v>
      </c>
      <c r="G478" s="118"/>
      <c r="H478" s="327"/>
      <c r="I478" s="118"/>
      <c r="J478" s="118"/>
      <c r="K478" s="118"/>
      <c r="L478" s="118"/>
      <c r="M478" s="326">
        <v>1</v>
      </c>
      <c r="N478" s="20"/>
      <c r="O478" s="20"/>
      <c r="P478" s="184" t="s">
        <v>376</v>
      </c>
      <c r="Q478" s="185"/>
      <c r="R478" s="185"/>
      <c r="S478" s="185"/>
      <c r="T478" s="185"/>
      <c r="U478" s="185"/>
      <c r="V478" s="185"/>
      <c r="W478" s="185"/>
      <c r="X478" s="185"/>
      <c r="Y478" s="185"/>
      <c r="Z478" s="185"/>
      <c r="AA478" s="185"/>
      <c r="AB478" s="185"/>
      <c r="AC478" s="185"/>
      <c r="AD478" s="185"/>
      <c r="AE478" s="185"/>
      <c r="AF478" s="185"/>
      <c r="AG478" s="185"/>
      <c r="AH478" s="185"/>
      <c r="AI478" s="185"/>
      <c r="AJ478" s="185"/>
      <c r="AK478" s="185"/>
      <c r="AL478" s="185"/>
      <c r="AM478" s="185"/>
      <c r="AN478" s="185"/>
      <c r="AO478" s="185"/>
      <c r="AP478" s="185"/>
      <c r="AQ478" s="185"/>
      <c r="AR478" s="185"/>
      <c r="AS478" s="185"/>
      <c r="AT478" s="185"/>
      <c r="AU478" s="185"/>
      <c r="AV478" s="185"/>
      <c r="AW478" s="185"/>
      <c r="AX478" s="185"/>
      <c r="AY478" s="185"/>
      <c r="AZ478" s="185"/>
      <c r="BA478" s="185"/>
      <c r="BB478" s="185"/>
      <c r="BC478" s="185"/>
      <c r="BD478" s="185"/>
      <c r="BE478" s="185"/>
      <c r="BF478" s="185"/>
      <c r="BG478" s="185"/>
      <c r="BH478" s="185"/>
      <c r="BI478" s="185"/>
      <c r="BJ478" s="185"/>
      <c r="BK478" s="185"/>
      <c r="BL478" s="185"/>
      <c r="BM478" s="185"/>
      <c r="BN478" s="185"/>
      <c r="BO478" s="185"/>
      <c r="BP478" s="185"/>
      <c r="BQ478" s="185"/>
      <c r="BR478" s="185"/>
      <c r="BS478" s="185"/>
      <c r="BT478" s="185"/>
      <c r="BU478" s="185"/>
      <c r="BV478" s="185"/>
      <c r="BW478" s="185"/>
      <c r="BX478" s="185"/>
      <c r="BY478" s="185"/>
      <c r="BZ478" s="185"/>
      <c r="CA478" s="185"/>
      <c r="CB478" s="185"/>
      <c r="CC478" s="185"/>
      <c r="CD478" s="185"/>
      <c r="CE478" s="185"/>
      <c r="CF478" s="185"/>
      <c r="CG478" s="185"/>
      <c r="CH478" s="185"/>
      <c r="CI478" s="185"/>
      <c r="CJ478" s="185"/>
      <c r="CK478" s="185"/>
      <c r="CL478" s="185"/>
      <c r="CM478" s="294"/>
    </row>
    <row r="479" spans="1:91" s="295" customFormat="1" ht="24" customHeight="1" x14ac:dyDescent="0.3">
      <c r="A479" s="128"/>
      <c r="B479" s="308"/>
      <c r="C479" s="315"/>
      <c r="D479" s="128"/>
      <c r="E479" s="128" t="s">
        <v>39</v>
      </c>
      <c r="F479" s="128"/>
      <c r="G479" s="118"/>
      <c r="H479" s="327"/>
      <c r="I479" s="118"/>
      <c r="J479" s="118"/>
      <c r="K479" s="118"/>
      <c r="L479" s="118"/>
      <c r="M479" s="118">
        <v>5200</v>
      </c>
      <c r="N479" s="20" t="s">
        <v>4</v>
      </c>
      <c r="O479" s="20">
        <v>271017011</v>
      </c>
      <c r="P479" s="184"/>
      <c r="Q479" s="185"/>
      <c r="R479" s="185"/>
      <c r="S479" s="185"/>
      <c r="T479" s="185"/>
      <c r="U479" s="185"/>
      <c r="V479" s="185"/>
      <c r="W479" s="185"/>
      <c r="X479" s="185"/>
      <c r="Y479" s="185"/>
      <c r="Z479" s="185"/>
      <c r="AA479" s="185"/>
      <c r="AB479" s="185"/>
      <c r="AC479" s="185"/>
      <c r="AD479" s="185"/>
      <c r="AE479" s="185"/>
      <c r="AF479" s="185"/>
      <c r="AG479" s="185"/>
      <c r="AH479" s="185"/>
      <c r="AI479" s="185"/>
      <c r="AJ479" s="185"/>
      <c r="AK479" s="185"/>
      <c r="AL479" s="185"/>
      <c r="AM479" s="185"/>
      <c r="AN479" s="185"/>
      <c r="AO479" s="185"/>
      <c r="AP479" s="185"/>
      <c r="AQ479" s="185"/>
      <c r="AR479" s="185"/>
      <c r="AS479" s="185"/>
      <c r="AT479" s="185"/>
      <c r="AU479" s="185"/>
      <c r="AV479" s="185"/>
      <c r="AW479" s="185"/>
      <c r="AX479" s="185"/>
      <c r="AY479" s="185"/>
      <c r="AZ479" s="185"/>
      <c r="BA479" s="185"/>
      <c r="BB479" s="185"/>
      <c r="BC479" s="185"/>
      <c r="BD479" s="185"/>
      <c r="BE479" s="185"/>
      <c r="BF479" s="185"/>
      <c r="BG479" s="185"/>
      <c r="BH479" s="185"/>
      <c r="BI479" s="185"/>
      <c r="BJ479" s="185"/>
      <c r="BK479" s="185"/>
      <c r="BL479" s="185"/>
      <c r="BM479" s="185"/>
      <c r="BN479" s="185"/>
      <c r="BO479" s="185"/>
      <c r="BP479" s="185"/>
      <c r="BQ479" s="185"/>
      <c r="BR479" s="185"/>
      <c r="BS479" s="185"/>
      <c r="BT479" s="185"/>
      <c r="BU479" s="185"/>
      <c r="BV479" s="185"/>
      <c r="BW479" s="185"/>
      <c r="BX479" s="185"/>
      <c r="BY479" s="185"/>
      <c r="BZ479" s="185"/>
      <c r="CA479" s="185"/>
      <c r="CB479" s="185"/>
      <c r="CC479" s="185"/>
      <c r="CD479" s="185"/>
      <c r="CE479" s="185"/>
      <c r="CF479" s="185"/>
      <c r="CG479" s="185"/>
      <c r="CH479" s="185"/>
      <c r="CI479" s="185"/>
      <c r="CJ479" s="185"/>
      <c r="CK479" s="185"/>
      <c r="CL479" s="185"/>
      <c r="CM479" s="294"/>
    </row>
    <row r="480" spans="1:91" s="295" customFormat="1" ht="26.25" customHeight="1" x14ac:dyDescent="0.3">
      <c r="A480" s="128"/>
      <c r="B480" s="308"/>
      <c r="C480" s="319"/>
      <c r="D480" s="128"/>
      <c r="E480" s="128"/>
      <c r="F480" s="128"/>
      <c r="G480" s="118"/>
      <c r="H480" s="327"/>
      <c r="I480" s="118"/>
      <c r="J480" s="118"/>
      <c r="K480" s="118"/>
      <c r="L480" s="118"/>
      <c r="M480" s="118">
        <v>1300</v>
      </c>
      <c r="N480" s="20" t="s">
        <v>38</v>
      </c>
      <c r="O480" s="20">
        <v>271017015</v>
      </c>
      <c r="P480" s="184"/>
      <c r="Q480" s="185"/>
      <c r="R480" s="185"/>
      <c r="S480" s="185"/>
      <c r="T480" s="185"/>
      <c r="U480" s="185"/>
      <c r="V480" s="185"/>
      <c r="W480" s="185"/>
      <c r="X480" s="185"/>
      <c r="Y480" s="185"/>
      <c r="Z480" s="185"/>
      <c r="AA480" s="185"/>
      <c r="AB480" s="185"/>
      <c r="AC480" s="185"/>
      <c r="AD480" s="185"/>
      <c r="AE480" s="185"/>
      <c r="AF480" s="185"/>
      <c r="AG480" s="185"/>
      <c r="AH480" s="185"/>
      <c r="AI480" s="185"/>
      <c r="AJ480" s="185"/>
      <c r="AK480" s="185"/>
      <c r="AL480" s="185"/>
      <c r="AM480" s="185"/>
      <c r="AN480" s="185"/>
      <c r="AO480" s="185"/>
      <c r="AP480" s="185"/>
      <c r="AQ480" s="185"/>
      <c r="AR480" s="185"/>
      <c r="AS480" s="185"/>
      <c r="AT480" s="185"/>
      <c r="AU480" s="185"/>
      <c r="AV480" s="185"/>
      <c r="AW480" s="185"/>
      <c r="AX480" s="185"/>
      <c r="AY480" s="185"/>
      <c r="AZ480" s="185"/>
      <c r="BA480" s="185"/>
      <c r="BB480" s="185"/>
      <c r="BC480" s="185"/>
      <c r="BD480" s="185"/>
      <c r="BE480" s="185"/>
      <c r="BF480" s="185"/>
      <c r="BG480" s="185"/>
      <c r="BH480" s="185"/>
      <c r="BI480" s="185"/>
      <c r="BJ480" s="185"/>
      <c r="BK480" s="185"/>
      <c r="BL480" s="185"/>
      <c r="BM480" s="185"/>
      <c r="BN480" s="185"/>
      <c r="BO480" s="185"/>
      <c r="BP480" s="185"/>
      <c r="BQ480" s="185"/>
      <c r="BR480" s="185"/>
      <c r="BS480" s="185"/>
      <c r="BT480" s="185"/>
      <c r="BU480" s="185"/>
      <c r="BV480" s="185"/>
      <c r="BW480" s="185"/>
      <c r="BX480" s="185"/>
      <c r="BY480" s="185"/>
      <c r="BZ480" s="185"/>
      <c r="CA480" s="185"/>
      <c r="CB480" s="185"/>
      <c r="CC480" s="185"/>
      <c r="CD480" s="185"/>
      <c r="CE480" s="185"/>
      <c r="CF480" s="185"/>
      <c r="CG480" s="185"/>
      <c r="CH480" s="185"/>
      <c r="CI480" s="185"/>
      <c r="CJ480" s="185"/>
      <c r="CK480" s="185"/>
      <c r="CL480" s="185"/>
      <c r="CM480" s="294"/>
    </row>
    <row r="481" spans="1:91" s="295" customFormat="1" ht="20.25" customHeight="1" x14ac:dyDescent="0.3">
      <c r="A481" s="128"/>
      <c r="B481" s="308" t="s">
        <v>387</v>
      </c>
      <c r="C481" s="128" t="s">
        <v>386</v>
      </c>
      <c r="D481" s="128"/>
      <c r="E481" s="20" t="s">
        <v>131</v>
      </c>
      <c r="F481" s="128" t="s">
        <v>151</v>
      </c>
      <c r="G481" s="326"/>
      <c r="H481" s="327"/>
      <c r="I481" s="118"/>
      <c r="J481" s="118"/>
      <c r="K481" s="118"/>
      <c r="L481" s="118"/>
      <c r="M481" s="326">
        <v>1</v>
      </c>
      <c r="N481" s="20"/>
      <c r="O481" s="20"/>
      <c r="P481" s="184" t="s">
        <v>376</v>
      </c>
      <c r="Q481" s="185"/>
      <c r="R481" s="185"/>
      <c r="S481" s="185"/>
      <c r="T481" s="185"/>
      <c r="U481" s="185"/>
      <c r="V481" s="185"/>
      <c r="W481" s="185"/>
      <c r="X481" s="185"/>
      <c r="Y481" s="185"/>
      <c r="Z481" s="185"/>
      <c r="AA481" s="185"/>
      <c r="AB481" s="185"/>
      <c r="AC481" s="185"/>
      <c r="AD481" s="185"/>
      <c r="AE481" s="185"/>
      <c r="AF481" s="185"/>
      <c r="AG481" s="185"/>
      <c r="AH481" s="185"/>
      <c r="AI481" s="185"/>
      <c r="AJ481" s="185"/>
      <c r="AK481" s="185"/>
      <c r="AL481" s="185"/>
      <c r="AM481" s="185"/>
      <c r="AN481" s="185"/>
      <c r="AO481" s="185"/>
      <c r="AP481" s="185"/>
      <c r="AQ481" s="185"/>
      <c r="AR481" s="185"/>
      <c r="AS481" s="185"/>
      <c r="AT481" s="185"/>
      <c r="AU481" s="185"/>
      <c r="AV481" s="185"/>
      <c r="AW481" s="185"/>
      <c r="AX481" s="185"/>
      <c r="AY481" s="185"/>
      <c r="AZ481" s="185"/>
      <c r="BA481" s="185"/>
      <c r="BB481" s="185"/>
      <c r="BC481" s="185"/>
      <c r="BD481" s="185"/>
      <c r="BE481" s="185"/>
      <c r="BF481" s="185"/>
      <c r="BG481" s="185"/>
      <c r="BH481" s="185"/>
      <c r="BI481" s="185"/>
      <c r="BJ481" s="185"/>
      <c r="BK481" s="185"/>
      <c r="BL481" s="185"/>
      <c r="BM481" s="185"/>
      <c r="BN481" s="185"/>
      <c r="BO481" s="185"/>
      <c r="BP481" s="185"/>
      <c r="BQ481" s="185"/>
      <c r="BR481" s="185"/>
      <c r="BS481" s="185"/>
      <c r="BT481" s="185"/>
      <c r="BU481" s="185"/>
      <c r="BV481" s="185"/>
      <c r="BW481" s="185"/>
      <c r="BX481" s="185"/>
      <c r="BY481" s="185"/>
      <c r="BZ481" s="185"/>
      <c r="CA481" s="185"/>
      <c r="CB481" s="185"/>
      <c r="CC481" s="185"/>
      <c r="CD481" s="185"/>
      <c r="CE481" s="185"/>
      <c r="CF481" s="185"/>
      <c r="CG481" s="185"/>
      <c r="CH481" s="185"/>
      <c r="CI481" s="185"/>
      <c r="CJ481" s="185"/>
      <c r="CK481" s="185"/>
      <c r="CL481" s="185"/>
      <c r="CM481" s="294"/>
    </row>
    <row r="482" spans="1:91" s="295" customFormat="1" ht="28.5" customHeight="1" x14ac:dyDescent="0.3">
      <c r="A482" s="128"/>
      <c r="B482" s="308"/>
      <c r="C482" s="128"/>
      <c r="D482" s="128"/>
      <c r="E482" s="128" t="s">
        <v>39</v>
      </c>
      <c r="F482" s="128"/>
      <c r="G482" s="326"/>
      <c r="H482" s="327"/>
      <c r="I482" s="118"/>
      <c r="J482" s="118"/>
      <c r="K482" s="118"/>
      <c r="L482" s="118"/>
      <c r="M482" s="118">
        <v>2800</v>
      </c>
      <c r="N482" s="20" t="s">
        <v>4</v>
      </c>
      <c r="O482" s="20">
        <v>271017011</v>
      </c>
      <c r="P482" s="187"/>
      <c r="Q482" s="185"/>
      <c r="R482" s="185"/>
      <c r="S482" s="185"/>
      <c r="T482" s="185"/>
      <c r="U482" s="185"/>
      <c r="V482" s="185"/>
      <c r="W482" s="185"/>
      <c r="X482" s="185"/>
      <c r="Y482" s="185"/>
      <c r="Z482" s="185"/>
      <c r="AA482" s="185"/>
      <c r="AB482" s="185"/>
      <c r="AC482" s="185"/>
      <c r="AD482" s="185"/>
      <c r="AE482" s="185"/>
      <c r="AF482" s="185"/>
      <c r="AG482" s="185"/>
      <c r="AH482" s="185"/>
      <c r="AI482" s="185"/>
      <c r="AJ482" s="185"/>
      <c r="AK482" s="185"/>
      <c r="AL482" s="185"/>
      <c r="AM482" s="185"/>
      <c r="AN482" s="185"/>
      <c r="AO482" s="185"/>
      <c r="AP482" s="185"/>
      <c r="AQ482" s="185"/>
      <c r="AR482" s="185"/>
      <c r="AS482" s="185"/>
      <c r="AT482" s="185"/>
      <c r="AU482" s="185"/>
      <c r="AV482" s="185"/>
      <c r="AW482" s="185"/>
      <c r="AX482" s="185"/>
      <c r="AY482" s="185"/>
      <c r="AZ482" s="185"/>
      <c r="BA482" s="185"/>
      <c r="BB482" s="185"/>
      <c r="BC482" s="185"/>
      <c r="BD482" s="185"/>
      <c r="BE482" s="185"/>
      <c r="BF482" s="185"/>
      <c r="BG482" s="185"/>
      <c r="BH482" s="185"/>
      <c r="BI482" s="185"/>
      <c r="BJ482" s="185"/>
      <c r="BK482" s="185"/>
      <c r="BL482" s="185"/>
      <c r="BM482" s="185"/>
      <c r="BN482" s="185"/>
      <c r="BO482" s="185"/>
      <c r="BP482" s="185"/>
      <c r="BQ482" s="185"/>
      <c r="BR482" s="185"/>
      <c r="BS482" s="185"/>
      <c r="BT482" s="185"/>
      <c r="BU482" s="185"/>
      <c r="BV482" s="185"/>
      <c r="BW482" s="185"/>
      <c r="BX482" s="185"/>
      <c r="BY482" s="185"/>
      <c r="BZ482" s="185"/>
      <c r="CA482" s="185"/>
      <c r="CB482" s="185"/>
      <c r="CC482" s="185"/>
      <c r="CD482" s="185"/>
      <c r="CE482" s="185"/>
      <c r="CF482" s="185"/>
      <c r="CG482" s="185"/>
      <c r="CH482" s="185"/>
      <c r="CI482" s="185"/>
      <c r="CJ482" s="185"/>
      <c r="CK482" s="185"/>
      <c r="CL482" s="185"/>
      <c r="CM482" s="294"/>
    </row>
    <row r="483" spans="1:91" s="295" customFormat="1" ht="41.25" customHeight="1" x14ac:dyDescent="0.3">
      <c r="A483" s="128"/>
      <c r="B483" s="308"/>
      <c r="C483" s="128"/>
      <c r="D483" s="128"/>
      <c r="E483" s="128"/>
      <c r="F483" s="128"/>
      <c r="G483" s="326"/>
      <c r="H483" s="327"/>
      <c r="I483" s="118"/>
      <c r="J483" s="118"/>
      <c r="K483" s="118"/>
      <c r="L483" s="118"/>
      <c r="M483" s="118">
        <v>700</v>
      </c>
      <c r="N483" s="20" t="s">
        <v>38</v>
      </c>
      <c r="O483" s="20">
        <v>271017015</v>
      </c>
      <c r="P483" s="187"/>
      <c r="Q483" s="185"/>
      <c r="R483" s="185"/>
      <c r="S483" s="185"/>
      <c r="T483" s="185"/>
      <c r="U483" s="185"/>
      <c r="V483" s="185"/>
      <c r="W483" s="185"/>
      <c r="X483" s="185"/>
      <c r="Y483" s="185"/>
      <c r="Z483" s="185"/>
      <c r="AA483" s="185"/>
      <c r="AB483" s="185"/>
      <c r="AC483" s="185"/>
      <c r="AD483" s="185"/>
      <c r="AE483" s="185"/>
      <c r="AF483" s="185"/>
      <c r="AG483" s="185"/>
      <c r="AH483" s="185"/>
      <c r="AI483" s="185"/>
      <c r="AJ483" s="185"/>
      <c r="AK483" s="185"/>
      <c r="AL483" s="185"/>
      <c r="AM483" s="185"/>
      <c r="AN483" s="185"/>
      <c r="AO483" s="185"/>
      <c r="AP483" s="185"/>
      <c r="AQ483" s="185"/>
      <c r="AR483" s="185"/>
      <c r="AS483" s="185"/>
      <c r="AT483" s="185"/>
      <c r="AU483" s="185"/>
      <c r="AV483" s="185"/>
      <c r="AW483" s="185"/>
      <c r="AX483" s="185"/>
      <c r="AY483" s="185"/>
      <c r="AZ483" s="185"/>
      <c r="BA483" s="185"/>
      <c r="BB483" s="185"/>
      <c r="BC483" s="185"/>
      <c r="BD483" s="185"/>
      <c r="BE483" s="185"/>
      <c r="BF483" s="185"/>
      <c r="BG483" s="185"/>
      <c r="BH483" s="185"/>
      <c r="BI483" s="185"/>
      <c r="BJ483" s="185"/>
      <c r="BK483" s="185"/>
      <c r="BL483" s="185"/>
      <c r="BM483" s="185"/>
      <c r="BN483" s="185"/>
      <c r="BO483" s="185"/>
      <c r="BP483" s="185"/>
      <c r="BQ483" s="185"/>
      <c r="BR483" s="185"/>
      <c r="BS483" s="185"/>
      <c r="BT483" s="185"/>
      <c r="BU483" s="185"/>
      <c r="BV483" s="185"/>
      <c r="BW483" s="185"/>
      <c r="BX483" s="185"/>
      <c r="BY483" s="185"/>
      <c r="BZ483" s="185"/>
      <c r="CA483" s="185"/>
      <c r="CB483" s="185"/>
      <c r="CC483" s="185"/>
      <c r="CD483" s="185"/>
      <c r="CE483" s="185"/>
      <c r="CF483" s="185"/>
      <c r="CG483" s="185"/>
      <c r="CH483" s="185"/>
      <c r="CI483" s="185"/>
      <c r="CJ483" s="185"/>
      <c r="CK483" s="185"/>
      <c r="CL483" s="185"/>
      <c r="CM483" s="294"/>
    </row>
    <row r="484" spans="1:91" s="295" customFormat="1" ht="41.25" customHeight="1" x14ac:dyDescent="0.3">
      <c r="A484" s="128"/>
      <c r="B484" s="308" t="s">
        <v>385</v>
      </c>
      <c r="C484" s="128" t="s">
        <v>150</v>
      </c>
      <c r="D484" s="128"/>
      <c r="E484" s="20" t="s">
        <v>131</v>
      </c>
      <c r="F484" s="128" t="s">
        <v>151</v>
      </c>
      <c r="G484" s="326"/>
      <c r="H484" s="327"/>
      <c r="I484" s="118"/>
      <c r="J484" s="328">
        <v>1</v>
      </c>
      <c r="K484" s="118"/>
      <c r="L484" s="118"/>
      <c r="M484" s="118"/>
      <c r="N484" s="20"/>
      <c r="O484" s="20"/>
      <c r="P484" s="184" t="s">
        <v>376</v>
      </c>
      <c r="Q484" s="185"/>
      <c r="R484" s="185"/>
      <c r="S484" s="185"/>
      <c r="T484" s="185"/>
      <c r="U484" s="185"/>
      <c r="V484" s="185"/>
      <c r="W484" s="185"/>
      <c r="X484" s="185"/>
      <c r="Y484" s="185"/>
      <c r="Z484" s="185"/>
      <c r="AA484" s="185"/>
      <c r="AB484" s="185"/>
      <c r="AC484" s="185"/>
      <c r="AD484" s="185"/>
      <c r="AE484" s="185"/>
      <c r="AF484" s="185"/>
      <c r="AG484" s="185"/>
      <c r="AH484" s="185"/>
      <c r="AI484" s="185"/>
      <c r="AJ484" s="185"/>
      <c r="AK484" s="185"/>
      <c r="AL484" s="185"/>
      <c r="AM484" s="185"/>
      <c r="AN484" s="185"/>
      <c r="AO484" s="185"/>
      <c r="AP484" s="185"/>
      <c r="AQ484" s="185"/>
      <c r="AR484" s="185"/>
      <c r="AS484" s="185"/>
      <c r="AT484" s="185"/>
      <c r="AU484" s="185"/>
      <c r="AV484" s="185"/>
      <c r="AW484" s="185"/>
      <c r="AX484" s="185"/>
      <c r="AY484" s="185"/>
      <c r="AZ484" s="185"/>
      <c r="BA484" s="185"/>
      <c r="BB484" s="185"/>
      <c r="BC484" s="185"/>
      <c r="BD484" s="185"/>
      <c r="BE484" s="185"/>
      <c r="BF484" s="185"/>
      <c r="BG484" s="185"/>
      <c r="BH484" s="185"/>
      <c r="BI484" s="185"/>
      <c r="BJ484" s="185"/>
      <c r="BK484" s="185"/>
      <c r="BL484" s="185"/>
      <c r="BM484" s="185"/>
      <c r="BN484" s="185"/>
      <c r="BO484" s="185"/>
      <c r="BP484" s="185"/>
      <c r="BQ484" s="185"/>
      <c r="BR484" s="185"/>
      <c r="BS484" s="185"/>
      <c r="BT484" s="185"/>
      <c r="BU484" s="185"/>
      <c r="BV484" s="185"/>
      <c r="BW484" s="185"/>
      <c r="BX484" s="185"/>
      <c r="BY484" s="185"/>
      <c r="BZ484" s="185"/>
      <c r="CA484" s="185"/>
      <c r="CB484" s="185"/>
      <c r="CC484" s="185"/>
      <c r="CD484" s="185"/>
      <c r="CE484" s="185"/>
      <c r="CF484" s="185"/>
      <c r="CG484" s="185"/>
      <c r="CH484" s="185"/>
      <c r="CI484" s="185"/>
      <c r="CJ484" s="185"/>
      <c r="CK484" s="185"/>
      <c r="CL484" s="185"/>
      <c r="CM484" s="294"/>
    </row>
    <row r="485" spans="1:91" s="295" customFormat="1" ht="41.25" customHeight="1" x14ac:dyDescent="0.3">
      <c r="A485" s="128"/>
      <c r="B485" s="308"/>
      <c r="C485" s="128"/>
      <c r="D485" s="128"/>
      <c r="E485" s="20" t="s">
        <v>39</v>
      </c>
      <c r="F485" s="128"/>
      <c r="G485" s="326"/>
      <c r="H485" s="327"/>
      <c r="I485" s="118"/>
      <c r="J485" s="118">
        <v>760</v>
      </c>
      <c r="K485" s="118"/>
      <c r="L485" s="118"/>
      <c r="M485" s="118"/>
      <c r="N485" s="20" t="s">
        <v>38</v>
      </c>
      <c r="O485" s="20">
        <v>465067015</v>
      </c>
      <c r="P485" s="184"/>
      <c r="Q485" s="185"/>
      <c r="R485" s="185"/>
      <c r="S485" s="185"/>
      <c r="T485" s="185"/>
      <c r="U485" s="185"/>
      <c r="V485" s="185"/>
      <c r="W485" s="185"/>
      <c r="X485" s="185"/>
      <c r="Y485" s="185"/>
      <c r="Z485" s="185"/>
      <c r="AA485" s="185"/>
      <c r="AB485" s="185"/>
      <c r="AC485" s="185"/>
      <c r="AD485" s="185"/>
      <c r="AE485" s="185"/>
      <c r="AF485" s="185"/>
      <c r="AG485" s="185"/>
      <c r="AH485" s="185"/>
      <c r="AI485" s="185"/>
      <c r="AJ485" s="185"/>
      <c r="AK485" s="185"/>
      <c r="AL485" s="185"/>
      <c r="AM485" s="185"/>
      <c r="AN485" s="185"/>
      <c r="AO485" s="185"/>
      <c r="AP485" s="185"/>
      <c r="AQ485" s="185"/>
      <c r="AR485" s="185"/>
      <c r="AS485" s="185"/>
      <c r="AT485" s="185"/>
      <c r="AU485" s="185"/>
      <c r="AV485" s="185"/>
      <c r="AW485" s="185"/>
      <c r="AX485" s="185"/>
      <c r="AY485" s="185"/>
      <c r="AZ485" s="185"/>
      <c r="BA485" s="185"/>
      <c r="BB485" s="185"/>
      <c r="BC485" s="185"/>
      <c r="BD485" s="185"/>
      <c r="BE485" s="185"/>
      <c r="BF485" s="185"/>
      <c r="BG485" s="185"/>
      <c r="BH485" s="185"/>
      <c r="BI485" s="185"/>
      <c r="BJ485" s="185"/>
      <c r="BK485" s="185"/>
      <c r="BL485" s="185"/>
      <c r="BM485" s="185"/>
      <c r="BN485" s="185"/>
      <c r="BO485" s="185"/>
      <c r="BP485" s="185"/>
      <c r="BQ485" s="185"/>
      <c r="BR485" s="185"/>
      <c r="BS485" s="185"/>
      <c r="BT485" s="185"/>
      <c r="BU485" s="185"/>
      <c r="BV485" s="185"/>
      <c r="BW485" s="185"/>
      <c r="BX485" s="185"/>
      <c r="BY485" s="185"/>
      <c r="BZ485" s="185"/>
      <c r="CA485" s="185"/>
      <c r="CB485" s="185"/>
      <c r="CC485" s="185"/>
      <c r="CD485" s="185"/>
      <c r="CE485" s="185"/>
      <c r="CF485" s="185"/>
      <c r="CG485" s="185"/>
      <c r="CH485" s="185"/>
      <c r="CI485" s="185"/>
      <c r="CJ485" s="185"/>
      <c r="CK485" s="185"/>
      <c r="CL485" s="185"/>
      <c r="CM485" s="294"/>
    </row>
    <row r="486" spans="1:91" s="295" customFormat="1" ht="41.25" customHeight="1" x14ac:dyDescent="0.3">
      <c r="A486" s="128"/>
      <c r="B486" s="308" t="s">
        <v>384</v>
      </c>
      <c r="C486" s="128" t="s">
        <v>150</v>
      </c>
      <c r="D486" s="128"/>
      <c r="E486" s="20" t="s">
        <v>131</v>
      </c>
      <c r="F486" s="128" t="s">
        <v>151</v>
      </c>
      <c r="G486" s="326"/>
      <c r="H486" s="327"/>
      <c r="I486" s="118"/>
      <c r="J486" s="328">
        <v>1</v>
      </c>
      <c r="K486" s="118"/>
      <c r="L486" s="118"/>
      <c r="M486" s="118"/>
      <c r="N486" s="20"/>
      <c r="O486" s="20"/>
      <c r="P486" s="184" t="s">
        <v>376</v>
      </c>
      <c r="Q486" s="185"/>
      <c r="R486" s="185"/>
      <c r="S486" s="185"/>
      <c r="T486" s="185"/>
      <c r="U486" s="185"/>
      <c r="V486" s="185"/>
      <c r="W486" s="185"/>
      <c r="X486" s="185"/>
      <c r="Y486" s="185"/>
      <c r="Z486" s="185"/>
      <c r="AA486" s="185"/>
      <c r="AB486" s="185"/>
      <c r="AC486" s="185"/>
      <c r="AD486" s="185"/>
      <c r="AE486" s="185"/>
      <c r="AF486" s="185"/>
      <c r="AG486" s="185"/>
      <c r="AH486" s="185"/>
      <c r="AI486" s="185"/>
      <c r="AJ486" s="185"/>
      <c r="AK486" s="185"/>
      <c r="AL486" s="185"/>
      <c r="AM486" s="185"/>
      <c r="AN486" s="185"/>
      <c r="AO486" s="185"/>
      <c r="AP486" s="185"/>
      <c r="AQ486" s="185"/>
      <c r="AR486" s="185"/>
      <c r="AS486" s="185"/>
      <c r="AT486" s="185"/>
      <c r="AU486" s="185"/>
      <c r="AV486" s="185"/>
      <c r="AW486" s="185"/>
      <c r="AX486" s="185"/>
      <c r="AY486" s="185"/>
      <c r="AZ486" s="185"/>
      <c r="BA486" s="185"/>
      <c r="BB486" s="185"/>
      <c r="BC486" s="185"/>
      <c r="BD486" s="185"/>
      <c r="BE486" s="185"/>
      <c r="BF486" s="185"/>
      <c r="BG486" s="185"/>
      <c r="BH486" s="185"/>
      <c r="BI486" s="185"/>
      <c r="BJ486" s="185"/>
      <c r="BK486" s="185"/>
      <c r="BL486" s="185"/>
      <c r="BM486" s="185"/>
      <c r="BN486" s="185"/>
      <c r="BO486" s="185"/>
      <c r="BP486" s="185"/>
      <c r="BQ486" s="185"/>
      <c r="BR486" s="185"/>
      <c r="BS486" s="185"/>
      <c r="BT486" s="185"/>
      <c r="BU486" s="185"/>
      <c r="BV486" s="185"/>
      <c r="BW486" s="185"/>
      <c r="BX486" s="185"/>
      <c r="BY486" s="185"/>
      <c r="BZ486" s="185"/>
      <c r="CA486" s="185"/>
      <c r="CB486" s="185"/>
      <c r="CC486" s="185"/>
      <c r="CD486" s="185"/>
      <c r="CE486" s="185"/>
      <c r="CF486" s="185"/>
      <c r="CG486" s="185"/>
      <c r="CH486" s="185"/>
      <c r="CI486" s="185"/>
      <c r="CJ486" s="185"/>
      <c r="CK486" s="185"/>
      <c r="CL486" s="185"/>
      <c r="CM486" s="294"/>
    </row>
    <row r="487" spans="1:91" s="295" customFormat="1" ht="41.25" customHeight="1" x14ac:dyDescent="0.3">
      <c r="A487" s="128"/>
      <c r="B487" s="308"/>
      <c r="C487" s="128"/>
      <c r="D487" s="128"/>
      <c r="E487" s="20" t="s">
        <v>39</v>
      </c>
      <c r="F487" s="128"/>
      <c r="G487" s="326"/>
      <c r="H487" s="327"/>
      <c r="I487" s="118"/>
      <c r="J487" s="118">
        <v>796</v>
      </c>
      <c r="K487" s="118"/>
      <c r="L487" s="118"/>
      <c r="M487" s="118"/>
      <c r="N487" s="20" t="s">
        <v>38</v>
      </c>
      <c r="O487" s="20">
        <v>465067015</v>
      </c>
      <c r="P487" s="184"/>
      <c r="Q487" s="185"/>
      <c r="R487" s="185"/>
      <c r="S487" s="185"/>
      <c r="T487" s="185"/>
      <c r="U487" s="185"/>
      <c r="V487" s="185"/>
      <c r="W487" s="185"/>
      <c r="X487" s="185"/>
      <c r="Y487" s="185"/>
      <c r="Z487" s="185"/>
      <c r="AA487" s="185"/>
      <c r="AB487" s="185"/>
      <c r="AC487" s="185"/>
      <c r="AD487" s="185"/>
      <c r="AE487" s="185"/>
      <c r="AF487" s="185"/>
      <c r="AG487" s="185"/>
      <c r="AH487" s="185"/>
      <c r="AI487" s="185"/>
      <c r="AJ487" s="185"/>
      <c r="AK487" s="185"/>
      <c r="AL487" s="185"/>
      <c r="AM487" s="185"/>
      <c r="AN487" s="185"/>
      <c r="AO487" s="185"/>
      <c r="AP487" s="185"/>
      <c r="AQ487" s="185"/>
      <c r="AR487" s="185"/>
      <c r="AS487" s="185"/>
      <c r="AT487" s="185"/>
      <c r="AU487" s="185"/>
      <c r="AV487" s="185"/>
      <c r="AW487" s="185"/>
      <c r="AX487" s="185"/>
      <c r="AY487" s="185"/>
      <c r="AZ487" s="185"/>
      <c r="BA487" s="185"/>
      <c r="BB487" s="185"/>
      <c r="BC487" s="185"/>
      <c r="BD487" s="185"/>
      <c r="BE487" s="185"/>
      <c r="BF487" s="185"/>
      <c r="BG487" s="185"/>
      <c r="BH487" s="185"/>
      <c r="BI487" s="185"/>
      <c r="BJ487" s="185"/>
      <c r="BK487" s="185"/>
      <c r="BL487" s="185"/>
      <c r="BM487" s="185"/>
      <c r="BN487" s="185"/>
      <c r="BO487" s="185"/>
      <c r="BP487" s="185"/>
      <c r="BQ487" s="185"/>
      <c r="BR487" s="185"/>
      <c r="BS487" s="185"/>
      <c r="BT487" s="185"/>
      <c r="BU487" s="185"/>
      <c r="BV487" s="185"/>
      <c r="BW487" s="185"/>
      <c r="BX487" s="185"/>
      <c r="BY487" s="185"/>
      <c r="BZ487" s="185"/>
      <c r="CA487" s="185"/>
      <c r="CB487" s="185"/>
      <c r="CC487" s="185"/>
      <c r="CD487" s="185"/>
      <c r="CE487" s="185"/>
      <c r="CF487" s="185"/>
      <c r="CG487" s="185"/>
      <c r="CH487" s="185"/>
      <c r="CI487" s="185"/>
      <c r="CJ487" s="185"/>
      <c r="CK487" s="185"/>
      <c r="CL487" s="185"/>
      <c r="CM487" s="294"/>
    </row>
    <row r="488" spans="1:91" s="295" customFormat="1" ht="41.25" customHeight="1" x14ac:dyDescent="0.3">
      <c r="A488" s="128"/>
      <c r="B488" s="308" t="s">
        <v>383</v>
      </c>
      <c r="C488" s="128" t="s">
        <v>284</v>
      </c>
      <c r="D488" s="128"/>
      <c r="E488" s="20" t="s">
        <v>131</v>
      </c>
      <c r="F488" s="128" t="s">
        <v>151</v>
      </c>
      <c r="G488" s="326"/>
      <c r="H488" s="327"/>
      <c r="I488" s="118"/>
      <c r="J488" s="328">
        <v>1</v>
      </c>
      <c r="K488" s="118"/>
      <c r="L488" s="118"/>
      <c r="M488" s="118"/>
      <c r="N488" s="20"/>
      <c r="O488" s="20"/>
      <c r="P488" s="184" t="s">
        <v>376</v>
      </c>
      <c r="Q488" s="185"/>
      <c r="R488" s="185"/>
      <c r="S488" s="185"/>
      <c r="T488" s="185"/>
      <c r="U488" s="185"/>
      <c r="V488" s="185"/>
      <c r="W488" s="185"/>
      <c r="X488" s="185"/>
      <c r="Y488" s="185"/>
      <c r="Z488" s="185"/>
      <c r="AA488" s="185"/>
      <c r="AB488" s="185"/>
      <c r="AC488" s="185"/>
      <c r="AD488" s="185"/>
      <c r="AE488" s="185"/>
      <c r="AF488" s="185"/>
      <c r="AG488" s="185"/>
      <c r="AH488" s="185"/>
      <c r="AI488" s="185"/>
      <c r="AJ488" s="185"/>
      <c r="AK488" s="185"/>
      <c r="AL488" s="185"/>
      <c r="AM488" s="185"/>
      <c r="AN488" s="185"/>
      <c r="AO488" s="185"/>
      <c r="AP488" s="185"/>
      <c r="AQ488" s="185"/>
      <c r="AR488" s="185"/>
      <c r="AS488" s="185"/>
      <c r="AT488" s="185"/>
      <c r="AU488" s="185"/>
      <c r="AV488" s="185"/>
      <c r="AW488" s="185"/>
      <c r="AX488" s="185"/>
      <c r="AY488" s="185"/>
      <c r="AZ488" s="185"/>
      <c r="BA488" s="185"/>
      <c r="BB488" s="185"/>
      <c r="BC488" s="185"/>
      <c r="BD488" s="185"/>
      <c r="BE488" s="185"/>
      <c r="BF488" s="185"/>
      <c r="BG488" s="185"/>
      <c r="BH488" s="185"/>
      <c r="BI488" s="185"/>
      <c r="BJ488" s="185"/>
      <c r="BK488" s="185"/>
      <c r="BL488" s="185"/>
      <c r="BM488" s="185"/>
      <c r="BN488" s="185"/>
      <c r="BO488" s="185"/>
      <c r="BP488" s="185"/>
      <c r="BQ488" s="185"/>
      <c r="BR488" s="185"/>
      <c r="BS488" s="185"/>
      <c r="BT488" s="185"/>
      <c r="BU488" s="185"/>
      <c r="BV488" s="185"/>
      <c r="BW488" s="185"/>
      <c r="BX488" s="185"/>
      <c r="BY488" s="185"/>
      <c r="BZ488" s="185"/>
      <c r="CA488" s="185"/>
      <c r="CB488" s="185"/>
      <c r="CC488" s="185"/>
      <c r="CD488" s="185"/>
      <c r="CE488" s="185"/>
      <c r="CF488" s="185"/>
      <c r="CG488" s="185"/>
      <c r="CH488" s="185"/>
      <c r="CI488" s="185"/>
      <c r="CJ488" s="185"/>
      <c r="CK488" s="185"/>
      <c r="CL488" s="185"/>
      <c r="CM488" s="294"/>
    </row>
    <row r="489" spans="1:91" s="295" customFormat="1" ht="54.75" customHeight="1" x14ac:dyDescent="0.3">
      <c r="A489" s="128"/>
      <c r="B489" s="308"/>
      <c r="C489" s="128"/>
      <c r="D489" s="128"/>
      <c r="E489" s="128" t="s">
        <v>39</v>
      </c>
      <c r="F489" s="128"/>
      <c r="G489" s="326"/>
      <c r="H489" s="327"/>
      <c r="I489" s="118"/>
      <c r="J489" s="118">
        <v>935.6</v>
      </c>
      <c r="K489" s="118"/>
      <c r="L489" s="118"/>
      <c r="M489" s="118"/>
      <c r="N489" s="20" t="s">
        <v>211</v>
      </c>
      <c r="O489" s="20"/>
      <c r="P489" s="184"/>
      <c r="Q489" s="185"/>
      <c r="R489" s="185"/>
      <c r="S489" s="185"/>
      <c r="T489" s="185"/>
      <c r="U489" s="185"/>
      <c r="V489" s="185"/>
      <c r="W489" s="185"/>
      <c r="X489" s="185"/>
      <c r="Y489" s="185"/>
      <c r="Z489" s="185"/>
      <c r="AA489" s="185"/>
      <c r="AB489" s="185"/>
      <c r="AC489" s="185"/>
      <c r="AD489" s="185"/>
      <c r="AE489" s="185"/>
      <c r="AF489" s="185"/>
      <c r="AG489" s="185"/>
      <c r="AH489" s="185"/>
      <c r="AI489" s="185"/>
      <c r="AJ489" s="185"/>
      <c r="AK489" s="185"/>
      <c r="AL489" s="185"/>
      <c r="AM489" s="185"/>
      <c r="AN489" s="185"/>
      <c r="AO489" s="185"/>
      <c r="AP489" s="185"/>
      <c r="AQ489" s="185"/>
      <c r="AR489" s="185"/>
      <c r="AS489" s="185"/>
      <c r="AT489" s="185"/>
      <c r="AU489" s="185"/>
      <c r="AV489" s="185"/>
      <c r="AW489" s="185"/>
      <c r="AX489" s="185"/>
      <c r="AY489" s="185"/>
      <c r="AZ489" s="185"/>
      <c r="BA489" s="185"/>
      <c r="BB489" s="185"/>
      <c r="BC489" s="185"/>
      <c r="BD489" s="185"/>
      <c r="BE489" s="185"/>
      <c r="BF489" s="185"/>
      <c r="BG489" s="185"/>
      <c r="BH489" s="185"/>
      <c r="BI489" s="185"/>
      <c r="BJ489" s="185"/>
      <c r="BK489" s="185"/>
      <c r="BL489" s="185"/>
      <c r="BM489" s="185"/>
      <c r="BN489" s="185"/>
      <c r="BO489" s="185"/>
      <c r="BP489" s="185"/>
      <c r="BQ489" s="185"/>
      <c r="BR489" s="185"/>
      <c r="BS489" s="185"/>
      <c r="BT489" s="185"/>
      <c r="BU489" s="185"/>
      <c r="BV489" s="185"/>
      <c r="BW489" s="185"/>
      <c r="BX489" s="185"/>
      <c r="BY489" s="185"/>
      <c r="BZ489" s="185"/>
      <c r="CA489" s="185"/>
      <c r="CB489" s="185"/>
      <c r="CC489" s="185"/>
      <c r="CD489" s="185"/>
      <c r="CE489" s="185"/>
      <c r="CF489" s="185"/>
      <c r="CG489" s="185"/>
      <c r="CH489" s="185"/>
      <c r="CI489" s="185"/>
      <c r="CJ489" s="185"/>
      <c r="CK489" s="185"/>
      <c r="CL489" s="185"/>
      <c r="CM489" s="294"/>
    </row>
    <row r="490" spans="1:91" s="295" customFormat="1" ht="18.75" customHeight="1" x14ac:dyDescent="0.3">
      <c r="A490" s="128"/>
      <c r="B490" s="308"/>
      <c r="C490" s="128"/>
      <c r="D490" s="128"/>
      <c r="E490" s="128"/>
      <c r="F490" s="128"/>
      <c r="G490" s="326"/>
      <c r="H490" s="327"/>
      <c r="I490" s="118"/>
      <c r="J490" s="118">
        <v>477.8</v>
      </c>
      <c r="K490" s="20"/>
      <c r="L490" s="118"/>
      <c r="M490" s="118"/>
      <c r="N490" s="20" t="s">
        <v>38</v>
      </c>
      <c r="O490" s="20"/>
      <c r="P490" s="184"/>
      <c r="Q490" s="185"/>
      <c r="R490" s="185"/>
      <c r="S490" s="185"/>
      <c r="T490" s="185"/>
      <c r="U490" s="185"/>
      <c r="V490" s="185"/>
      <c r="W490" s="185"/>
      <c r="X490" s="185"/>
      <c r="Y490" s="185"/>
      <c r="Z490" s="185"/>
      <c r="AA490" s="185"/>
      <c r="AB490" s="185"/>
      <c r="AC490" s="185"/>
      <c r="AD490" s="185"/>
      <c r="AE490" s="185"/>
      <c r="AF490" s="185"/>
      <c r="AG490" s="185"/>
      <c r="AH490" s="185"/>
      <c r="AI490" s="185"/>
      <c r="AJ490" s="185"/>
      <c r="AK490" s="185"/>
      <c r="AL490" s="185"/>
      <c r="AM490" s="185"/>
      <c r="AN490" s="185"/>
      <c r="AO490" s="185"/>
      <c r="AP490" s="185"/>
      <c r="AQ490" s="185"/>
      <c r="AR490" s="185"/>
      <c r="AS490" s="185"/>
      <c r="AT490" s="185"/>
      <c r="AU490" s="185"/>
      <c r="AV490" s="185"/>
      <c r="AW490" s="185"/>
      <c r="AX490" s="185"/>
      <c r="AY490" s="185"/>
      <c r="AZ490" s="185"/>
      <c r="BA490" s="185"/>
      <c r="BB490" s="185"/>
      <c r="BC490" s="185"/>
      <c r="BD490" s="185"/>
      <c r="BE490" s="185"/>
      <c r="BF490" s="185"/>
      <c r="BG490" s="185"/>
      <c r="BH490" s="185"/>
      <c r="BI490" s="185"/>
      <c r="BJ490" s="185"/>
      <c r="BK490" s="185"/>
      <c r="BL490" s="185"/>
      <c r="BM490" s="185"/>
      <c r="BN490" s="185"/>
      <c r="BO490" s="185"/>
      <c r="BP490" s="185"/>
      <c r="BQ490" s="185"/>
      <c r="BR490" s="185"/>
      <c r="BS490" s="185"/>
      <c r="BT490" s="185"/>
      <c r="BU490" s="185"/>
      <c r="BV490" s="185"/>
      <c r="BW490" s="185"/>
      <c r="BX490" s="185"/>
      <c r="BY490" s="185"/>
      <c r="BZ490" s="185"/>
      <c r="CA490" s="185"/>
      <c r="CB490" s="185"/>
      <c r="CC490" s="185"/>
      <c r="CD490" s="185"/>
      <c r="CE490" s="185"/>
      <c r="CF490" s="185"/>
      <c r="CG490" s="185"/>
      <c r="CH490" s="185"/>
      <c r="CI490" s="185"/>
      <c r="CJ490" s="185"/>
      <c r="CK490" s="185"/>
      <c r="CL490" s="185"/>
      <c r="CM490" s="294"/>
    </row>
    <row r="491" spans="1:91" s="295" customFormat="1" ht="41.25" customHeight="1" x14ac:dyDescent="0.3">
      <c r="A491" s="128"/>
      <c r="B491" s="308" t="s">
        <v>815</v>
      </c>
      <c r="C491" s="128" t="s">
        <v>284</v>
      </c>
      <c r="D491" s="128"/>
      <c r="E491" s="20" t="s">
        <v>131</v>
      </c>
      <c r="F491" s="128" t="s">
        <v>151</v>
      </c>
      <c r="G491" s="326"/>
      <c r="H491" s="327"/>
      <c r="I491" s="118"/>
      <c r="J491" s="328">
        <v>1</v>
      </c>
      <c r="K491" s="118"/>
      <c r="L491" s="118"/>
      <c r="M491" s="118"/>
      <c r="N491" s="20"/>
      <c r="O491" s="20"/>
      <c r="P491" s="184" t="s">
        <v>376</v>
      </c>
      <c r="Q491" s="185"/>
      <c r="R491" s="185"/>
      <c r="S491" s="185"/>
      <c r="T491" s="185"/>
      <c r="U491" s="185"/>
      <c r="V491" s="185"/>
      <c r="W491" s="185"/>
      <c r="X491" s="185"/>
      <c r="Y491" s="185"/>
      <c r="Z491" s="185"/>
      <c r="AA491" s="185"/>
      <c r="AB491" s="185"/>
      <c r="AC491" s="185"/>
      <c r="AD491" s="185"/>
      <c r="AE491" s="185"/>
      <c r="AF491" s="185"/>
      <c r="AG491" s="185"/>
      <c r="AH491" s="185"/>
      <c r="AI491" s="185"/>
      <c r="AJ491" s="185"/>
      <c r="AK491" s="185"/>
      <c r="AL491" s="185"/>
      <c r="AM491" s="185"/>
      <c r="AN491" s="185"/>
      <c r="AO491" s="185"/>
      <c r="AP491" s="185"/>
      <c r="AQ491" s="185"/>
      <c r="AR491" s="185"/>
      <c r="AS491" s="185"/>
      <c r="AT491" s="185"/>
      <c r="AU491" s="185"/>
      <c r="AV491" s="185"/>
      <c r="AW491" s="185"/>
      <c r="AX491" s="185"/>
      <c r="AY491" s="185"/>
      <c r="AZ491" s="185"/>
      <c r="BA491" s="185"/>
      <c r="BB491" s="185"/>
      <c r="BC491" s="185"/>
      <c r="BD491" s="185"/>
      <c r="BE491" s="185"/>
      <c r="BF491" s="185"/>
      <c r="BG491" s="185"/>
      <c r="BH491" s="185"/>
      <c r="BI491" s="185"/>
      <c r="BJ491" s="185"/>
      <c r="BK491" s="185"/>
      <c r="BL491" s="185"/>
      <c r="BM491" s="185"/>
      <c r="BN491" s="185"/>
      <c r="BO491" s="185"/>
      <c r="BP491" s="185"/>
      <c r="BQ491" s="185"/>
      <c r="BR491" s="185"/>
      <c r="BS491" s="185"/>
      <c r="BT491" s="185"/>
      <c r="BU491" s="185"/>
      <c r="BV491" s="185"/>
      <c r="BW491" s="185"/>
      <c r="BX491" s="185"/>
      <c r="BY491" s="185"/>
      <c r="BZ491" s="185"/>
      <c r="CA491" s="185"/>
      <c r="CB491" s="185"/>
      <c r="CC491" s="185"/>
      <c r="CD491" s="185"/>
      <c r="CE491" s="185"/>
      <c r="CF491" s="185"/>
      <c r="CG491" s="185"/>
      <c r="CH491" s="185"/>
      <c r="CI491" s="185"/>
      <c r="CJ491" s="185"/>
      <c r="CK491" s="185"/>
      <c r="CL491" s="185"/>
      <c r="CM491" s="294"/>
    </row>
    <row r="492" spans="1:91" s="295" customFormat="1" ht="54.75" customHeight="1" x14ac:dyDescent="0.3">
      <c r="A492" s="128"/>
      <c r="B492" s="308"/>
      <c r="C492" s="128"/>
      <c r="D492" s="128"/>
      <c r="E492" s="128" t="s">
        <v>39</v>
      </c>
      <c r="F492" s="128"/>
      <c r="G492" s="326"/>
      <c r="H492" s="327"/>
      <c r="I492" s="118"/>
      <c r="J492" s="118">
        <v>9000</v>
      </c>
      <c r="K492" s="118">
        <v>9000</v>
      </c>
      <c r="L492" s="118"/>
      <c r="M492" s="118"/>
      <c r="N492" s="20" t="s">
        <v>4</v>
      </c>
      <c r="O492" s="20"/>
      <c r="P492" s="184"/>
      <c r="Q492" s="185"/>
      <c r="R492" s="185"/>
      <c r="S492" s="185"/>
      <c r="T492" s="185"/>
      <c r="U492" s="185"/>
      <c r="V492" s="185"/>
      <c r="W492" s="185"/>
      <c r="X492" s="185"/>
      <c r="Y492" s="185"/>
      <c r="Z492" s="185"/>
      <c r="AA492" s="185"/>
      <c r="AB492" s="185"/>
      <c r="AC492" s="185"/>
      <c r="AD492" s="185"/>
      <c r="AE492" s="185"/>
      <c r="AF492" s="185"/>
      <c r="AG492" s="185"/>
      <c r="AH492" s="185"/>
      <c r="AI492" s="185"/>
      <c r="AJ492" s="185"/>
      <c r="AK492" s="185"/>
      <c r="AL492" s="185"/>
      <c r="AM492" s="185"/>
      <c r="AN492" s="185"/>
      <c r="AO492" s="185"/>
      <c r="AP492" s="185"/>
      <c r="AQ492" s="185"/>
      <c r="AR492" s="185"/>
      <c r="AS492" s="185"/>
      <c r="AT492" s="185"/>
      <c r="AU492" s="185"/>
      <c r="AV492" s="185"/>
      <c r="AW492" s="185"/>
      <c r="AX492" s="185"/>
      <c r="AY492" s="185"/>
      <c r="AZ492" s="185"/>
      <c r="BA492" s="185"/>
      <c r="BB492" s="185"/>
      <c r="BC492" s="185"/>
      <c r="BD492" s="185"/>
      <c r="BE492" s="185"/>
      <c r="BF492" s="185"/>
      <c r="BG492" s="185"/>
      <c r="BH492" s="185"/>
      <c r="BI492" s="185"/>
      <c r="BJ492" s="185"/>
      <c r="BK492" s="185"/>
      <c r="BL492" s="185"/>
      <c r="BM492" s="185"/>
      <c r="BN492" s="185"/>
      <c r="BO492" s="185"/>
      <c r="BP492" s="185"/>
      <c r="BQ492" s="185"/>
      <c r="BR492" s="185"/>
      <c r="BS492" s="185"/>
      <c r="BT492" s="185"/>
      <c r="BU492" s="185"/>
      <c r="BV492" s="185"/>
      <c r="BW492" s="185"/>
      <c r="BX492" s="185"/>
      <c r="BY492" s="185"/>
      <c r="BZ492" s="185"/>
      <c r="CA492" s="185"/>
      <c r="CB492" s="185"/>
      <c r="CC492" s="185"/>
      <c r="CD492" s="185"/>
      <c r="CE492" s="185"/>
      <c r="CF492" s="185"/>
      <c r="CG492" s="185"/>
      <c r="CH492" s="185"/>
      <c r="CI492" s="185"/>
      <c r="CJ492" s="185"/>
      <c r="CK492" s="185"/>
      <c r="CL492" s="185"/>
      <c r="CM492" s="294"/>
    </row>
    <row r="493" spans="1:91" s="295" customFormat="1" ht="18.75" customHeight="1" x14ac:dyDescent="0.3">
      <c r="A493" s="128"/>
      <c r="B493" s="308"/>
      <c r="C493" s="128"/>
      <c r="D493" s="128"/>
      <c r="E493" s="128"/>
      <c r="F493" s="128"/>
      <c r="G493" s="326"/>
      <c r="H493" s="327"/>
      <c r="I493" s="118"/>
      <c r="J493" s="118">
        <v>1000</v>
      </c>
      <c r="K493" s="118">
        <v>1000</v>
      </c>
      <c r="L493" s="118"/>
      <c r="M493" s="118"/>
      <c r="N493" s="20" t="s">
        <v>38</v>
      </c>
      <c r="O493" s="20"/>
      <c r="P493" s="184"/>
      <c r="Q493" s="185"/>
      <c r="R493" s="185"/>
      <c r="S493" s="185"/>
      <c r="T493" s="185"/>
      <c r="U493" s="185"/>
      <c r="V493" s="185"/>
      <c r="W493" s="185"/>
      <c r="X493" s="185"/>
      <c r="Y493" s="185"/>
      <c r="Z493" s="185"/>
      <c r="AA493" s="185"/>
      <c r="AB493" s="185"/>
      <c r="AC493" s="185"/>
      <c r="AD493" s="185"/>
      <c r="AE493" s="185"/>
      <c r="AF493" s="185"/>
      <c r="AG493" s="185"/>
      <c r="AH493" s="185"/>
      <c r="AI493" s="185"/>
      <c r="AJ493" s="185"/>
      <c r="AK493" s="185"/>
      <c r="AL493" s="185"/>
      <c r="AM493" s="185"/>
      <c r="AN493" s="185"/>
      <c r="AO493" s="185"/>
      <c r="AP493" s="185"/>
      <c r="AQ493" s="185"/>
      <c r="AR493" s="185"/>
      <c r="AS493" s="185"/>
      <c r="AT493" s="185"/>
      <c r="AU493" s="185"/>
      <c r="AV493" s="185"/>
      <c r="AW493" s="185"/>
      <c r="AX493" s="185"/>
      <c r="AY493" s="185"/>
      <c r="AZ493" s="185"/>
      <c r="BA493" s="185"/>
      <c r="BB493" s="185"/>
      <c r="BC493" s="185"/>
      <c r="BD493" s="185"/>
      <c r="BE493" s="185"/>
      <c r="BF493" s="185"/>
      <c r="BG493" s="185"/>
      <c r="BH493" s="185"/>
      <c r="BI493" s="185"/>
      <c r="BJ493" s="185"/>
      <c r="BK493" s="185"/>
      <c r="BL493" s="185"/>
      <c r="BM493" s="185"/>
      <c r="BN493" s="185"/>
      <c r="BO493" s="185"/>
      <c r="BP493" s="185"/>
      <c r="BQ493" s="185"/>
      <c r="BR493" s="185"/>
      <c r="BS493" s="185"/>
      <c r="BT493" s="185"/>
      <c r="BU493" s="185"/>
      <c r="BV493" s="185"/>
      <c r="BW493" s="185"/>
      <c r="BX493" s="185"/>
      <c r="BY493" s="185"/>
      <c r="BZ493" s="185"/>
      <c r="CA493" s="185"/>
      <c r="CB493" s="185"/>
      <c r="CC493" s="185"/>
      <c r="CD493" s="185"/>
      <c r="CE493" s="185"/>
      <c r="CF493" s="185"/>
      <c r="CG493" s="185"/>
      <c r="CH493" s="185"/>
      <c r="CI493" s="185"/>
      <c r="CJ493" s="185"/>
      <c r="CK493" s="185"/>
      <c r="CL493" s="185"/>
      <c r="CM493" s="294"/>
    </row>
    <row r="494" spans="1:91" s="295" customFormat="1" ht="41.25" customHeight="1" x14ac:dyDescent="0.3">
      <c r="A494" s="128"/>
      <c r="B494" s="308" t="s">
        <v>378</v>
      </c>
      <c r="C494" s="128" t="s">
        <v>284</v>
      </c>
      <c r="D494" s="128"/>
      <c r="E494" s="20" t="s">
        <v>131</v>
      </c>
      <c r="F494" s="128" t="s">
        <v>151</v>
      </c>
      <c r="G494" s="326"/>
      <c r="H494" s="327"/>
      <c r="I494" s="118"/>
      <c r="J494" s="328">
        <v>1</v>
      </c>
      <c r="K494" s="118"/>
      <c r="L494" s="118"/>
      <c r="M494" s="118"/>
      <c r="N494" s="20"/>
      <c r="O494" s="20"/>
      <c r="P494" s="184" t="s">
        <v>376</v>
      </c>
      <c r="Q494" s="185"/>
      <c r="R494" s="185"/>
      <c r="S494" s="185"/>
      <c r="T494" s="185"/>
      <c r="U494" s="185"/>
      <c r="V494" s="185"/>
      <c r="W494" s="185"/>
      <c r="X494" s="185"/>
      <c r="Y494" s="185"/>
      <c r="Z494" s="185"/>
      <c r="AA494" s="185"/>
      <c r="AB494" s="185"/>
      <c r="AC494" s="185"/>
      <c r="AD494" s="185"/>
      <c r="AE494" s="185"/>
      <c r="AF494" s="185"/>
      <c r="AG494" s="185"/>
      <c r="AH494" s="185"/>
      <c r="AI494" s="185"/>
      <c r="AJ494" s="185"/>
      <c r="AK494" s="185"/>
      <c r="AL494" s="185"/>
      <c r="AM494" s="185"/>
      <c r="AN494" s="185"/>
      <c r="AO494" s="185"/>
      <c r="AP494" s="185"/>
      <c r="AQ494" s="185"/>
      <c r="AR494" s="185"/>
      <c r="AS494" s="185"/>
      <c r="AT494" s="185"/>
      <c r="AU494" s="185"/>
      <c r="AV494" s="185"/>
      <c r="AW494" s="185"/>
      <c r="AX494" s="185"/>
      <c r="AY494" s="185"/>
      <c r="AZ494" s="185"/>
      <c r="BA494" s="185"/>
      <c r="BB494" s="185"/>
      <c r="BC494" s="185"/>
      <c r="BD494" s="185"/>
      <c r="BE494" s="185"/>
      <c r="BF494" s="185"/>
      <c r="BG494" s="185"/>
      <c r="BH494" s="185"/>
      <c r="BI494" s="185"/>
      <c r="BJ494" s="185"/>
      <c r="BK494" s="185"/>
      <c r="BL494" s="185"/>
      <c r="BM494" s="185"/>
      <c r="BN494" s="185"/>
      <c r="BO494" s="185"/>
      <c r="BP494" s="185"/>
      <c r="BQ494" s="185"/>
      <c r="BR494" s="185"/>
      <c r="BS494" s="185"/>
      <c r="BT494" s="185"/>
      <c r="BU494" s="185"/>
      <c r="BV494" s="185"/>
      <c r="BW494" s="185"/>
      <c r="BX494" s="185"/>
      <c r="BY494" s="185"/>
      <c r="BZ494" s="185"/>
      <c r="CA494" s="185"/>
      <c r="CB494" s="185"/>
      <c r="CC494" s="185"/>
      <c r="CD494" s="185"/>
      <c r="CE494" s="185"/>
      <c r="CF494" s="185"/>
      <c r="CG494" s="185"/>
      <c r="CH494" s="185"/>
      <c r="CI494" s="185"/>
      <c r="CJ494" s="185"/>
      <c r="CK494" s="185"/>
      <c r="CL494" s="185"/>
      <c r="CM494" s="294"/>
    </row>
    <row r="495" spans="1:91" s="295" customFormat="1" ht="54.75" customHeight="1" x14ac:dyDescent="0.3">
      <c r="A495" s="128"/>
      <c r="B495" s="308"/>
      <c r="C495" s="128"/>
      <c r="D495" s="128"/>
      <c r="E495" s="128" t="s">
        <v>39</v>
      </c>
      <c r="F495" s="128"/>
      <c r="G495" s="326"/>
      <c r="H495" s="327"/>
      <c r="I495" s="118"/>
      <c r="J495" s="118">
        <v>9000</v>
      </c>
      <c r="K495" s="118">
        <v>9000</v>
      </c>
      <c r="L495" s="118"/>
      <c r="M495" s="118"/>
      <c r="N495" s="20" t="s">
        <v>4</v>
      </c>
      <c r="O495" s="20"/>
      <c r="P495" s="184"/>
      <c r="Q495" s="185"/>
      <c r="R495" s="185"/>
      <c r="S495" s="185"/>
      <c r="T495" s="185"/>
      <c r="U495" s="185"/>
      <c r="V495" s="185"/>
      <c r="W495" s="185"/>
      <c r="X495" s="185"/>
      <c r="Y495" s="185"/>
      <c r="Z495" s="185"/>
      <c r="AA495" s="185"/>
      <c r="AB495" s="185"/>
      <c r="AC495" s="185"/>
      <c r="AD495" s="185"/>
      <c r="AE495" s="185"/>
      <c r="AF495" s="185"/>
      <c r="AG495" s="185"/>
      <c r="AH495" s="185"/>
      <c r="AI495" s="185"/>
      <c r="AJ495" s="185"/>
      <c r="AK495" s="185"/>
      <c r="AL495" s="185"/>
      <c r="AM495" s="185"/>
      <c r="AN495" s="185"/>
      <c r="AO495" s="185"/>
      <c r="AP495" s="185"/>
      <c r="AQ495" s="185"/>
      <c r="AR495" s="185"/>
      <c r="AS495" s="185"/>
      <c r="AT495" s="185"/>
      <c r="AU495" s="185"/>
      <c r="AV495" s="185"/>
      <c r="AW495" s="185"/>
      <c r="AX495" s="185"/>
      <c r="AY495" s="185"/>
      <c r="AZ495" s="185"/>
      <c r="BA495" s="185"/>
      <c r="BB495" s="185"/>
      <c r="BC495" s="185"/>
      <c r="BD495" s="185"/>
      <c r="BE495" s="185"/>
      <c r="BF495" s="185"/>
      <c r="BG495" s="185"/>
      <c r="BH495" s="185"/>
      <c r="BI495" s="185"/>
      <c r="BJ495" s="185"/>
      <c r="BK495" s="185"/>
      <c r="BL495" s="185"/>
      <c r="BM495" s="185"/>
      <c r="BN495" s="185"/>
      <c r="BO495" s="185"/>
      <c r="BP495" s="185"/>
      <c r="BQ495" s="185"/>
      <c r="BR495" s="185"/>
      <c r="BS495" s="185"/>
      <c r="BT495" s="185"/>
      <c r="BU495" s="185"/>
      <c r="BV495" s="185"/>
      <c r="BW495" s="185"/>
      <c r="BX495" s="185"/>
      <c r="BY495" s="185"/>
      <c r="BZ495" s="185"/>
      <c r="CA495" s="185"/>
      <c r="CB495" s="185"/>
      <c r="CC495" s="185"/>
      <c r="CD495" s="185"/>
      <c r="CE495" s="185"/>
      <c r="CF495" s="185"/>
      <c r="CG495" s="185"/>
      <c r="CH495" s="185"/>
      <c r="CI495" s="185"/>
      <c r="CJ495" s="185"/>
      <c r="CK495" s="185"/>
      <c r="CL495" s="185"/>
      <c r="CM495" s="294"/>
    </row>
    <row r="496" spans="1:91" s="295" customFormat="1" ht="18.75" customHeight="1" x14ac:dyDescent="0.3">
      <c r="A496" s="128"/>
      <c r="B496" s="308"/>
      <c r="C496" s="128"/>
      <c r="D496" s="128"/>
      <c r="E496" s="128"/>
      <c r="F496" s="128"/>
      <c r="G496" s="326"/>
      <c r="H496" s="327"/>
      <c r="I496" s="118"/>
      <c r="J496" s="118">
        <v>1000</v>
      </c>
      <c r="K496" s="118">
        <v>1000</v>
      </c>
      <c r="L496" s="118"/>
      <c r="M496" s="118"/>
      <c r="N496" s="20" t="s">
        <v>38</v>
      </c>
      <c r="O496" s="20"/>
      <c r="P496" s="184"/>
      <c r="Q496" s="185"/>
      <c r="R496" s="185"/>
      <c r="S496" s="185"/>
      <c r="T496" s="185"/>
      <c r="U496" s="185"/>
      <c r="V496" s="185"/>
      <c r="W496" s="185"/>
      <c r="X496" s="185"/>
      <c r="Y496" s="185"/>
      <c r="Z496" s="185"/>
      <c r="AA496" s="185"/>
      <c r="AB496" s="185"/>
      <c r="AC496" s="185"/>
      <c r="AD496" s="185"/>
      <c r="AE496" s="185"/>
      <c r="AF496" s="185"/>
      <c r="AG496" s="185"/>
      <c r="AH496" s="185"/>
      <c r="AI496" s="185"/>
      <c r="AJ496" s="185"/>
      <c r="AK496" s="185"/>
      <c r="AL496" s="185"/>
      <c r="AM496" s="185"/>
      <c r="AN496" s="185"/>
      <c r="AO496" s="185"/>
      <c r="AP496" s="185"/>
      <c r="AQ496" s="185"/>
      <c r="AR496" s="185"/>
      <c r="AS496" s="185"/>
      <c r="AT496" s="185"/>
      <c r="AU496" s="185"/>
      <c r="AV496" s="185"/>
      <c r="AW496" s="185"/>
      <c r="AX496" s="185"/>
      <c r="AY496" s="185"/>
      <c r="AZ496" s="185"/>
      <c r="BA496" s="185"/>
      <c r="BB496" s="185"/>
      <c r="BC496" s="185"/>
      <c r="BD496" s="185"/>
      <c r="BE496" s="185"/>
      <c r="BF496" s="185"/>
      <c r="BG496" s="185"/>
      <c r="BH496" s="185"/>
      <c r="BI496" s="185"/>
      <c r="BJ496" s="185"/>
      <c r="BK496" s="185"/>
      <c r="BL496" s="185"/>
      <c r="BM496" s="185"/>
      <c r="BN496" s="185"/>
      <c r="BO496" s="185"/>
      <c r="BP496" s="185"/>
      <c r="BQ496" s="185"/>
      <c r="BR496" s="185"/>
      <c r="BS496" s="185"/>
      <c r="BT496" s="185"/>
      <c r="BU496" s="185"/>
      <c r="BV496" s="185"/>
      <c r="BW496" s="185"/>
      <c r="BX496" s="185"/>
      <c r="BY496" s="185"/>
      <c r="BZ496" s="185"/>
      <c r="CA496" s="185"/>
      <c r="CB496" s="185"/>
      <c r="CC496" s="185"/>
      <c r="CD496" s="185"/>
      <c r="CE496" s="185"/>
      <c r="CF496" s="185"/>
      <c r="CG496" s="185"/>
      <c r="CH496" s="185"/>
      <c r="CI496" s="185"/>
      <c r="CJ496" s="185"/>
      <c r="CK496" s="185"/>
      <c r="CL496" s="185"/>
      <c r="CM496" s="294"/>
    </row>
    <row r="497" spans="1:91" s="295" customFormat="1" ht="41.25" customHeight="1" x14ac:dyDescent="0.3">
      <c r="A497" s="128"/>
      <c r="B497" s="308" t="s">
        <v>838</v>
      </c>
      <c r="C497" s="128" t="s">
        <v>284</v>
      </c>
      <c r="D497" s="128"/>
      <c r="E497" s="20" t="s">
        <v>131</v>
      </c>
      <c r="F497" s="128" t="s">
        <v>151</v>
      </c>
      <c r="G497" s="326"/>
      <c r="H497" s="327"/>
      <c r="I497" s="118"/>
      <c r="J497" s="328">
        <v>1</v>
      </c>
      <c r="K497" s="118"/>
      <c r="L497" s="118"/>
      <c r="M497" s="118"/>
      <c r="N497" s="20"/>
      <c r="O497" s="20"/>
      <c r="P497" s="184" t="s">
        <v>376</v>
      </c>
      <c r="Q497" s="185"/>
      <c r="R497" s="185"/>
      <c r="S497" s="185"/>
      <c r="T497" s="185"/>
      <c r="U497" s="185"/>
      <c r="V497" s="185"/>
      <c r="W497" s="185"/>
      <c r="X497" s="185"/>
      <c r="Y497" s="185"/>
      <c r="Z497" s="185"/>
      <c r="AA497" s="185"/>
      <c r="AB497" s="185"/>
      <c r="AC497" s="185"/>
      <c r="AD497" s="185"/>
      <c r="AE497" s="185"/>
      <c r="AF497" s="185"/>
      <c r="AG497" s="185"/>
      <c r="AH497" s="185"/>
      <c r="AI497" s="185"/>
      <c r="AJ497" s="185"/>
      <c r="AK497" s="185"/>
      <c r="AL497" s="185"/>
      <c r="AM497" s="185"/>
      <c r="AN497" s="185"/>
      <c r="AO497" s="185"/>
      <c r="AP497" s="185"/>
      <c r="AQ497" s="185"/>
      <c r="AR497" s="185"/>
      <c r="AS497" s="185"/>
      <c r="AT497" s="185"/>
      <c r="AU497" s="185"/>
      <c r="AV497" s="185"/>
      <c r="AW497" s="185"/>
      <c r="AX497" s="185"/>
      <c r="AY497" s="185"/>
      <c r="AZ497" s="185"/>
      <c r="BA497" s="185"/>
      <c r="BB497" s="185"/>
      <c r="BC497" s="185"/>
      <c r="BD497" s="185"/>
      <c r="BE497" s="185"/>
      <c r="BF497" s="185"/>
      <c r="BG497" s="185"/>
      <c r="BH497" s="185"/>
      <c r="BI497" s="185"/>
      <c r="BJ497" s="185"/>
      <c r="BK497" s="185"/>
      <c r="BL497" s="185"/>
      <c r="BM497" s="185"/>
      <c r="BN497" s="185"/>
      <c r="BO497" s="185"/>
      <c r="BP497" s="185"/>
      <c r="BQ497" s="185"/>
      <c r="BR497" s="185"/>
      <c r="BS497" s="185"/>
      <c r="BT497" s="185"/>
      <c r="BU497" s="185"/>
      <c r="BV497" s="185"/>
      <c r="BW497" s="185"/>
      <c r="BX497" s="185"/>
      <c r="BY497" s="185"/>
      <c r="BZ497" s="185"/>
      <c r="CA497" s="185"/>
      <c r="CB497" s="185"/>
      <c r="CC497" s="185"/>
      <c r="CD497" s="185"/>
      <c r="CE497" s="185"/>
      <c r="CF497" s="185"/>
      <c r="CG497" s="185"/>
      <c r="CH497" s="185"/>
      <c r="CI497" s="185"/>
      <c r="CJ497" s="185"/>
      <c r="CK497" s="185"/>
      <c r="CL497" s="185"/>
      <c r="CM497" s="294"/>
    </row>
    <row r="498" spans="1:91" s="295" customFormat="1" ht="54.75" customHeight="1" x14ac:dyDescent="0.3">
      <c r="A498" s="128"/>
      <c r="B498" s="308"/>
      <c r="C498" s="128"/>
      <c r="D498" s="128"/>
      <c r="E498" s="128" t="s">
        <v>39</v>
      </c>
      <c r="F498" s="128"/>
      <c r="G498" s="326"/>
      <c r="H498" s="327"/>
      <c r="I498" s="118"/>
      <c r="J498" s="118">
        <v>1800</v>
      </c>
      <c r="K498" s="118">
        <v>1800</v>
      </c>
      <c r="L498" s="118"/>
      <c r="M498" s="118"/>
      <c r="N498" s="20" t="s">
        <v>4</v>
      </c>
      <c r="O498" s="20"/>
      <c r="P498" s="184"/>
      <c r="Q498" s="185"/>
      <c r="R498" s="185"/>
      <c r="S498" s="185"/>
      <c r="T498" s="185"/>
      <c r="U498" s="185"/>
      <c r="V498" s="185"/>
      <c r="W498" s="185"/>
      <c r="X498" s="185"/>
      <c r="Y498" s="185"/>
      <c r="Z498" s="185"/>
      <c r="AA498" s="185"/>
      <c r="AB498" s="185"/>
      <c r="AC498" s="185"/>
      <c r="AD498" s="185"/>
      <c r="AE498" s="185"/>
      <c r="AF498" s="185"/>
      <c r="AG498" s="185"/>
      <c r="AH498" s="185"/>
      <c r="AI498" s="185"/>
      <c r="AJ498" s="185"/>
      <c r="AK498" s="185"/>
      <c r="AL498" s="185"/>
      <c r="AM498" s="185"/>
      <c r="AN498" s="185"/>
      <c r="AO498" s="185"/>
      <c r="AP498" s="185"/>
      <c r="AQ498" s="185"/>
      <c r="AR498" s="185"/>
      <c r="AS498" s="185"/>
      <c r="AT498" s="185"/>
      <c r="AU498" s="185"/>
      <c r="AV498" s="185"/>
      <c r="AW498" s="185"/>
      <c r="AX498" s="185"/>
      <c r="AY498" s="185"/>
      <c r="AZ498" s="185"/>
      <c r="BA498" s="185"/>
      <c r="BB498" s="185"/>
      <c r="BC498" s="185"/>
      <c r="BD498" s="185"/>
      <c r="BE498" s="185"/>
      <c r="BF498" s="185"/>
      <c r="BG498" s="185"/>
      <c r="BH498" s="185"/>
      <c r="BI498" s="185"/>
      <c r="BJ498" s="185"/>
      <c r="BK498" s="185"/>
      <c r="BL498" s="185"/>
      <c r="BM498" s="185"/>
      <c r="BN498" s="185"/>
      <c r="BO498" s="185"/>
      <c r="BP498" s="185"/>
      <c r="BQ498" s="185"/>
      <c r="BR498" s="185"/>
      <c r="BS498" s="185"/>
      <c r="BT498" s="185"/>
      <c r="BU498" s="185"/>
      <c r="BV498" s="185"/>
      <c r="BW498" s="185"/>
      <c r="BX498" s="185"/>
      <c r="BY498" s="185"/>
      <c r="BZ498" s="185"/>
      <c r="CA498" s="185"/>
      <c r="CB498" s="185"/>
      <c r="CC498" s="185"/>
      <c r="CD498" s="185"/>
      <c r="CE498" s="185"/>
      <c r="CF498" s="185"/>
      <c r="CG498" s="185"/>
      <c r="CH498" s="185"/>
      <c r="CI498" s="185"/>
      <c r="CJ498" s="185"/>
      <c r="CK498" s="185"/>
      <c r="CL498" s="185"/>
      <c r="CM498" s="294"/>
    </row>
    <row r="499" spans="1:91" s="295" customFormat="1" ht="18.75" customHeight="1" x14ac:dyDescent="0.3">
      <c r="A499" s="128"/>
      <c r="B499" s="308"/>
      <c r="C499" s="128"/>
      <c r="D499" s="128"/>
      <c r="E499" s="128"/>
      <c r="F499" s="128"/>
      <c r="G499" s="326"/>
      <c r="H499" s="327"/>
      <c r="I499" s="118"/>
      <c r="J499" s="118">
        <v>200</v>
      </c>
      <c r="K499" s="118">
        <v>200</v>
      </c>
      <c r="L499" s="118"/>
      <c r="M499" s="118"/>
      <c r="N499" s="20" t="s">
        <v>38</v>
      </c>
      <c r="O499" s="20"/>
      <c r="P499" s="184"/>
      <c r="Q499" s="185"/>
      <c r="R499" s="185"/>
      <c r="S499" s="185"/>
      <c r="T499" s="185"/>
      <c r="U499" s="185"/>
      <c r="V499" s="185"/>
      <c r="W499" s="185"/>
      <c r="X499" s="185"/>
      <c r="Y499" s="185"/>
      <c r="Z499" s="185"/>
      <c r="AA499" s="185"/>
      <c r="AB499" s="185"/>
      <c r="AC499" s="185"/>
      <c r="AD499" s="185"/>
      <c r="AE499" s="185"/>
      <c r="AF499" s="185"/>
      <c r="AG499" s="185"/>
      <c r="AH499" s="185"/>
      <c r="AI499" s="185"/>
      <c r="AJ499" s="185"/>
      <c r="AK499" s="185"/>
      <c r="AL499" s="185"/>
      <c r="AM499" s="185"/>
      <c r="AN499" s="185"/>
      <c r="AO499" s="185"/>
      <c r="AP499" s="185"/>
      <c r="AQ499" s="185"/>
      <c r="AR499" s="185"/>
      <c r="AS499" s="185"/>
      <c r="AT499" s="185"/>
      <c r="AU499" s="185"/>
      <c r="AV499" s="185"/>
      <c r="AW499" s="185"/>
      <c r="AX499" s="185"/>
      <c r="AY499" s="185"/>
      <c r="AZ499" s="185"/>
      <c r="BA499" s="185"/>
      <c r="BB499" s="185"/>
      <c r="BC499" s="185"/>
      <c r="BD499" s="185"/>
      <c r="BE499" s="185"/>
      <c r="BF499" s="185"/>
      <c r="BG499" s="185"/>
      <c r="BH499" s="185"/>
      <c r="BI499" s="185"/>
      <c r="BJ499" s="185"/>
      <c r="BK499" s="185"/>
      <c r="BL499" s="185"/>
      <c r="BM499" s="185"/>
      <c r="BN499" s="185"/>
      <c r="BO499" s="185"/>
      <c r="BP499" s="185"/>
      <c r="BQ499" s="185"/>
      <c r="BR499" s="185"/>
      <c r="BS499" s="185"/>
      <c r="BT499" s="185"/>
      <c r="BU499" s="185"/>
      <c r="BV499" s="185"/>
      <c r="BW499" s="185"/>
      <c r="BX499" s="185"/>
      <c r="BY499" s="185"/>
      <c r="BZ499" s="185"/>
      <c r="CA499" s="185"/>
      <c r="CB499" s="185"/>
      <c r="CC499" s="185"/>
      <c r="CD499" s="185"/>
      <c r="CE499" s="185"/>
      <c r="CF499" s="185"/>
      <c r="CG499" s="185"/>
      <c r="CH499" s="185"/>
      <c r="CI499" s="185"/>
      <c r="CJ499" s="185"/>
      <c r="CK499" s="185"/>
      <c r="CL499" s="185"/>
      <c r="CM499" s="294"/>
    </row>
    <row r="500" spans="1:91" s="64" customFormat="1" ht="36" customHeight="1" x14ac:dyDescent="0.3">
      <c r="A500" s="106"/>
      <c r="B500" s="178" t="s">
        <v>361</v>
      </c>
      <c r="C500" s="178"/>
      <c r="D500" s="106"/>
      <c r="E500" s="106"/>
      <c r="F500" s="106"/>
      <c r="G500" s="183"/>
      <c r="H500" s="183"/>
      <c r="I500" s="183"/>
      <c r="J500" s="183"/>
      <c r="K500" s="183"/>
      <c r="L500" s="183"/>
      <c r="M500" s="183"/>
      <c r="N500" s="106"/>
      <c r="O500" s="106"/>
      <c r="P500" s="197"/>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c r="CH500" s="66"/>
      <c r="CI500" s="66"/>
      <c r="CJ500" s="66"/>
      <c r="CK500" s="66"/>
      <c r="CL500" s="66"/>
      <c r="CM500" s="67"/>
    </row>
    <row r="501" spans="1:91" s="64" customFormat="1" ht="41.25" customHeight="1" x14ac:dyDescent="0.3">
      <c r="A501" s="170">
        <v>67</v>
      </c>
      <c r="B501" s="178" t="s">
        <v>382</v>
      </c>
      <c r="C501" s="170" t="s">
        <v>381</v>
      </c>
      <c r="D501" s="170"/>
      <c r="E501" s="106" t="s">
        <v>131</v>
      </c>
      <c r="F501" s="170" t="s">
        <v>121</v>
      </c>
      <c r="G501" s="324">
        <f>G504+G506</f>
        <v>0</v>
      </c>
      <c r="H501" s="324">
        <f t="shared" ref="H501:M501" si="47">H504+H506</f>
        <v>0</v>
      </c>
      <c r="I501" s="324">
        <f t="shared" si="47"/>
        <v>0</v>
      </c>
      <c r="J501" s="324">
        <f t="shared" si="47"/>
        <v>1</v>
      </c>
      <c r="K501" s="324">
        <f t="shared" si="47"/>
        <v>1</v>
      </c>
      <c r="L501" s="324">
        <f t="shared" si="47"/>
        <v>0</v>
      </c>
      <c r="M501" s="324">
        <f t="shared" si="47"/>
        <v>0</v>
      </c>
      <c r="N501" s="152"/>
      <c r="O501" s="106"/>
      <c r="P501" s="197"/>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c r="CH501" s="66"/>
      <c r="CI501" s="66"/>
      <c r="CJ501" s="66"/>
      <c r="CK501" s="66"/>
      <c r="CL501" s="66"/>
      <c r="CM501" s="67"/>
    </row>
    <row r="502" spans="1:91" s="64" customFormat="1" ht="51.75" customHeight="1" x14ac:dyDescent="0.3">
      <c r="A502" s="170"/>
      <c r="B502" s="178"/>
      <c r="C502" s="170"/>
      <c r="D502" s="170"/>
      <c r="E502" s="106" t="s">
        <v>129</v>
      </c>
      <c r="F502" s="170"/>
      <c r="G502" s="244">
        <f>G505+G507</f>
        <v>0</v>
      </c>
      <c r="H502" s="244">
        <f t="shared" ref="H502:M502" si="48">H505+H507</f>
        <v>0</v>
      </c>
      <c r="I502" s="244">
        <f t="shared" si="48"/>
        <v>0</v>
      </c>
      <c r="J502" s="244">
        <f t="shared" si="48"/>
        <v>24500</v>
      </c>
      <c r="K502" s="244">
        <f t="shared" si="48"/>
        <v>25000</v>
      </c>
      <c r="L502" s="244">
        <f t="shared" si="48"/>
        <v>0</v>
      </c>
      <c r="M502" s="244">
        <f t="shared" si="48"/>
        <v>0</v>
      </c>
      <c r="N502" s="152"/>
      <c r="O502" s="106"/>
      <c r="P502" s="197"/>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c r="CI502" s="66"/>
      <c r="CJ502" s="66"/>
      <c r="CK502" s="66"/>
      <c r="CL502" s="66"/>
      <c r="CM502" s="67"/>
    </row>
    <row r="503" spans="1:91" s="64" customFormat="1" ht="41.25" hidden="1" customHeight="1" x14ac:dyDescent="0.3">
      <c r="A503" s="106"/>
      <c r="B503" s="135" t="s">
        <v>2</v>
      </c>
      <c r="C503" s="106"/>
      <c r="D503" s="106"/>
      <c r="E503" s="106"/>
      <c r="F503" s="106"/>
      <c r="G503" s="244" t="e">
        <f>G505+G507+#REF!+#REF!</f>
        <v>#REF!</v>
      </c>
      <c r="H503" s="244" t="e">
        <f>H505+H507+#REF!+#REF!</f>
        <v>#REF!</v>
      </c>
      <c r="I503" s="244" t="e">
        <f>I505+I507+#REF!+#REF!</f>
        <v>#REF!</v>
      </c>
      <c r="J503" s="244" t="e">
        <f>J505+J507+#REF!+#REF!</f>
        <v>#REF!</v>
      </c>
      <c r="K503" s="244" t="e">
        <f>K505+K507+#REF!+#REF!</f>
        <v>#REF!</v>
      </c>
      <c r="L503" s="244" t="e">
        <f>L505+L507+#REF!+#REF!</f>
        <v>#REF!</v>
      </c>
      <c r="M503" s="244" t="e">
        <f>M505+M507+#REF!+#REF!</f>
        <v>#REF!</v>
      </c>
      <c r="N503" s="152"/>
      <c r="O503" s="106"/>
      <c r="P503" s="197"/>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c r="CH503" s="66"/>
      <c r="CI503" s="66"/>
      <c r="CJ503" s="66"/>
      <c r="CK503" s="66"/>
      <c r="CL503" s="66"/>
      <c r="CM503" s="67"/>
    </row>
    <row r="504" spans="1:91" s="295" customFormat="1" ht="41.25" customHeight="1" x14ac:dyDescent="0.3">
      <c r="A504" s="128"/>
      <c r="B504" s="308" t="s">
        <v>380</v>
      </c>
      <c r="C504" s="128" t="s">
        <v>377</v>
      </c>
      <c r="D504" s="128"/>
      <c r="E504" s="20" t="s">
        <v>131</v>
      </c>
      <c r="F504" s="128" t="s">
        <v>151</v>
      </c>
      <c r="G504" s="326"/>
      <c r="H504" s="327"/>
      <c r="I504" s="118"/>
      <c r="J504" s="118"/>
      <c r="K504" s="326">
        <v>1</v>
      </c>
      <c r="L504" s="118"/>
      <c r="M504" s="118"/>
      <c r="N504" s="20"/>
      <c r="O504" s="20"/>
      <c r="P504" s="184" t="s">
        <v>376</v>
      </c>
      <c r="Q504" s="185"/>
      <c r="R504" s="185"/>
      <c r="S504" s="185"/>
      <c r="T504" s="185"/>
      <c r="U504" s="185"/>
      <c r="V504" s="185"/>
      <c r="W504" s="185"/>
      <c r="X504" s="185"/>
      <c r="Y504" s="185"/>
      <c r="Z504" s="185"/>
      <c r="AA504" s="185"/>
      <c r="AB504" s="185"/>
      <c r="AC504" s="185"/>
      <c r="AD504" s="185"/>
      <c r="AE504" s="185"/>
      <c r="AF504" s="185"/>
      <c r="AG504" s="185"/>
      <c r="AH504" s="185"/>
      <c r="AI504" s="185"/>
      <c r="AJ504" s="185"/>
      <c r="AK504" s="185"/>
      <c r="AL504" s="185"/>
      <c r="AM504" s="185"/>
      <c r="AN504" s="185"/>
      <c r="AO504" s="185"/>
      <c r="AP504" s="185"/>
      <c r="AQ504" s="185"/>
      <c r="AR504" s="185"/>
      <c r="AS504" s="185"/>
      <c r="AT504" s="185"/>
      <c r="AU504" s="185"/>
      <c r="AV504" s="185"/>
      <c r="AW504" s="185"/>
      <c r="AX504" s="185"/>
      <c r="AY504" s="185"/>
      <c r="AZ504" s="185"/>
      <c r="BA504" s="185"/>
      <c r="BB504" s="185"/>
      <c r="BC504" s="185"/>
      <c r="BD504" s="185"/>
      <c r="BE504" s="185"/>
      <c r="BF504" s="185"/>
      <c r="BG504" s="185"/>
      <c r="BH504" s="185"/>
      <c r="BI504" s="185"/>
      <c r="BJ504" s="185"/>
      <c r="BK504" s="185"/>
      <c r="BL504" s="185"/>
      <c r="BM504" s="185"/>
      <c r="BN504" s="185"/>
      <c r="BO504" s="185"/>
      <c r="BP504" s="185"/>
      <c r="BQ504" s="185"/>
      <c r="BR504" s="185"/>
      <c r="BS504" s="185"/>
      <c r="BT504" s="185"/>
      <c r="BU504" s="185"/>
      <c r="BV504" s="185"/>
      <c r="BW504" s="185"/>
      <c r="BX504" s="185"/>
      <c r="BY504" s="185"/>
      <c r="BZ504" s="185"/>
      <c r="CA504" s="185"/>
      <c r="CB504" s="185"/>
      <c r="CC504" s="185"/>
      <c r="CD504" s="185"/>
      <c r="CE504" s="185"/>
      <c r="CF504" s="185"/>
      <c r="CG504" s="185"/>
      <c r="CH504" s="185"/>
      <c r="CI504" s="185"/>
      <c r="CJ504" s="185"/>
      <c r="CK504" s="185"/>
      <c r="CL504" s="185"/>
      <c r="CM504" s="294"/>
    </row>
    <row r="505" spans="1:91" s="295" customFormat="1" ht="70.5" customHeight="1" x14ac:dyDescent="0.3">
      <c r="A505" s="128"/>
      <c r="B505" s="308"/>
      <c r="C505" s="128"/>
      <c r="D505" s="128"/>
      <c r="E505" s="20" t="s">
        <v>39</v>
      </c>
      <c r="F505" s="128"/>
      <c r="G505" s="326"/>
      <c r="H505" s="327"/>
      <c r="I505" s="118"/>
      <c r="J505" s="118">
        <v>20000</v>
      </c>
      <c r="K505" s="118">
        <v>25000</v>
      </c>
      <c r="L505" s="118"/>
      <c r="M505" s="118"/>
      <c r="N505" s="20" t="s">
        <v>211</v>
      </c>
      <c r="O505" s="20"/>
      <c r="P505" s="184"/>
      <c r="Q505" s="185"/>
      <c r="R505" s="185"/>
      <c r="S505" s="185"/>
      <c r="T505" s="185"/>
      <c r="U505" s="185"/>
      <c r="V505" s="185"/>
      <c r="W505" s="185"/>
      <c r="X505" s="185"/>
      <c r="Y505" s="185"/>
      <c r="Z505" s="185"/>
      <c r="AA505" s="185"/>
      <c r="AB505" s="185"/>
      <c r="AC505" s="185"/>
      <c r="AD505" s="185"/>
      <c r="AE505" s="185"/>
      <c r="AF505" s="185"/>
      <c r="AG505" s="185"/>
      <c r="AH505" s="185"/>
      <c r="AI505" s="185"/>
      <c r="AJ505" s="185"/>
      <c r="AK505" s="185"/>
      <c r="AL505" s="185"/>
      <c r="AM505" s="185"/>
      <c r="AN505" s="185"/>
      <c r="AO505" s="185"/>
      <c r="AP505" s="185"/>
      <c r="AQ505" s="185"/>
      <c r="AR505" s="185"/>
      <c r="AS505" s="185"/>
      <c r="AT505" s="185"/>
      <c r="AU505" s="185"/>
      <c r="AV505" s="185"/>
      <c r="AW505" s="185"/>
      <c r="AX505" s="185"/>
      <c r="AY505" s="185"/>
      <c r="AZ505" s="185"/>
      <c r="BA505" s="185"/>
      <c r="BB505" s="185"/>
      <c r="BC505" s="185"/>
      <c r="BD505" s="185"/>
      <c r="BE505" s="185"/>
      <c r="BF505" s="185"/>
      <c r="BG505" s="185"/>
      <c r="BH505" s="185"/>
      <c r="BI505" s="185"/>
      <c r="BJ505" s="185"/>
      <c r="BK505" s="185"/>
      <c r="BL505" s="185"/>
      <c r="BM505" s="185"/>
      <c r="BN505" s="185"/>
      <c r="BO505" s="185"/>
      <c r="BP505" s="185"/>
      <c r="BQ505" s="185"/>
      <c r="BR505" s="185"/>
      <c r="BS505" s="185"/>
      <c r="BT505" s="185"/>
      <c r="BU505" s="185"/>
      <c r="BV505" s="185"/>
      <c r="BW505" s="185"/>
      <c r="BX505" s="185"/>
      <c r="BY505" s="185"/>
      <c r="BZ505" s="185"/>
      <c r="CA505" s="185"/>
      <c r="CB505" s="185"/>
      <c r="CC505" s="185"/>
      <c r="CD505" s="185"/>
      <c r="CE505" s="185"/>
      <c r="CF505" s="185"/>
      <c r="CG505" s="185"/>
      <c r="CH505" s="185"/>
      <c r="CI505" s="185"/>
      <c r="CJ505" s="185"/>
      <c r="CK505" s="185"/>
      <c r="CL505" s="185"/>
      <c r="CM505" s="294"/>
    </row>
    <row r="506" spans="1:91" s="295" customFormat="1" ht="41.25" customHeight="1" x14ac:dyDescent="0.3">
      <c r="A506" s="128"/>
      <c r="B506" s="308" t="s">
        <v>379</v>
      </c>
      <c r="C506" s="128" t="s">
        <v>377</v>
      </c>
      <c r="D506" s="128"/>
      <c r="E506" s="20" t="s">
        <v>131</v>
      </c>
      <c r="F506" s="128" t="s">
        <v>151</v>
      </c>
      <c r="G506" s="326"/>
      <c r="H506" s="327"/>
      <c r="I506" s="118"/>
      <c r="J506" s="326">
        <v>1</v>
      </c>
      <c r="K506" s="118"/>
      <c r="L506" s="118"/>
      <c r="M506" s="118"/>
      <c r="N506" s="20"/>
      <c r="O506" s="20"/>
      <c r="P506" s="184" t="s">
        <v>376</v>
      </c>
      <c r="Q506" s="185"/>
      <c r="R506" s="185"/>
      <c r="S506" s="185"/>
      <c r="T506" s="185"/>
      <c r="U506" s="185"/>
      <c r="V506" s="185"/>
      <c r="W506" s="185"/>
      <c r="X506" s="185"/>
      <c r="Y506" s="185"/>
      <c r="Z506" s="185"/>
      <c r="AA506" s="185"/>
      <c r="AB506" s="185"/>
      <c r="AC506" s="185"/>
      <c r="AD506" s="185"/>
      <c r="AE506" s="185"/>
      <c r="AF506" s="185"/>
      <c r="AG506" s="185"/>
      <c r="AH506" s="185"/>
      <c r="AI506" s="185"/>
      <c r="AJ506" s="185"/>
      <c r="AK506" s="185"/>
      <c r="AL506" s="185"/>
      <c r="AM506" s="185"/>
      <c r="AN506" s="185"/>
      <c r="AO506" s="185"/>
      <c r="AP506" s="185"/>
      <c r="AQ506" s="185"/>
      <c r="AR506" s="185"/>
      <c r="AS506" s="185"/>
      <c r="AT506" s="185"/>
      <c r="AU506" s="185"/>
      <c r="AV506" s="185"/>
      <c r="AW506" s="185"/>
      <c r="AX506" s="185"/>
      <c r="AY506" s="185"/>
      <c r="AZ506" s="185"/>
      <c r="BA506" s="185"/>
      <c r="BB506" s="185"/>
      <c r="BC506" s="185"/>
      <c r="BD506" s="185"/>
      <c r="BE506" s="185"/>
      <c r="BF506" s="185"/>
      <c r="BG506" s="185"/>
      <c r="BH506" s="185"/>
      <c r="BI506" s="185"/>
      <c r="BJ506" s="185"/>
      <c r="BK506" s="185"/>
      <c r="BL506" s="185"/>
      <c r="BM506" s="185"/>
      <c r="BN506" s="185"/>
      <c r="BO506" s="185"/>
      <c r="BP506" s="185"/>
      <c r="BQ506" s="185"/>
      <c r="BR506" s="185"/>
      <c r="BS506" s="185"/>
      <c r="BT506" s="185"/>
      <c r="BU506" s="185"/>
      <c r="BV506" s="185"/>
      <c r="BW506" s="185"/>
      <c r="BX506" s="185"/>
      <c r="BY506" s="185"/>
      <c r="BZ506" s="185"/>
      <c r="CA506" s="185"/>
      <c r="CB506" s="185"/>
      <c r="CC506" s="185"/>
      <c r="CD506" s="185"/>
      <c r="CE506" s="185"/>
      <c r="CF506" s="185"/>
      <c r="CG506" s="185"/>
      <c r="CH506" s="185"/>
      <c r="CI506" s="185"/>
      <c r="CJ506" s="185"/>
      <c r="CK506" s="185"/>
      <c r="CL506" s="185"/>
      <c r="CM506" s="294"/>
    </row>
    <row r="507" spans="1:91" s="295" customFormat="1" ht="85.5" customHeight="1" x14ac:dyDescent="0.3">
      <c r="A507" s="128"/>
      <c r="B507" s="308"/>
      <c r="C507" s="128"/>
      <c r="D507" s="128"/>
      <c r="E507" s="20" t="s">
        <v>39</v>
      </c>
      <c r="F507" s="128"/>
      <c r="G507" s="326"/>
      <c r="H507" s="327"/>
      <c r="I507" s="118"/>
      <c r="J507" s="118">
        <v>4500</v>
      </c>
      <c r="K507" s="118"/>
      <c r="L507" s="118"/>
      <c r="M507" s="118"/>
      <c r="N507" s="20" t="s">
        <v>211</v>
      </c>
      <c r="O507" s="20"/>
      <c r="P507" s="184"/>
      <c r="Q507" s="185"/>
      <c r="R507" s="185"/>
      <c r="S507" s="185"/>
      <c r="T507" s="185"/>
      <c r="U507" s="185"/>
      <c r="V507" s="185"/>
      <c r="W507" s="185"/>
      <c r="X507" s="185"/>
      <c r="Y507" s="185"/>
      <c r="Z507" s="185"/>
      <c r="AA507" s="185"/>
      <c r="AB507" s="185"/>
      <c r="AC507" s="185"/>
      <c r="AD507" s="185"/>
      <c r="AE507" s="185"/>
      <c r="AF507" s="185"/>
      <c r="AG507" s="185"/>
      <c r="AH507" s="185"/>
      <c r="AI507" s="185"/>
      <c r="AJ507" s="185"/>
      <c r="AK507" s="185"/>
      <c r="AL507" s="185"/>
      <c r="AM507" s="185"/>
      <c r="AN507" s="185"/>
      <c r="AO507" s="185"/>
      <c r="AP507" s="185"/>
      <c r="AQ507" s="185"/>
      <c r="AR507" s="185"/>
      <c r="AS507" s="185"/>
      <c r="AT507" s="185"/>
      <c r="AU507" s="185"/>
      <c r="AV507" s="185"/>
      <c r="AW507" s="185"/>
      <c r="AX507" s="185"/>
      <c r="AY507" s="185"/>
      <c r="AZ507" s="185"/>
      <c r="BA507" s="185"/>
      <c r="BB507" s="185"/>
      <c r="BC507" s="185"/>
      <c r="BD507" s="185"/>
      <c r="BE507" s="185"/>
      <c r="BF507" s="185"/>
      <c r="BG507" s="185"/>
      <c r="BH507" s="185"/>
      <c r="BI507" s="185"/>
      <c r="BJ507" s="185"/>
      <c r="BK507" s="185"/>
      <c r="BL507" s="185"/>
      <c r="BM507" s="185"/>
      <c r="BN507" s="185"/>
      <c r="BO507" s="185"/>
      <c r="BP507" s="185"/>
      <c r="BQ507" s="185"/>
      <c r="BR507" s="185"/>
      <c r="BS507" s="185"/>
      <c r="BT507" s="185"/>
      <c r="BU507" s="185"/>
      <c r="BV507" s="185"/>
      <c r="BW507" s="185"/>
      <c r="BX507" s="185"/>
      <c r="BY507" s="185"/>
      <c r="BZ507" s="185"/>
      <c r="CA507" s="185"/>
      <c r="CB507" s="185"/>
      <c r="CC507" s="185"/>
      <c r="CD507" s="185"/>
      <c r="CE507" s="185"/>
      <c r="CF507" s="185"/>
      <c r="CG507" s="185"/>
      <c r="CH507" s="185"/>
      <c r="CI507" s="185"/>
      <c r="CJ507" s="185"/>
      <c r="CK507" s="185"/>
      <c r="CL507" s="185"/>
      <c r="CM507" s="294"/>
    </row>
    <row r="508" spans="1:91" s="9" customFormat="1" ht="30.75" customHeight="1" x14ac:dyDescent="0.3">
      <c r="A508" s="2"/>
      <c r="B508" s="178" t="s">
        <v>375</v>
      </c>
      <c r="C508" s="170"/>
      <c r="D508" s="170"/>
      <c r="E508" s="170"/>
      <c r="F508" s="170"/>
      <c r="G508" s="170"/>
      <c r="H508" s="170"/>
      <c r="I508" s="170"/>
      <c r="J508" s="170"/>
      <c r="K508" s="170"/>
      <c r="L508" s="170"/>
      <c r="M508" s="170"/>
      <c r="N508" s="170"/>
      <c r="O508" s="106"/>
      <c r="P508" s="19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8"/>
    </row>
    <row r="509" spans="1:91" s="64" customFormat="1" ht="116.25" customHeight="1" x14ac:dyDescent="0.3">
      <c r="A509" s="90"/>
      <c r="B509" s="3" t="s">
        <v>374</v>
      </c>
      <c r="C509" s="106" t="s">
        <v>373</v>
      </c>
      <c r="D509" s="106" t="s">
        <v>52</v>
      </c>
      <c r="E509" s="106" t="s">
        <v>3</v>
      </c>
      <c r="F509" s="117"/>
      <c r="G509" s="106">
        <v>85.7</v>
      </c>
      <c r="H509" s="106">
        <v>85.7</v>
      </c>
      <c r="I509" s="106">
        <v>87</v>
      </c>
      <c r="J509" s="106">
        <v>88</v>
      </c>
      <c r="K509" s="106">
        <v>89</v>
      </c>
      <c r="L509" s="106">
        <v>100</v>
      </c>
      <c r="M509" s="106">
        <v>100</v>
      </c>
      <c r="P509" s="65"/>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c r="CH509" s="66"/>
      <c r="CI509" s="66"/>
      <c r="CJ509" s="66"/>
      <c r="CK509" s="66"/>
      <c r="CL509" s="66"/>
      <c r="CM509" s="67"/>
    </row>
    <row r="510" spans="1:91" s="64" customFormat="1" ht="34.5" customHeight="1" x14ac:dyDescent="0.3">
      <c r="A510" s="106"/>
      <c r="B510" s="135" t="s">
        <v>43</v>
      </c>
      <c r="C510" s="106"/>
      <c r="D510" s="106"/>
      <c r="E510" s="106"/>
      <c r="F510" s="106"/>
      <c r="G510" s="106"/>
      <c r="H510" s="106"/>
      <c r="I510" s="106"/>
      <c r="J510" s="106"/>
      <c r="K510" s="106"/>
      <c r="L510" s="106"/>
      <c r="M510" s="106"/>
      <c r="N510" s="106"/>
      <c r="O510" s="106"/>
      <c r="P510" s="197"/>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c r="CH510" s="66"/>
      <c r="CI510" s="66"/>
      <c r="CJ510" s="66"/>
      <c r="CK510" s="66"/>
      <c r="CL510" s="66"/>
      <c r="CM510" s="67"/>
    </row>
    <row r="511" spans="1:91" s="64" customFormat="1" ht="35.25" customHeight="1" x14ac:dyDescent="0.3">
      <c r="A511" s="106"/>
      <c r="B511" s="178" t="s">
        <v>60</v>
      </c>
      <c r="C511" s="178"/>
      <c r="D511" s="106"/>
      <c r="E511" s="106"/>
      <c r="F511" s="106"/>
      <c r="G511" s="106"/>
      <c r="H511" s="106"/>
      <c r="I511" s="106"/>
      <c r="J511" s="106"/>
      <c r="K511" s="106"/>
      <c r="L511" s="106"/>
      <c r="M511" s="106"/>
      <c r="N511" s="106"/>
      <c r="O511" s="106"/>
      <c r="P511" s="197"/>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c r="CH511" s="66"/>
      <c r="CI511" s="66"/>
      <c r="CJ511" s="66"/>
      <c r="CK511" s="66"/>
      <c r="CL511" s="66"/>
      <c r="CM511" s="67"/>
    </row>
    <row r="512" spans="1:91" s="9" customFormat="1" ht="41.25" customHeight="1" x14ac:dyDescent="0.3">
      <c r="A512" s="170">
        <v>68</v>
      </c>
      <c r="B512" s="178" t="s">
        <v>372</v>
      </c>
      <c r="C512" s="170" t="s">
        <v>371</v>
      </c>
      <c r="D512" s="300"/>
      <c r="E512" s="106" t="s">
        <v>198</v>
      </c>
      <c r="F512" s="300"/>
      <c r="G512" s="183">
        <f t="shared" ref="G512:M512" si="49">G515+G519+G522+G524+G527</f>
        <v>0</v>
      </c>
      <c r="H512" s="183">
        <f t="shared" si="49"/>
        <v>0</v>
      </c>
      <c r="I512" s="183">
        <f t="shared" si="49"/>
        <v>0</v>
      </c>
      <c r="J512" s="183">
        <f t="shared" si="49"/>
        <v>1</v>
      </c>
      <c r="K512" s="183">
        <f t="shared" si="49"/>
        <v>0</v>
      </c>
      <c r="L512" s="183">
        <f t="shared" si="49"/>
        <v>0</v>
      </c>
      <c r="M512" s="183">
        <f t="shared" si="49"/>
        <v>2</v>
      </c>
      <c r="N512" s="300"/>
      <c r="O512" s="300"/>
      <c r="P512" s="329"/>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8"/>
    </row>
    <row r="513" spans="1:91" s="9" customFormat="1" ht="41.25" customHeight="1" x14ac:dyDescent="0.3">
      <c r="A513" s="170"/>
      <c r="B513" s="178"/>
      <c r="C513" s="170"/>
      <c r="D513" s="300"/>
      <c r="E513" s="106" t="s">
        <v>129</v>
      </c>
      <c r="F513" s="300"/>
      <c r="G513" s="183">
        <f t="shared" ref="G513:M513" si="50">G516+G517+G520+G521+G523+G525+G526+G528</f>
        <v>9247.4</v>
      </c>
      <c r="H513" s="183">
        <f t="shared" si="50"/>
        <v>9462.2999999999993</v>
      </c>
      <c r="I513" s="183">
        <f t="shared" si="50"/>
        <v>14510</v>
      </c>
      <c r="J513" s="183">
        <f t="shared" si="50"/>
        <v>2500</v>
      </c>
      <c r="K513" s="183">
        <f t="shared" si="50"/>
        <v>15600</v>
      </c>
      <c r="L513" s="183">
        <f t="shared" si="50"/>
        <v>31701.769899999999</v>
      </c>
      <c r="M513" s="183">
        <f t="shared" si="50"/>
        <v>36286.268900000003</v>
      </c>
      <c r="N513" s="330"/>
      <c r="O513" s="331"/>
      <c r="P513" s="329"/>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8"/>
    </row>
    <row r="514" spans="1:91" s="9" customFormat="1" ht="41.25" hidden="1" customHeight="1" x14ac:dyDescent="0.3">
      <c r="A514" s="106"/>
      <c r="B514" s="135" t="s">
        <v>2</v>
      </c>
      <c r="C514" s="106"/>
      <c r="D514" s="300"/>
      <c r="E514" s="106"/>
      <c r="F514" s="300"/>
      <c r="G514" s="183">
        <f t="shared" ref="G514:M514" si="51">G516+G517+G518+G520+G521+G523+G525+G526+G528</f>
        <v>9247.4</v>
      </c>
      <c r="H514" s="183">
        <f t="shared" si="51"/>
        <v>10312.299999999999</v>
      </c>
      <c r="I514" s="183">
        <f t="shared" si="51"/>
        <v>14510</v>
      </c>
      <c r="J514" s="183">
        <f t="shared" si="51"/>
        <v>8026.2</v>
      </c>
      <c r="K514" s="183">
        <f t="shared" si="51"/>
        <v>15600</v>
      </c>
      <c r="L514" s="183">
        <f t="shared" si="51"/>
        <v>31701.769899999999</v>
      </c>
      <c r="M514" s="183">
        <f t="shared" si="51"/>
        <v>36286.268900000003</v>
      </c>
      <c r="N514" s="330"/>
      <c r="O514" s="331"/>
      <c r="P514" s="329"/>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8"/>
    </row>
    <row r="515" spans="1:91" s="295" customFormat="1" ht="22.5" customHeight="1" x14ac:dyDescent="0.3">
      <c r="A515" s="128"/>
      <c r="B515" s="308" t="s">
        <v>370</v>
      </c>
      <c r="C515" s="128" t="s">
        <v>362</v>
      </c>
      <c r="D515" s="332"/>
      <c r="E515" s="20" t="s">
        <v>131</v>
      </c>
      <c r="F515" s="128" t="s">
        <v>151</v>
      </c>
      <c r="G515" s="333"/>
      <c r="H515" s="333"/>
      <c r="I515" s="333"/>
      <c r="J515" s="326">
        <v>1</v>
      </c>
      <c r="K515" s="333"/>
      <c r="L515" s="333"/>
      <c r="M515" s="334"/>
      <c r="N515" s="334"/>
      <c r="O515" s="335"/>
      <c r="P515" s="336"/>
      <c r="Q515" s="185"/>
      <c r="R515" s="185"/>
      <c r="S515" s="185"/>
      <c r="T515" s="185"/>
      <c r="U515" s="185"/>
      <c r="V515" s="185"/>
      <c r="W515" s="185"/>
      <c r="X515" s="185"/>
      <c r="Y515" s="185"/>
      <c r="Z515" s="185"/>
      <c r="AA515" s="185"/>
      <c r="AB515" s="185"/>
      <c r="AC515" s="185"/>
      <c r="AD515" s="185"/>
      <c r="AE515" s="185"/>
      <c r="AF515" s="185"/>
      <c r="AG515" s="185"/>
      <c r="AH515" s="185"/>
      <c r="AI515" s="185"/>
      <c r="AJ515" s="185"/>
      <c r="AK515" s="185"/>
      <c r="AL515" s="185"/>
      <c r="AM515" s="185"/>
      <c r="AN515" s="185"/>
      <c r="AO515" s="185"/>
      <c r="AP515" s="185"/>
      <c r="AQ515" s="185"/>
      <c r="AR515" s="185"/>
      <c r="AS515" s="185"/>
      <c r="AT515" s="185"/>
      <c r="AU515" s="185"/>
      <c r="AV515" s="185"/>
      <c r="AW515" s="185"/>
      <c r="AX515" s="185"/>
      <c r="AY515" s="185"/>
      <c r="AZ515" s="185"/>
      <c r="BA515" s="185"/>
      <c r="BB515" s="185"/>
      <c r="BC515" s="185"/>
      <c r="BD515" s="185"/>
      <c r="BE515" s="185"/>
      <c r="BF515" s="185"/>
      <c r="BG515" s="185"/>
      <c r="BH515" s="185"/>
      <c r="BI515" s="185"/>
      <c r="BJ515" s="185"/>
      <c r="BK515" s="185"/>
      <c r="BL515" s="185"/>
      <c r="BM515" s="185"/>
      <c r="BN515" s="185"/>
      <c r="BO515" s="185"/>
      <c r="BP515" s="185"/>
      <c r="BQ515" s="185"/>
      <c r="BR515" s="185"/>
      <c r="BS515" s="185"/>
      <c r="BT515" s="185"/>
      <c r="BU515" s="185"/>
      <c r="BV515" s="185"/>
      <c r="BW515" s="185"/>
      <c r="BX515" s="185"/>
      <c r="BY515" s="185"/>
      <c r="BZ515" s="185"/>
      <c r="CA515" s="185"/>
      <c r="CB515" s="185"/>
      <c r="CC515" s="185"/>
      <c r="CD515" s="185"/>
      <c r="CE515" s="185"/>
      <c r="CF515" s="185"/>
      <c r="CG515" s="185"/>
      <c r="CH515" s="185"/>
      <c r="CI515" s="185"/>
      <c r="CJ515" s="185"/>
      <c r="CK515" s="185"/>
      <c r="CL515" s="185"/>
      <c r="CM515" s="294"/>
    </row>
    <row r="516" spans="1:91" s="295" customFormat="1" ht="28.5" customHeight="1" x14ac:dyDescent="0.3">
      <c r="A516" s="128"/>
      <c r="B516" s="308"/>
      <c r="C516" s="128"/>
      <c r="D516" s="332"/>
      <c r="E516" s="128" t="s">
        <v>39</v>
      </c>
      <c r="F516" s="128"/>
      <c r="G516" s="118">
        <v>9247.4</v>
      </c>
      <c r="H516" s="118">
        <v>9462.2999999999993</v>
      </c>
      <c r="I516" s="118"/>
      <c r="J516" s="118"/>
      <c r="K516" s="333"/>
      <c r="L516" s="333"/>
      <c r="M516" s="334"/>
      <c r="N516" s="20" t="s">
        <v>170</v>
      </c>
      <c r="O516" s="119" t="s">
        <v>22</v>
      </c>
      <c r="P516" s="336"/>
      <c r="Q516" s="185"/>
      <c r="R516" s="185"/>
      <c r="S516" s="185"/>
      <c r="T516" s="185"/>
      <c r="U516" s="185"/>
      <c r="V516" s="185"/>
      <c r="W516" s="185"/>
      <c r="X516" s="185"/>
      <c r="Y516" s="185"/>
      <c r="Z516" s="185"/>
      <c r="AA516" s="185"/>
      <c r="AB516" s="185"/>
      <c r="AC516" s="185"/>
      <c r="AD516" s="185"/>
      <c r="AE516" s="185"/>
      <c r="AF516" s="185"/>
      <c r="AG516" s="185"/>
      <c r="AH516" s="185"/>
      <c r="AI516" s="185"/>
      <c r="AJ516" s="185"/>
      <c r="AK516" s="185"/>
      <c r="AL516" s="185"/>
      <c r="AM516" s="185"/>
      <c r="AN516" s="185"/>
      <c r="AO516" s="185"/>
      <c r="AP516" s="185"/>
      <c r="AQ516" s="185"/>
      <c r="AR516" s="185"/>
      <c r="AS516" s="185"/>
      <c r="AT516" s="185"/>
      <c r="AU516" s="185"/>
      <c r="AV516" s="185"/>
      <c r="AW516" s="185"/>
      <c r="AX516" s="185"/>
      <c r="AY516" s="185"/>
      <c r="AZ516" s="185"/>
      <c r="BA516" s="185"/>
      <c r="BB516" s="185"/>
      <c r="BC516" s="185"/>
      <c r="BD516" s="185"/>
      <c r="BE516" s="185"/>
      <c r="BF516" s="185"/>
      <c r="BG516" s="185"/>
      <c r="BH516" s="185"/>
      <c r="BI516" s="185"/>
      <c r="BJ516" s="185"/>
      <c r="BK516" s="185"/>
      <c r="BL516" s="185"/>
      <c r="BM516" s="185"/>
      <c r="BN516" s="185"/>
      <c r="BO516" s="185"/>
      <c r="BP516" s="185"/>
      <c r="BQ516" s="185"/>
      <c r="BR516" s="185"/>
      <c r="BS516" s="185"/>
      <c r="BT516" s="185"/>
      <c r="BU516" s="185"/>
      <c r="BV516" s="185"/>
      <c r="BW516" s="185"/>
      <c r="BX516" s="185"/>
      <c r="BY516" s="185"/>
      <c r="BZ516" s="185"/>
      <c r="CA516" s="185"/>
      <c r="CB516" s="185"/>
      <c r="CC516" s="185"/>
      <c r="CD516" s="185"/>
      <c r="CE516" s="185"/>
      <c r="CF516" s="185"/>
      <c r="CG516" s="185"/>
      <c r="CH516" s="185"/>
      <c r="CI516" s="185"/>
      <c r="CJ516" s="185"/>
      <c r="CK516" s="185"/>
      <c r="CL516" s="185"/>
      <c r="CM516" s="294"/>
    </row>
    <row r="517" spans="1:91" s="295" customFormat="1" ht="51.75" customHeight="1" x14ac:dyDescent="0.3">
      <c r="A517" s="128"/>
      <c r="B517" s="308"/>
      <c r="C517" s="128"/>
      <c r="D517" s="332"/>
      <c r="E517" s="128"/>
      <c r="F517" s="128"/>
      <c r="G517" s="118"/>
      <c r="H517" s="118"/>
      <c r="I517" s="118">
        <v>14500</v>
      </c>
      <c r="J517" s="118"/>
      <c r="K517" s="333"/>
      <c r="L517" s="333"/>
      <c r="M517" s="334"/>
      <c r="N517" s="20" t="s">
        <v>211</v>
      </c>
      <c r="O517" s="119"/>
      <c r="P517" s="336"/>
      <c r="Q517" s="185"/>
      <c r="R517" s="185"/>
      <c r="S517" s="185"/>
      <c r="T517" s="185"/>
      <c r="U517" s="185"/>
      <c r="V517" s="185"/>
      <c r="W517" s="185"/>
      <c r="X517" s="185"/>
      <c r="Y517" s="185"/>
      <c r="Z517" s="185"/>
      <c r="AA517" s="185"/>
      <c r="AB517" s="185"/>
      <c r="AC517" s="185"/>
      <c r="AD517" s="185"/>
      <c r="AE517" s="185"/>
      <c r="AF517" s="185"/>
      <c r="AG517" s="185"/>
      <c r="AH517" s="185"/>
      <c r="AI517" s="185"/>
      <c r="AJ517" s="185"/>
      <c r="AK517" s="185"/>
      <c r="AL517" s="185"/>
      <c r="AM517" s="185"/>
      <c r="AN517" s="185"/>
      <c r="AO517" s="185"/>
      <c r="AP517" s="185"/>
      <c r="AQ517" s="185"/>
      <c r="AR517" s="185"/>
      <c r="AS517" s="185"/>
      <c r="AT517" s="185"/>
      <c r="AU517" s="185"/>
      <c r="AV517" s="185"/>
      <c r="AW517" s="185"/>
      <c r="AX517" s="185"/>
      <c r="AY517" s="185"/>
      <c r="AZ517" s="185"/>
      <c r="BA517" s="185"/>
      <c r="BB517" s="185"/>
      <c r="BC517" s="185"/>
      <c r="BD517" s="185"/>
      <c r="BE517" s="185"/>
      <c r="BF517" s="185"/>
      <c r="BG517" s="185"/>
      <c r="BH517" s="185"/>
      <c r="BI517" s="185"/>
      <c r="BJ517" s="185"/>
      <c r="BK517" s="185"/>
      <c r="BL517" s="185"/>
      <c r="BM517" s="185"/>
      <c r="BN517" s="185"/>
      <c r="BO517" s="185"/>
      <c r="BP517" s="185"/>
      <c r="BQ517" s="185"/>
      <c r="BR517" s="185"/>
      <c r="BS517" s="185"/>
      <c r="BT517" s="185"/>
      <c r="BU517" s="185"/>
      <c r="BV517" s="185"/>
      <c r="BW517" s="185"/>
      <c r="BX517" s="185"/>
      <c r="BY517" s="185"/>
      <c r="BZ517" s="185"/>
      <c r="CA517" s="185"/>
      <c r="CB517" s="185"/>
      <c r="CC517" s="185"/>
      <c r="CD517" s="185"/>
      <c r="CE517" s="185"/>
      <c r="CF517" s="185"/>
      <c r="CG517" s="185"/>
      <c r="CH517" s="185"/>
      <c r="CI517" s="185"/>
      <c r="CJ517" s="185"/>
      <c r="CK517" s="185"/>
      <c r="CL517" s="185"/>
      <c r="CM517" s="294"/>
    </row>
    <row r="518" spans="1:91" s="295" customFormat="1" ht="28.5" customHeight="1" x14ac:dyDescent="0.3">
      <c r="A518" s="128"/>
      <c r="B518" s="308"/>
      <c r="C518" s="128"/>
      <c r="D518" s="332"/>
      <c r="E518" s="128"/>
      <c r="F518" s="128"/>
      <c r="G518" s="118"/>
      <c r="H518" s="118">
        <v>850</v>
      </c>
      <c r="I518" s="118"/>
      <c r="J518" s="118">
        <v>5526.2</v>
      </c>
      <c r="K518" s="333"/>
      <c r="L518" s="333"/>
      <c r="M518" s="334"/>
      <c r="N518" s="119" t="s">
        <v>38</v>
      </c>
      <c r="O518" s="119" t="s">
        <v>20</v>
      </c>
      <c r="P518" s="336"/>
      <c r="Q518" s="185"/>
      <c r="R518" s="185"/>
      <c r="S518" s="185"/>
      <c r="T518" s="185"/>
      <c r="U518" s="185"/>
      <c r="V518" s="185"/>
      <c r="W518" s="185"/>
      <c r="X518" s="185"/>
      <c r="Y518" s="185"/>
      <c r="Z518" s="185"/>
      <c r="AA518" s="185"/>
      <c r="AB518" s="185"/>
      <c r="AC518" s="185"/>
      <c r="AD518" s="185"/>
      <c r="AE518" s="185"/>
      <c r="AF518" s="185"/>
      <c r="AG518" s="185"/>
      <c r="AH518" s="185"/>
      <c r="AI518" s="185"/>
      <c r="AJ518" s="185"/>
      <c r="AK518" s="185"/>
      <c r="AL518" s="185"/>
      <c r="AM518" s="185"/>
      <c r="AN518" s="185"/>
      <c r="AO518" s="185"/>
      <c r="AP518" s="185"/>
      <c r="AQ518" s="185"/>
      <c r="AR518" s="185"/>
      <c r="AS518" s="185"/>
      <c r="AT518" s="185"/>
      <c r="AU518" s="185"/>
      <c r="AV518" s="185"/>
      <c r="AW518" s="185"/>
      <c r="AX518" s="185"/>
      <c r="AY518" s="185"/>
      <c r="AZ518" s="185"/>
      <c r="BA518" s="185"/>
      <c r="BB518" s="185"/>
      <c r="BC518" s="185"/>
      <c r="BD518" s="185"/>
      <c r="BE518" s="185"/>
      <c r="BF518" s="185"/>
      <c r="BG518" s="185"/>
      <c r="BH518" s="185"/>
      <c r="BI518" s="185"/>
      <c r="BJ518" s="185"/>
      <c r="BK518" s="185"/>
      <c r="BL518" s="185"/>
      <c r="BM518" s="185"/>
      <c r="BN518" s="185"/>
      <c r="BO518" s="185"/>
      <c r="BP518" s="185"/>
      <c r="BQ518" s="185"/>
      <c r="BR518" s="185"/>
      <c r="BS518" s="185"/>
      <c r="BT518" s="185"/>
      <c r="BU518" s="185"/>
      <c r="BV518" s="185"/>
      <c r="BW518" s="185"/>
      <c r="BX518" s="185"/>
      <c r="BY518" s="185"/>
      <c r="BZ518" s="185"/>
      <c r="CA518" s="185"/>
      <c r="CB518" s="185"/>
      <c r="CC518" s="185"/>
      <c r="CD518" s="185"/>
      <c r="CE518" s="185"/>
      <c r="CF518" s="185"/>
      <c r="CG518" s="185"/>
      <c r="CH518" s="185"/>
      <c r="CI518" s="185"/>
      <c r="CJ518" s="185"/>
      <c r="CK518" s="185"/>
      <c r="CL518" s="185"/>
      <c r="CM518" s="294"/>
    </row>
    <row r="519" spans="1:91" s="295" customFormat="1" ht="41.25" customHeight="1" x14ac:dyDescent="0.3">
      <c r="A519" s="128"/>
      <c r="B519" s="308" t="s">
        <v>369</v>
      </c>
      <c r="C519" s="128" t="s">
        <v>362</v>
      </c>
      <c r="D519" s="128"/>
      <c r="E519" s="20" t="s">
        <v>131</v>
      </c>
      <c r="F519" s="128" t="s">
        <v>151</v>
      </c>
      <c r="G519" s="118"/>
      <c r="H519" s="118"/>
      <c r="I519" s="118"/>
      <c r="J519" s="118"/>
      <c r="K519" s="118"/>
      <c r="L519" s="118"/>
      <c r="M519" s="20">
        <v>1</v>
      </c>
      <c r="N519" s="119"/>
      <c r="O519" s="119"/>
      <c r="P519" s="184"/>
      <c r="Q519" s="185"/>
      <c r="R519" s="185"/>
      <c r="S519" s="185"/>
      <c r="T519" s="185"/>
      <c r="U519" s="185"/>
      <c r="V519" s="185"/>
      <c r="W519" s="185"/>
      <c r="X519" s="185"/>
      <c r="Y519" s="185"/>
      <c r="Z519" s="185"/>
      <c r="AA519" s="185"/>
      <c r="AB519" s="185"/>
      <c r="AC519" s="185"/>
      <c r="AD519" s="185"/>
      <c r="AE519" s="185"/>
      <c r="AF519" s="185"/>
      <c r="AG519" s="185"/>
      <c r="AH519" s="185"/>
      <c r="AI519" s="185"/>
      <c r="AJ519" s="185"/>
      <c r="AK519" s="185"/>
      <c r="AL519" s="185"/>
      <c r="AM519" s="185"/>
      <c r="AN519" s="185"/>
      <c r="AO519" s="185"/>
      <c r="AP519" s="185"/>
      <c r="AQ519" s="185"/>
      <c r="AR519" s="185"/>
      <c r="AS519" s="185"/>
      <c r="AT519" s="185"/>
      <c r="AU519" s="185"/>
      <c r="AV519" s="185"/>
      <c r="AW519" s="185"/>
      <c r="AX519" s="185"/>
      <c r="AY519" s="185"/>
      <c r="AZ519" s="185"/>
      <c r="BA519" s="185"/>
      <c r="BB519" s="185"/>
      <c r="BC519" s="185"/>
      <c r="BD519" s="185"/>
      <c r="BE519" s="185"/>
      <c r="BF519" s="185"/>
      <c r="BG519" s="185"/>
      <c r="BH519" s="185"/>
      <c r="BI519" s="185"/>
      <c r="BJ519" s="185"/>
      <c r="BK519" s="185"/>
      <c r="BL519" s="185"/>
      <c r="BM519" s="185"/>
      <c r="BN519" s="185"/>
      <c r="BO519" s="185"/>
      <c r="BP519" s="185"/>
      <c r="BQ519" s="185"/>
      <c r="BR519" s="185"/>
      <c r="BS519" s="185"/>
      <c r="BT519" s="185"/>
      <c r="BU519" s="185"/>
      <c r="BV519" s="185"/>
      <c r="BW519" s="185"/>
      <c r="BX519" s="185"/>
      <c r="BY519" s="185"/>
      <c r="BZ519" s="185"/>
      <c r="CA519" s="185"/>
      <c r="CB519" s="185"/>
      <c r="CC519" s="185"/>
      <c r="CD519" s="185"/>
      <c r="CE519" s="185"/>
      <c r="CF519" s="185"/>
      <c r="CG519" s="185"/>
      <c r="CH519" s="185"/>
      <c r="CI519" s="185"/>
      <c r="CJ519" s="185"/>
      <c r="CK519" s="185"/>
      <c r="CL519" s="185"/>
      <c r="CM519" s="294"/>
    </row>
    <row r="520" spans="1:91" s="295" customFormat="1" ht="63" customHeight="1" x14ac:dyDescent="0.3">
      <c r="A520" s="128"/>
      <c r="B520" s="308"/>
      <c r="C520" s="128"/>
      <c r="D520" s="128"/>
      <c r="E520" s="128" t="s">
        <v>39</v>
      </c>
      <c r="F520" s="128"/>
      <c r="G520" s="118"/>
      <c r="H520" s="118"/>
      <c r="I520" s="118"/>
      <c r="J520" s="118"/>
      <c r="K520" s="118"/>
      <c r="L520" s="118">
        <v>10000</v>
      </c>
      <c r="M520" s="337">
        <v>19498.899000000001</v>
      </c>
      <c r="N520" s="20" t="s">
        <v>211</v>
      </c>
      <c r="O520" s="119"/>
      <c r="P520" s="184"/>
      <c r="Q520" s="185"/>
      <c r="R520" s="185"/>
      <c r="S520" s="185"/>
      <c r="T520" s="185"/>
      <c r="U520" s="185"/>
      <c r="V520" s="185"/>
      <c r="W520" s="185"/>
      <c r="X520" s="185"/>
      <c r="Y520" s="185"/>
      <c r="Z520" s="185"/>
      <c r="AA520" s="185"/>
      <c r="AB520" s="185"/>
      <c r="AC520" s="185"/>
      <c r="AD520" s="185"/>
      <c r="AE520" s="185"/>
      <c r="AF520" s="185"/>
      <c r="AG520" s="185"/>
      <c r="AH520" s="185"/>
      <c r="AI520" s="185"/>
      <c r="AJ520" s="185"/>
      <c r="AK520" s="185"/>
      <c r="AL520" s="185"/>
      <c r="AM520" s="185"/>
      <c r="AN520" s="185"/>
      <c r="AO520" s="185"/>
      <c r="AP520" s="185"/>
      <c r="AQ520" s="185"/>
      <c r="AR520" s="185"/>
      <c r="AS520" s="185"/>
      <c r="AT520" s="185"/>
      <c r="AU520" s="185"/>
      <c r="AV520" s="185"/>
      <c r="AW520" s="185"/>
      <c r="AX520" s="185"/>
      <c r="AY520" s="185"/>
      <c r="AZ520" s="185"/>
      <c r="BA520" s="185"/>
      <c r="BB520" s="185"/>
      <c r="BC520" s="185"/>
      <c r="BD520" s="185"/>
      <c r="BE520" s="185"/>
      <c r="BF520" s="185"/>
      <c r="BG520" s="185"/>
      <c r="BH520" s="185"/>
      <c r="BI520" s="185"/>
      <c r="BJ520" s="185"/>
      <c r="BK520" s="185"/>
      <c r="BL520" s="185"/>
      <c r="BM520" s="185"/>
      <c r="BN520" s="185"/>
      <c r="BO520" s="185"/>
      <c r="BP520" s="185"/>
      <c r="BQ520" s="185"/>
      <c r="BR520" s="185"/>
      <c r="BS520" s="185"/>
      <c r="BT520" s="185"/>
      <c r="BU520" s="185"/>
      <c r="BV520" s="185"/>
      <c r="BW520" s="185"/>
      <c r="BX520" s="185"/>
      <c r="BY520" s="185"/>
      <c r="BZ520" s="185"/>
      <c r="CA520" s="185"/>
      <c r="CB520" s="185"/>
      <c r="CC520" s="185"/>
      <c r="CD520" s="185"/>
      <c r="CE520" s="185"/>
      <c r="CF520" s="185"/>
      <c r="CG520" s="185"/>
      <c r="CH520" s="185"/>
      <c r="CI520" s="185"/>
      <c r="CJ520" s="185"/>
      <c r="CK520" s="185"/>
      <c r="CL520" s="185"/>
      <c r="CM520" s="294"/>
    </row>
    <row r="521" spans="1:91" s="295" customFormat="1" ht="41.25" customHeight="1" x14ac:dyDescent="0.3">
      <c r="A521" s="128"/>
      <c r="B521" s="308"/>
      <c r="C521" s="128"/>
      <c r="D521" s="128"/>
      <c r="E521" s="128"/>
      <c r="F521" s="128"/>
      <c r="G521" s="118"/>
      <c r="H521" s="118"/>
      <c r="I521" s="118"/>
      <c r="J521" s="118"/>
      <c r="K521" s="118"/>
      <c r="L521" s="118">
        <v>3687.3699000000001</v>
      </c>
      <c r="M521" s="118">
        <v>3687.3699000000001</v>
      </c>
      <c r="N521" s="119" t="s">
        <v>38</v>
      </c>
      <c r="O521" s="119" t="s">
        <v>21</v>
      </c>
      <c r="P521" s="184"/>
      <c r="Q521" s="185"/>
      <c r="R521" s="185"/>
      <c r="S521" s="185"/>
      <c r="T521" s="185"/>
      <c r="U521" s="185"/>
      <c r="V521" s="185"/>
      <c r="W521" s="185"/>
      <c r="X521" s="185"/>
      <c r="Y521" s="185"/>
      <c r="Z521" s="185"/>
      <c r="AA521" s="185"/>
      <c r="AB521" s="185"/>
      <c r="AC521" s="185"/>
      <c r="AD521" s="185"/>
      <c r="AE521" s="185"/>
      <c r="AF521" s="185"/>
      <c r="AG521" s="185"/>
      <c r="AH521" s="185"/>
      <c r="AI521" s="185"/>
      <c r="AJ521" s="185"/>
      <c r="AK521" s="185"/>
      <c r="AL521" s="185"/>
      <c r="AM521" s="185"/>
      <c r="AN521" s="185"/>
      <c r="AO521" s="185"/>
      <c r="AP521" s="185"/>
      <c r="AQ521" s="185"/>
      <c r="AR521" s="185"/>
      <c r="AS521" s="185"/>
      <c r="AT521" s="185"/>
      <c r="AU521" s="185"/>
      <c r="AV521" s="185"/>
      <c r="AW521" s="185"/>
      <c r="AX521" s="185"/>
      <c r="AY521" s="185"/>
      <c r="AZ521" s="185"/>
      <c r="BA521" s="185"/>
      <c r="BB521" s="185"/>
      <c r="BC521" s="185"/>
      <c r="BD521" s="185"/>
      <c r="BE521" s="185"/>
      <c r="BF521" s="185"/>
      <c r="BG521" s="185"/>
      <c r="BH521" s="185"/>
      <c r="BI521" s="185"/>
      <c r="BJ521" s="185"/>
      <c r="BK521" s="185"/>
      <c r="BL521" s="185"/>
      <c r="BM521" s="185"/>
      <c r="BN521" s="185"/>
      <c r="BO521" s="185"/>
      <c r="BP521" s="185"/>
      <c r="BQ521" s="185"/>
      <c r="BR521" s="185"/>
      <c r="BS521" s="185"/>
      <c r="BT521" s="185"/>
      <c r="BU521" s="185"/>
      <c r="BV521" s="185"/>
      <c r="BW521" s="185"/>
      <c r="BX521" s="185"/>
      <c r="BY521" s="185"/>
      <c r="BZ521" s="185"/>
      <c r="CA521" s="185"/>
      <c r="CB521" s="185"/>
      <c r="CC521" s="185"/>
      <c r="CD521" s="185"/>
      <c r="CE521" s="185"/>
      <c r="CF521" s="185"/>
      <c r="CG521" s="185"/>
      <c r="CH521" s="185"/>
      <c r="CI521" s="185"/>
      <c r="CJ521" s="185"/>
      <c r="CK521" s="185"/>
      <c r="CL521" s="185"/>
      <c r="CM521" s="294"/>
    </row>
    <row r="522" spans="1:91" s="295" customFormat="1" ht="41.25" customHeight="1" x14ac:dyDescent="0.3">
      <c r="A522" s="128"/>
      <c r="B522" s="308" t="s">
        <v>368</v>
      </c>
      <c r="C522" s="128" t="s">
        <v>362</v>
      </c>
      <c r="D522" s="128"/>
      <c r="E522" s="20" t="s">
        <v>131</v>
      </c>
      <c r="F522" s="128" t="s">
        <v>151</v>
      </c>
      <c r="G522" s="118"/>
      <c r="H522" s="118"/>
      <c r="I522" s="118"/>
      <c r="J522" s="118"/>
      <c r="K522" s="118"/>
      <c r="L522" s="118"/>
      <c r="M522" s="118"/>
      <c r="N522" s="119"/>
      <c r="O522" s="119"/>
      <c r="P522" s="184"/>
      <c r="Q522" s="185"/>
      <c r="R522" s="185"/>
      <c r="S522" s="185"/>
      <c r="T522" s="185"/>
      <c r="U522" s="185"/>
      <c r="V522" s="185"/>
      <c r="W522" s="185"/>
      <c r="X522" s="185"/>
      <c r="Y522" s="185"/>
      <c r="Z522" s="185"/>
      <c r="AA522" s="185"/>
      <c r="AB522" s="185"/>
      <c r="AC522" s="185"/>
      <c r="AD522" s="185"/>
      <c r="AE522" s="185"/>
      <c r="AF522" s="185"/>
      <c r="AG522" s="185"/>
      <c r="AH522" s="185"/>
      <c r="AI522" s="185"/>
      <c r="AJ522" s="185"/>
      <c r="AK522" s="185"/>
      <c r="AL522" s="185"/>
      <c r="AM522" s="185"/>
      <c r="AN522" s="185"/>
      <c r="AO522" s="185"/>
      <c r="AP522" s="185"/>
      <c r="AQ522" s="185"/>
      <c r="AR522" s="185"/>
      <c r="AS522" s="185"/>
      <c r="AT522" s="185"/>
      <c r="AU522" s="185"/>
      <c r="AV522" s="185"/>
      <c r="AW522" s="185"/>
      <c r="AX522" s="185"/>
      <c r="AY522" s="185"/>
      <c r="AZ522" s="185"/>
      <c r="BA522" s="185"/>
      <c r="BB522" s="185"/>
      <c r="BC522" s="185"/>
      <c r="BD522" s="185"/>
      <c r="BE522" s="185"/>
      <c r="BF522" s="185"/>
      <c r="BG522" s="185"/>
      <c r="BH522" s="185"/>
      <c r="BI522" s="185"/>
      <c r="BJ522" s="185"/>
      <c r="BK522" s="185"/>
      <c r="BL522" s="185"/>
      <c r="BM522" s="185"/>
      <c r="BN522" s="185"/>
      <c r="BO522" s="185"/>
      <c r="BP522" s="185"/>
      <c r="BQ522" s="185"/>
      <c r="BR522" s="185"/>
      <c r="BS522" s="185"/>
      <c r="BT522" s="185"/>
      <c r="BU522" s="185"/>
      <c r="BV522" s="185"/>
      <c r="BW522" s="185"/>
      <c r="BX522" s="185"/>
      <c r="BY522" s="185"/>
      <c r="BZ522" s="185"/>
      <c r="CA522" s="185"/>
      <c r="CB522" s="185"/>
      <c r="CC522" s="185"/>
      <c r="CD522" s="185"/>
      <c r="CE522" s="185"/>
      <c r="CF522" s="185"/>
      <c r="CG522" s="185"/>
      <c r="CH522" s="185"/>
      <c r="CI522" s="185"/>
      <c r="CJ522" s="185"/>
      <c r="CK522" s="185"/>
      <c r="CL522" s="185"/>
      <c r="CM522" s="294"/>
    </row>
    <row r="523" spans="1:91" s="295" customFormat="1" ht="80.25" customHeight="1" x14ac:dyDescent="0.3">
      <c r="A523" s="128"/>
      <c r="B523" s="308"/>
      <c r="C523" s="128"/>
      <c r="D523" s="128"/>
      <c r="E523" s="20" t="s">
        <v>39</v>
      </c>
      <c r="F523" s="128"/>
      <c r="G523" s="118"/>
      <c r="H523" s="118"/>
      <c r="I523" s="118">
        <v>10</v>
      </c>
      <c r="J523" s="118"/>
      <c r="K523" s="118"/>
      <c r="L523" s="118"/>
      <c r="M523" s="118"/>
      <c r="N523" s="119" t="s">
        <v>38</v>
      </c>
      <c r="O523" s="119" t="s">
        <v>20</v>
      </c>
      <c r="P523" s="184"/>
      <c r="Q523" s="185"/>
      <c r="R523" s="185"/>
      <c r="S523" s="185"/>
      <c r="T523" s="185"/>
      <c r="U523" s="185"/>
      <c r="V523" s="185"/>
      <c r="W523" s="185"/>
      <c r="X523" s="185"/>
      <c r="Y523" s="185"/>
      <c r="Z523" s="185"/>
      <c r="AA523" s="185"/>
      <c r="AB523" s="185"/>
      <c r="AC523" s="185"/>
      <c r="AD523" s="185"/>
      <c r="AE523" s="185"/>
      <c r="AF523" s="185"/>
      <c r="AG523" s="185"/>
      <c r="AH523" s="185"/>
      <c r="AI523" s="185"/>
      <c r="AJ523" s="185"/>
      <c r="AK523" s="185"/>
      <c r="AL523" s="185"/>
      <c r="AM523" s="185"/>
      <c r="AN523" s="185"/>
      <c r="AO523" s="185"/>
      <c r="AP523" s="185"/>
      <c r="AQ523" s="185"/>
      <c r="AR523" s="185"/>
      <c r="AS523" s="185"/>
      <c r="AT523" s="185"/>
      <c r="AU523" s="185"/>
      <c r="AV523" s="185"/>
      <c r="AW523" s="185"/>
      <c r="AX523" s="185"/>
      <c r="AY523" s="185"/>
      <c r="AZ523" s="185"/>
      <c r="BA523" s="185"/>
      <c r="BB523" s="185"/>
      <c r="BC523" s="185"/>
      <c r="BD523" s="185"/>
      <c r="BE523" s="185"/>
      <c r="BF523" s="185"/>
      <c r="BG523" s="185"/>
      <c r="BH523" s="185"/>
      <c r="BI523" s="185"/>
      <c r="BJ523" s="185"/>
      <c r="BK523" s="185"/>
      <c r="BL523" s="185"/>
      <c r="BM523" s="185"/>
      <c r="BN523" s="185"/>
      <c r="BO523" s="185"/>
      <c r="BP523" s="185"/>
      <c r="BQ523" s="185"/>
      <c r="BR523" s="185"/>
      <c r="BS523" s="185"/>
      <c r="BT523" s="185"/>
      <c r="BU523" s="185"/>
      <c r="BV523" s="185"/>
      <c r="BW523" s="185"/>
      <c r="BX523" s="185"/>
      <c r="BY523" s="185"/>
      <c r="BZ523" s="185"/>
      <c r="CA523" s="185"/>
      <c r="CB523" s="185"/>
      <c r="CC523" s="185"/>
      <c r="CD523" s="185"/>
      <c r="CE523" s="185"/>
      <c r="CF523" s="185"/>
      <c r="CG523" s="185"/>
      <c r="CH523" s="185"/>
      <c r="CI523" s="185"/>
      <c r="CJ523" s="185"/>
      <c r="CK523" s="185"/>
      <c r="CL523" s="185"/>
      <c r="CM523" s="294"/>
    </row>
    <row r="524" spans="1:91" s="295" customFormat="1" ht="41.25" customHeight="1" x14ac:dyDescent="0.3">
      <c r="A524" s="128"/>
      <c r="B524" s="308" t="s">
        <v>367</v>
      </c>
      <c r="C524" s="310" t="s">
        <v>362</v>
      </c>
      <c r="D524" s="128"/>
      <c r="E524" s="20" t="s">
        <v>131</v>
      </c>
      <c r="F524" s="128" t="s">
        <v>151</v>
      </c>
      <c r="G524" s="118"/>
      <c r="H524" s="118"/>
      <c r="I524" s="118"/>
      <c r="J524" s="118"/>
      <c r="K524" s="118"/>
      <c r="L524" s="118"/>
      <c r="M524" s="118">
        <v>1</v>
      </c>
      <c r="N524" s="119"/>
      <c r="O524" s="119"/>
      <c r="P524" s="184"/>
      <c r="Q524" s="185"/>
      <c r="R524" s="185"/>
      <c r="S524" s="185"/>
      <c r="T524" s="185"/>
      <c r="U524" s="185"/>
      <c r="V524" s="185"/>
      <c r="W524" s="185"/>
      <c r="X524" s="185"/>
      <c r="Y524" s="185"/>
      <c r="Z524" s="185"/>
      <c r="AA524" s="185"/>
      <c r="AB524" s="185"/>
      <c r="AC524" s="185"/>
      <c r="AD524" s="185"/>
      <c r="AE524" s="185"/>
      <c r="AF524" s="185"/>
      <c r="AG524" s="185"/>
      <c r="AH524" s="185"/>
      <c r="AI524" s="185"/>
      <c r="AJ524" s="185"/>
      <c r="AK524" s="185"/>
      <c r="AL524" s="185"/>
      <c r="AM524" s="185"/>
      <c r="AN524" s="185"/>
      <c r="AO524" s="185"/>
      <c r="AP524" s="185"/>
      <c r="AQ524" s="185"/>
      <c r="AR524" s="185"/>
      <c r="AS524" s="185"/>
      <c r="AT524" s="185"/>
      <c r="AU524" s="185"/>
      <c r="AV524" s="185"/>
      <c r="AW524" s="185"/>
      <c r="AX524" s="185"/>
      <c r="AY524" s="185"/>
      <c r="AZ524" s="185"/>
      <c r="BA524" s="185"/>
      <c r="BB524" s="185"/>
      <c r="BC524" s="185"/>
      <c r="BD524" s="185"/>
      <c r="BE524" s="185"/>
      <c r="BF524" s="185"/>
      <c r="BG524" s="185"/>
      <c r="BH524" s="185"/>
      <c r="BI524" s="185"/>
      <c r="BJ524" s="185"/>
      <c r="BK524" s="185"/>
      <c r="BL524" s="185"/>
      <c r="BM524" s="185"/>
      <c r="BN524" s="185"/>
      <c r="BO524" s="185"/>
      <c r="BP524" s="185"/>
      <c r="BQ524" s="185"/>
      <c r="BR524" s="185"/>
      <c r="BS524" s="185"/>
      <c r="BT524" s="185"/>
      <c r="BU524" s="185"/>
      <c r="BV524" s="185"/>
      <c r="BW524" s="185"/>
      <c r="BX524" s="185"/>
      <c r="BY524" s="185"/>
      <c r="BZ524" s="185"/>
      <c r="CA524" s="185"/>
      <c r="CB524" s="185"/>
      <c r="CC524" s="185"/>
      <c r="CD524" s="185"/>
      <c r="CE524" s="185"/>
      <c r="CF524" s="185"/>
      <c r="CG524" s="185"/>
      <c r="CH524" s="185"/>
      <c r="CI524" s="185"/>
      <c r="CJ524" s="185"/>
      <c r="CK524" s="185"/>
      <c r="CL524" s="185"/>
      <c r="CM524" s="294"/>
    </row>
    <row r="525" spans="1:91" s="295" customFormat="1" ht="82.5" customHeight="1" x14ac:dyDescent="0.3">
      <c r="A525" s="128"/>
      <c r="B525" s="308"/>
      <c r="C525" s="315"/>
      <c r="D525" s="128"/>
      <c r="E525" s="128" t="s">
        <v>39</v>
      </c>
      <c r="F525" s="128"/>
      <c r="G525" s="118"/>
      <c r="H525" s="118"/>
      <c r="I525" s="118"/>
      <c r="J525" s="118"/>
      <c r="K525" s="118">
        <v>13100</v>
      </c>
      <c r="L525" s="118">
        <v>13100</v>
      </c>
      <c r="M525" s="118">
        <v>13100</v>
      </c>
      <c r="N525" s="20" t="s">
        <v>211</v>
      </c>
      <c r="O525" s="119"/>
      <c r="P525" s="184"/>
      <c r="Q525" s="185"/>
      <c r="R525" s="185"/>
      <c r="S525" s="185"/>
      <c r="T525" s="185"/>
      <c r="U525" s="185"/>
      <c r="V525" s="185"/>
      <c r="W525" s="185"/>
      <c r="X525" s="185"/>
      <c r="Y525" s="185"/>
      <c r="Z525" s="185"/>
      <c r="AA525" s="185"/>
      <c r="AB525" s="185"/>
      <c r="AC525" s="185"/>
      <c r="AD525" s="185"/>
      <c r="AE525" s="185"/>
      <c r="AF525" s="185"/>
      <c r="AG525" s="185"/>
      <c r="AH525" s="185"/>
      <c r="AI525" s="185"/>
      <c r="AJ525" s="185"/>
      <c r="AK525" s="185"/>
      <c r="AL525" s="185"/>
      <c r="AM525" s="185"/>
      <c r="AN525" s="185"/>
      <c r="AO525" s="185"/>
      <c r="AP525" s="185"/>
      <c r="AQ525" s="185"/>
      <c r="AR525" s="185"/>
      <c r="AS525" s="185"/>
      <c r="AT525" s="185"/>
      <c r="AU525" s="185"/>
      <c r="AV525" s="185"/>
      <c r="AW525" s="185"/>
      <c r="AX525" s="185"/>
      <c r="AY525" s="185"/>
      <c r="AZ525" s="185"/>
      <c r="BA525" s="185"/>
      <c r="BB525" s="185"/>
      <c r="BC525" s="185"/>
      <c r="BD525" s="185"/>
      <c r="BE525" s="185"/>
      <c r="BF525" s="185"/>
      <c r="BG525" s="185"/>
      <c r="BH525" s="185"/>
      <c r="BI525" s="185"/>
      <c r="BJ525" s="185"/>
      <c r="BK525" s="185"/>
      <c r="BL525" s="185"/>
      <c r="BM525" s="185"/>
      <c r="BN525" s="185"/>
      <c r="BO525" s="185"/>
      <c r="BP525" s="185"/>
      <c r="BQ525" s="185"/>
      <c r="BR525" s="185"/>
      <c r="BS525" s="185"/>
      <c r="BT525" s="185"/>
      <c r="BU525" s="185"/>
      <c r="BV525" s="185"/>
      <c r="BW525" s="185"/>
      <c r="BX525" s="185"/>
      <c r="BY525" s="185"/>
      <c r="BZ525" s="185"/>
      <c r="CA525" s="185"/>
      <c r="CB525" s="185"/>
      <c r="CC525" s="185"/>
      <c r="CD525" s="185"/>
      <c r="CE525" s="185"/>
      <c r="CF525" s="185"/>
      <c r="CG525" s="185"/>
      <c r="CH525" s="185"/>
      <c r="CI525" s="185"/>
      <c r="CJ525" s="185"/>
      <c r="CK525" s="185"/>
      <c r="CL525" s="185"/>
      <c r="CM525" s="294"/>
    </row>
    <row r="526" spans="1:91" s="295" customFormat="1" ht="41.25" customHeight="1" x14ac:dyDescent="0.3">
      <c r="A526" s="128"/>
      <c r="B526" s="308"/>
      <c r="C526" s="319"/>
      <c r="D526" s="128"/>
      <c r="E526" s="128"/>
      <c r="F526" s="128"/>
      <c r="G526" s="118"/>
      <c r="H526" s="118"/>
      <c r="I526" s="118"/>
      <c r="J526" s="118">
        <v>1500</v>
      </c>
      <c r="K526" s="118">
        <v>1500</v>
      </c>
      <c r="L526" s="118"/>
      <c r="M526" s="118"/>
      <c r="N526" s="119" t="s">
        <v>38</v>
      </c>
      <c r="O526" s="119" t="s">
        <v>20</v>
      </c>
      <c r="P526" s="184"/>
      <c r="Q526" s="185"/>
      <c r="R526" s="185"/>
      <c r="S526" s="185"/>
      <c r="T526" s="185"/>
      <c r="U526" s="185"/>
      <c r="V526" s="185"/>
      <c r="W526" s="185"/>
      <c r="X526" s="185"/>
      <c r="Y526" s="185"/>
      <c r="Z526" s="185"/>
      <c r="AA526" s="185"/>
      <c r="AB526" s="185"/>
      <c r="AC526" s="185"/>
      <c r="AD526" s="185"/>
      <c r="AE526" s="185"/>
      <c r="AF526" s="185"/>
      <c r="AG526" s="185"/>
      <c r="AH526" s="185"/>
      <c r="AI526" s="185"/>
      <c r="AJ526" s="185"/>
      <c r="AK526" s="185"/>
      <c r="AL526" s="185"/>
      <c r="AM526" s="185"/>
      <c r="AN526" s="185"/>
      <c r="AO526" s="185"/>
      <c r="AP526" s="185"/>
      <c r="AQ526" s="185"/>
      <c r="AR526" s="185"/>
      <c r="AS526" s="185"/>
      <c r="AT526" s="185"/>
      <c r="AU526" s="185"/>
      <c r="AV526" s="185"/>
      <c r="AW526" s="185"/>
      <c r="AX526" s="185"/>
      <c r="AY526" s="185"/>
      <c r="AZ526" s="185"/>
      <c r="BA526" s="185"/>
      <c r="BB526" s="185"/>
      <c r="BC526" s="185"/>
      <c r="BD526" s="185"/>
      <c r="BE526" s="185"/>
      <c r="BF526" s="185"/>
      <c r="BG526" s="185"/>
      <c r="BH526" s="185"/>
      <c r="BI526" s="185"/>
      <c r="BJ526" s="185"/>
      <c r="BK526" s="185"/>
      <c r="BL526" s="185"/>
      <c r="BM526" s="185"/>
      <c r="BN526" s="185"/>
      <c r="BO526" s="185"/>
      <c r="BP526" s="185"/>
      <c r="BQ526" s="185"/>
      <c r="BR526" s="185"/>
      <c r="BS526" s="185"/>
      <c r="BT526" s="185"/>
      <c r="BU526" s="185"/>
      <c r="BV526" s="185"/>
      <c r="BW526" s="185"/>
      <c r="BX526" s="185"/>
      <c r="BY526" s="185"/>
      <c r="BZ526" s="185"/>
      <c r="CA526" s="185"/>
      <c r="CB526" s="185"/>
      <c r="CC526" s="185"/>
      <c r="CD526" s="185"/>
      <c r="CE526" s="185"/>
      <c r="CF526" s="185"/>
      <c r="CG526" s="185"/>
      <c r="CH526" s="185"/>
      <c r="CI526" s="185"/>
      <c r="CJ526" s="185"/>
      <c r="CK526" s="185"/>
      <c r="CL526" s="185"/>
      <c r="CM526" s="294"/>
    </row>
    <row r="527" spans="1:91" s="295" customFormat="1" ht="41.25" customHeight="1" x14ac:dyDescent="0.3">
      <c r="A527" s="128"/>
      <c r="B527" s="308" t="s">
        <v>366</v>
      </c>
      <c r="C527" s="128" t="s">
        <v>362</v>
      </c>
      <c r="D527" s="128"/>
      <c r="E527" s="20" t="s">
        <v>131</v>
      </c>
      <c r="F527" s="128" t="s">
        <v>151</v>
      </c>
      <c r="G527" s="118"/>
      <c r="H527" s="118"/>
      <c r="I527" s="118"/>
      <c r="J527" s="118"/>
      <c r="K527" s="118"/>
      <c r="L527" s="118"/>
      <c r="M527" s="118"/>
      <c r="N527" s="119"/>
      <c r="O527" s="119"/>
      <c r="P527" s="184"/>
      <c r="Q527" s="185"/>
      <c r="R527" s="185"/>
      <c r="S527" s="185"/>
      <c r="T527" s="185"/>
      <c r="U527" s="185"/>
      <c r="V527" s="185"/>
      <c r="W527" s="185"/>
      <c r="X527" s="185"/>
      <c r="Y527" s="185"/>
      <c r="Z527" s="185"/>
      <c r="AA527" s="185"/>
      <c r="AB527" s="185"/>
      <c r="AC527" s="185"/>
      <c r="AD527" s="185"/>
      <c r="AE527" s="185"/>
      <c r="AF527" s="185"/>
      <c r="AG527" s="185"/>
      <c r="AH527" s="185"/>
      <c r="AI527" s="185"/>
      <c r="AJ527" s="185"/>
      <c r="AK527" s="185"/>
      <c r="AL527" s="185"/>
      <c r="AM527" s="185"/>
      <c r="AN527" s="185"/>
      <c r="AO527" s="185"/>
      <c r="AP527" s="185"/>
      <c r="AQ527" s="185"/>
      <c r="AR527" s="185"/>
      <c r="AS527" s="185"/>
      <c r="AT527" s="185"/>
      <c r="AU527" s="185"/>
      <c r="AV527" s="185"/>
      <c r="AW527" s="185"/>
      <c r="AX527" s="185"/>
      <c r="AY527" s="185"/>
      <c r="AZ527" s="185"/>
      <c r="BA527" s="185"/>
      <c r="BB527" s="185"/>
      <c r="BC527" s="185"/>
      <c r="BD527" s="185"/>
      <c r="BE527" s="185"/>
      <c r="BF527" s="185"/>
      <c r="BG527" s="185"/>
      <c r="BH527" s="185"/>
      <c r="BI527" s="185"/>
      <c r="BJ527" s="185"/>
      <c r="BK527" s="185"/>
      <c r="BL527" s="185"/>
      <c r="BM527" s="185"/>
      <c r="BN527" s="185"/>
      <c r="BO527" s="185"/>
      <c r="BP527" s="185"/>
      <c r="BQ527" s="185"/>
      <c r="BR527" s="185"/>
      <c r="BS527" s="185"/>
      <c r="BT527" s="185"/>
      <c r="BU527" s="185"/>
      <c r="BV527" s="185"/>
      <c r="BW527" s="185"/>
      <c r="BX527" s="185"/>
      <c r="BY527" s="185"/>
      <c r="BZ527" s="185"/>
      <c r="CA527" s="185"/>
      <c r="CB527" s="185"/>
      <c r="CC527" s="185"/>
      <c r="CD527" s="185"/>
      <c r="CE527" s="185"/>
      <c r="CF527" s="185"/>
      <c r="CG527" s="185"/>
      <c r="CH527" s="185"/>
      <c r="CI527" s="185"/>
      <c r="CJ527" s="185"/>
      <c r="CK527" s="185"/>
      <c r="CL527" s="185"/>
      <c r="CM527" s="294"/>
    </row>
    <row r="528" spans="1:91" s="295" customFormat="1" ht="63.75" customHeight="1" x14ac:dyDescent="0.3">
      <c r="A528" s="128"/>
      <c r="B528" s="308"/>
      <c r="C528" s="128"/>
      <c r="D528" s="128"/>
      <c r="E528" s="20" t="s">
        <v>39</v>
      </c>
      <c r="F528" s="128"/>
      <c r="G528" s="118"/>
      <c r="H528" s="118"/>
      <c r="I528" s="118"/>
      <c r="J528" s="118">
        <v>1000</v>
      </c>
      <c r="K528" s="118">
        <v>1000</v>
      </c>
      <c r="L528" s="118">
        <v>4914.3999999999996</v>
      </c>
      <c r="M528" s="118"/>
      <c r="N528" s="119" t="s">
        <v>38</v>
      </c>
      <c r="O528" s="119" t="s">
        <v>20</v>
      </c>
      <c r="P528" s="184"/>
      <c r="Q528" s="185"/>
      <c r="R528" s="185"/>
      <c r="S528" s="185"/>
      <c r="T528" s="185"/>
      <c r="U528" s="185"/>
      <c r="V528" s="185"/>
      <c r="W528" s="185"/>
      <c r="X528" s="185"/>
      <c r="Y528" s="185"/>
      <c r="Z528" s="185"/>
      <c r="AA528" s="185"/>
      <c r="AB528" s="185"/>
      <c r="AC528" s="185"/>
      <c r="AD528" s="185"/>
      <c r="AE528" s="185"/>
      <c r="AF528" s="185"/>
      <c r="AG528" s="185"/>
      <c r="AH528" s="185"/>
      <c r="AI528" s="185"/>
      <c r="AJ528" s="185"/>
      <c r="AK528" s="185"/>
      <c r="AL528" s="185"/>
      <c r="AM528" s="185"/>
      <c r="AN528" s="185"/>
      <c r="AO528" s="185"/>
      <c r="AP528" s="185"/>
      <c r="AQ528" s="185"/>
      <c r="AR528" s="185"/>
      <c r="AS528" s="185"/>
      <c r="AT528" s="185"/>
      <c r="AU528" s="185"/>
      <c r="AV528" s="185"/>
      <c r="AW528" s="185"/>
      <c r="AX528" s="185"/>
      <c r="AY528" s="185"/>
      <c r="AZ528" s="185"/>
      <c r="BA528" s="185"/>
      <c r="BB528" s="185"/>
      <c r="BC528" s="185"/>
      <c r="BD528" s="185"/>
      <c r="BE528" s="185"/>
      <c r="BF528" s="185"/>
      <c r="BG528" s="185"/>
      <c r="BH528" s="185"/>
      <c r="BI528" s="185"/>
      <c r="BJ528" s="185"/>
      <c r="BK528" s="185"/>
      <c r="BL528" s="185"/>
      <c r="BM528" s="185"/>
      <c r="BN528" s="185"/>
      <c r="BO528" s="185"/>
      <c r="BP528" s="185"/>
      <c r="BQ528" s="185"/>
      <c r="BR528" s="185"/>
      <c r="BS528" s="185"/>
      <c r="BT528" s="185"/>
      <c r="BU528" s="185"/>
      <c r="BV528" s="185"/>
      <c r="BW528" s="185"/>
      <c r="BX528" s="185"/>
      <c r="BY528" s="185"/>
      <c r="BZ528" s="185"/>
      <c r="CA528" s="185"/>
      <c r="CB528" s="185"/>
      <c r="CC528" s="185"/>
      <c r="CD528" s="185"/>
      <c r="CE528" s="185"/>
      <c r="CF528" s="185"/>
      <c r="CG528" s="185"/>
      <c r="CH528" s="185"/>
      <c r="CI528" s="185"/>
      <c r="CJ528" s="185"/>
      <c r="CK528" s="185"/>
      <c r="CL528" s="185"/>
      <c r="CM528" s="294"/>
    </row>
    <row r="529" spans="1:91" s="295" customFormat="1" ht="47.25" customHeight="1" x14ac:dyDescent="0.3">
      <c r="A529" s="310"/>
      <c r="B529" s="338" t="s">
        <v>829</v>
      </c>
      <c r="C529" s="310" t="s">
        <v>362</v>
      </c>
      <c r="D529" s="310"/>
      <c r="E529" s="20" t="s">
        <v>131</v>
      </c>
      <c r="F529" s="310" t="s">
        <v>151</v>
      </c>
      <c r="G529" s="118"/>
      <c r="H529" s="118"/>
      <c r="I529" s="118"/>
      <c r="J529" s="339">
        <v>1</v>
      </c>
      <c r="K529" s="339"/>
      <c r="L529" s="118"/>
      <c r="M529" s="118"/>
      <c r="N529" s="119"/>
      <c r="O529" s="119"/>
      <c r="P529" s="184"/>
      <c r="Q529" s="185"/>
      <c r="R529" s="185"/>
      <c r="S529" s="185"/>
      <c r="T529" s="185"/>
      <c r="U529" s="185"/>
      <c r="V529" s="185"/>
      <c r="W529" s="185"/>
      <c r="X529" s="185"/>
      <c r="Y529" s="185"/>
      <c r="Z529" s="185"/>
      <c r="AA529" s="185"/>
      <c r="AB529" s="185"/>
      <c r="AC529" s="185"/>
      <c r="AD529" s="185"/>
      <c r="AE529" s="185"/>
      <c r="AF529" s="185"/>
      <c r="AG529" s="185"/>
      <c r="AH529" s="185"/>
      <c r="AI529" s="185"/>
      <c r="AJ529" s="185"/>
      <c r="AK529" s="185"/>
      <c r="AL529" s="185"/>
      <c r="AM529" s="185"/>
      <c r="AN529" s="185"/>
      <c r="AO529" s="185"/>
      <c r="AP529" s="185"/>
      <c r="AQ529" s="185"/>
      <c r="AR529" s="185"/>
      <c r="AS529" s="185"/>
      <c r="AT529" s="185"/>
      <c r="AU529" s="185"/>
      <c r="AV529" s="185"/>
      <c r="AW529" s="185"/>
      <c r="AX529" s="185"/>
      <c r="AY529" s="185"/>
      <c r="AZ529" s="185"/>
      <c r="BA529" s="185"/>
      <c r="BB529" s="185"/>
      <c r="BC529" s="185"/>
      <c r="BD529" s="185"/>
      <c r="BE529" s="185"/>
      <c r="BF529" s="185"/>
      <c r="BG529" s="185"/>
      <c r="BH529" s="185"/>
      <c r="BI529" s="185"/>
      <c r="BJ529" s="185"/>
      <c r="BK529" s="185"/>
      <c r="BL529" s="185"/>
      <c r="BM529" s="185"/>
      <c r="BN529" s="185"/>
      <c r="BO529" s="185"/>
      <c r="BP529" s="185"/>
      <c r="BQ529" s="185"/>
      <c r="BR529" s="185"/>
      <c r="BS529" s="185"/>
      <c r="BT529" s="185"/>
      <c r="BU529" s="185"/>
      <c r="BV529" s="185"/>
      <c r="BW529" s="185"/>
      <c r="BX529" s="185"/>
      <c r="BY529" s="185"/>
      <c r="BZ529" s="185"/>
      <c r="CA529" s="185"/>
      <c r="CB529" s="185"/>
      <c r="CC529" s="185"/>
      <c r="CD529" s="185"/>
      <c r="CE529" s="185"/>
      <c r="CF529" s="185"/>
      <c r="CG529" s="185"/>
      <c r="CH529" s="185"/>
      <c r="CI529" s="185"/>
      <c r="CJ529" s="185"/>
      <c r="CK529" s="185"/>
      <c r="CL529" s="185"/>
      <c r="CM529" s="294"/>
    </row>
    <row r="530" spans="1:91" s="295" customFormat="1" ht="36" customHeight="1" x14ac:dyDescent="0.3">
      <c r="A530" s="315"/>
      <c r="B530" s="340"/>
      <c r="C530" s="315"/>
      <c r="D530" s="315"/>
      <c r="E530" s="310" t="s">
        <v>39</v>
      </c>
      <c r="F530" s="315"/>
      <c r="G530" s="118"/>
      <c r="H530" s="118"/>
      <c r="I530" s="118"/>
      <c r="J530" s="339">
        <v>12.8</v>
      </c>
      <c r="K530" s="339">
        <v>12.8</v>
      </c>
      <c r="L530" s="118"/>
      <c r="M530" s="118"/>
      <c r="N530" s="119" t="s">
        <v>4</v>
      </c>
      <c r="O530" s="119"/>
      <c r="P530" s="184"/>
      <c r="Q530" s="185"/>
      <c r="R530" s="185"/>
      <c r="S530" s="185"/>
      <c r="T530" s="185"/>
      <c r="U530" s="185"/>
      <c r="V530" s="185"/>
      <c r="W530" s="185"/>
      <c r="X530" s="185"/>
      <c r="Y530" s="185"/>
      <c r="Z530" s="185"/>
      <c r="AA530" s="185"/>
      <c r="AB530" s="185"/>
      <c r="AC530" s="185"/>
      <c r="AD530" s="185"/>
      <c r="AE530" s="185"/>
      <c r="AF530" s="185"/>
      <c r="AG530" s="185"/>
      <c r="AH530" s="185"/>
      <c r="AI530" s="185"/>
      <c r="AJ530" s="185"/>
      <c r="AK530" s="185"/>
      <c r="AL530" s="185"/>
      <c r="AM530" s="185"/>
      <c r="AN530" s="185"/>
      <c r="AO530" s="185"/>
      <c r="AP530" s="185"/>
      <c r="AQ530" s="185"/>
      <c r="AR530" s="185"/>
      <c r="AS530" s="185"/>
      <c r="AT530" s="185"/>
      <c r="AU530" s="185"/>
      <c r="AV530" s="185"/>
      <c r="AW530" s="185"/>
      <c r="AX530" s="185"/>
      <c r="AY530" s="185"/>
      <c r="AZ530" s="185"/>
      <c r="BA530" s="185"/>
      <c r="BB530" s="185"/>
      <c r="BC530" s="185"/>
      <c r="BD530" s="185"/>
      <c r="BE530" s="185"/>
      <c r="BF530" s="185"/>
      <c r="BG530" s="185"/>
      <c r="BH530" s="185"/>
      <c r="BI530" s="185"/>
      <c r="BJ530" s="185"/>
      <c r="BK530" s="185"/>
      <c r="BL530" s="185"/>
      <c r="BM530" s="185"/>
      <c r="BN530" s="185"/>
      <c r="BO530" s="185"/>
      <c r="BP530" s="185"/>
      <c r="BQ530" s="185"/>
      <c r="BR530" s="185"/>
      <c r="BS530" s="185"/>
      <c r="BT530" s="185"/>
      <c r="BU530" s="185"/>
      <c r="BV530" s="185"/>
      <c r="BW530" s="185"/>
      <c r="BX530" s="185"/>
      <c r="BY530" s="185"/>
      <c r="BZ530" s="185"/>
      <c r="CA530" s="185"/>
      <c r="CB530" s="185"/>
      <c r="CC530" s="185"/>
      <c r="CD530" s="185"/>
      <c r="CE530" s="185"/>
      <c r="CF530" s="185"/>
      <c r="CG530" s="185"/>
      <c r="CH530" s="185"/>
      <c r="CI530" s="185"/>
      <c r="CJ530" s="185"/>
      <c r="CK530" s="185"/>
      <c r="CL530" s="185"/>
      <c r="CM530" s="294"/>
    </row>
    <row r="531" spans="1:91" s="295" customFormat="1" ht="45.75" customHeight="1" x14ac:dyDescent="0.3">
      <c r="A531" s="319"/>
      <c r="B531" s="341"/>
      <c r="C531" s="319"/>
      <c r="D531" s="319"/>
      <c r="E531" s="319"/>
      <c r="F531" s="319"/>
      <c r="G531" s="118"/>
      <c r="H531" s="118"/>
      <c r="I531" s="118"/>
      <c r="J531" s="339">
        <v>1.4</v>
      </c>
      <c r="K531" s="339">
        <v>1.4</v>
      </c>
      <c r="L531" s="118"/>
      <c r="M531" s="118"/>
      <c r="N531" s="119" t="s">
        <v>38</v>
      </c>
      <c r="O531" s="119" t="s">
        <v>20</v>
      </c>
      <c r="P531" s="184"/>
      <c r="Q531" s="185"/>
      <c r="R531" s="185"/>
      <c r="S531" s="185"/>
      <c r="T531" s="185"/>
      <c r="U531" s="185"/>
      <c r="V531" s="185"/>
      <c r="W531" s="185"/>
      <c r="X531" s="185"/>
      <c r="Y531" s="185"/>
      <c r="Z531" s="185"/>
      <c r="AA531" s="185"/>
      <c r="AB531" s="185"/>
      <c r="AC531" s="185"/>
      <c r="AD531" s="185"/>
      <c r="AE531" s="185"/>
      <c r="AF531" s="185"/>
      <c r="AG531" s="185"/>
      <c r="AH531" s="185"/>
      <c r="AI531" s="185"/>
      <c r="AJ531" s="185"/>
      <c r="AK531" s="185"/>
      <c r="AL531" s="185"/>
      <c r="AM531" s="185"/>
      <c r="AN531" s="185"/>
      <c r="AO531" s="185"/>
      <c r="AP531" s="185"/>
      <c r="AQ531" s="185"/>
      <c r="AR531" s="185"/>
      <c r="AS531" s="185"/>
      <c r="AT531" s="185"/>
      <c r="AU531" s="185"/>
      <c r="AV531" s="185"/>
      <c r="AW531" s="185"/>
      <c r="AX531" s="185"/>
      <c r="AY531" s="185"/>
      <c r="AZ531" s="185"/>
      <c r="BA531" s="185"/>
      <c r="BB531" s="185"/>
      <c r="BC531" s="185"/>
      <c r="BD531" s="185"/>
      <c r="BE531" s="185"/>
      <c r="BF531" s="185"/>
      <c r="BG531" s="185"/>
      <c r="BH531" s="185"/>
      <c r="BI531" s="185"/>
      <c r="BJ531" s="185"/>
      <c r="BK531" s="185"/>
      <c r="BL531" s="185"/>
      <c r="BM531" s="185"/>
      <c r="BN531" s="185"/>
      <c r="BO531" s="185"/>
      <c r="BP531" s="185"/>
      <c r="BQ531" s="185"/>
      <c r="BR531" s="185"/>
      <c r="BS531" s="185"/>
      <c r="BT531" s="185"/>
      <c r="BU531" s="185"/>
      <c r="BV531" s="185"/>
      <c r="BW531" s="185"/>
      <c r="BX531" s="185"/>
      <c r="BY531" s="185"/>
      <c r="BZ531" s="185"/>
      <c r="CA531" s="185"/>
      <c r="CB531" s="185"/>
      <c r="CC531" s="185"/>
      <c r="CD531" s="185"/>
      <c r="CE531" s="185"/>
      <c r="CF531" s="185"/>
      <c r="CG531" s="185"/>
      <c r="CH531" s="185"/>
      <c r="CI531" s="185"/>
      <c r="CJ531" s="185"/>
      <c r="CK531" s="185"/>
      <c r="CL531" s="185"/>
      <c r="CM531" s="294"/>
    </row>
    <row r="532" spans="1:91" s="295" customFormat="1" ht="47.25" customHeight="1" x14ac:dyDescent="0.3">
      <c r="A532" s="310"/>
      <c r="B532" s="338" t="s">
        <v>830</v>
      </c>
      <c r="C532" s="310" t="s">
        <v>362</v>
      </c>
      <c r="D532" s="310"/>
      <c r="E532" s="20" t="s">
        <v>131</v>
      </c>
      <c r="F532" s="310" t="s">
        <v>151</v>
      </c>
      <c r="G532" s="118"/>
      <c r="H532" s="118"/>
      <c r="I532" s="118"/>
      <c r="J532" s="339">
        <v>1</v>
      </c>
      <c r="K532" s="339"/>
      <c r="L532" s="118"/>
      <c r="M532" s="118"/>
      <c r="N532" s="119"/>
      <c r="O532" s="119"/>
      <c r="P532" s="184"/>
      <c r="Q532" s="185"/>
      <c r="R532" s="185"/>
      <c r="S532" s="185"/>
      <c r="T532" s="185"/>
      <c r="U532" s="185"/>
      <c r="V532" s="185"/>
      <c r="W532" s="185"/>
      <c r="X532" s="185"/>
      <c r="Y532" s="185"/>
      <c r="Z532" s="185"/>
      <c r="AA532" s="185"/>
      <c r="AB532" s="185"/>
      <c r="AC532" s="185"/>
      <c r="AD532" s="185"/>
      <c r="AE532" s="185"/>
      <c r="AF532" s="185"/>
      <c r="AG532" s="185"/>
      <c r="AH532" s="185"/>
      <c r="AI532" s="185"/>
      <c r="AJ532" s="185"/>
      <c r="AK532" s="185"/>
      <c r="AL532" s="185"/>
      <c r="AM532" s="185"/>
      <c r="AN532" s="185"/>
      <c r="AO532" s="185"/>
      <c r="AP532" s="185"/>
      <c r="AQ532" s="185"/>
      <c r="AR532" s="185"/>
      <c r="AS532" s="185"/>
      <c r="AT532" s="185"/>
      <c r="AU532" s="185"/>
      <c r="AV532" s="185"/>
      <c r="AW532" s="185"/>
      <c r="AX532" s="185"/>
      <c r="AY532" s="185"/>
      <c r="AZ532" s="185"/>
      <c r="BA532" s="185"/>
      <c r="BB532" s="185"/>
      <c r="BC532" s="185"/>
      <c r="BD532" s="185"/>
      <c r="BE532" s="185"/>
      <c r="BF532" s="185"/>
      <c r="BG532" s="185"/>
      <c r="BH532" s="185"/>
      <c r="BI532" s="185"/>
      <c r="BJ532" s="185"/>
      <c r="BK532" s="185"/>
      <c r="BL532" s="185"/>
      <c r="BM532" s="185"/>
      <c r="BN532" s="185"/>
      <c r="BO532" s="185"/>
      <c r="BP532" s="185"/>
      <c r="BQ532" s="185"/>
      <c r="BR532" s="185"/>
      <c r="BS532" s="185"/>
      <c r="BT532" s="185"/>
      <c r="BU532" s="185"/>
      <c r="BV532" s="185"/>
      <c r="BW532" s="185"/>
      <c r="BX532" s="185"/>
      <c r="BY532" s="185"/>
      <c r="BZ532" s="185"/>
      <c r="CA532" s="185"/>
      <c r="CB532" s="185"/>
      <c r="CC532" s="185"/>
      <c r="CD532" s="185"/>
      <c r="CE532" s="185"/>
      <c r="CF532" s="185"/>
      <c r="CG532" s="185"/>
      <c r="CH532" s="185"/>
      <c r="CI532" s="185"/>
      <c r="CJ532" s="185"/>
      <c r="CK532" s="185"/>
      <c r="CL532" s="185"/>
      <c r="CM532" s="294"/>
    </row>
    <row r="533" spans="1:91" s="295" customFormat="1" ht="36" customHeight="1" x14ac:dyDescent="0.3">
      <c r="A533" s="315"/>
      <c r="B533" s="340"/>
      <c r="C533" s="315"/>
      <c r="D533" s="315"/>
      <c r="E533" s="310" t="s">
        <v>39</v>
      </c>
      <c r="F533" s="315"/>
      <c r="G533" s="118"/>
      <c r="H533" s="118"/>
      <c r="I533" s="118"/>
      <c r="J533" s="339">
        <v>26.3</v>
      </c>
      <c r="K533" s="339">
        <v>26.3</v>
      </c>
      <c r="L533" s="118"/>
      <c r="M533" s="118"/>
      <c r="N533" s="119" t="s">
        <v>4</v>
      </c>
      <c r="O533" s="119"/>
      <c r="P533" s="184"/>
      <c r="Q533" s="185"/>
      <c r="R533" s="185"/>
      <c r="S533" s="185"/>
      <c r="T533" s="185"/>
      <c r="U533" s="185"/>
      <c r="V533" s="185"/>
      <c r="W533" s="185"/>
      <c r="X533" s="185"/>
      <c r="Y533" s="185"/>
      <c r="Z533" s="185"/>
      <c r="AA533" s="185"/>
      <c r="AB533" s="185"/>
      <c r="AC533" s="185"/>
      <c r="AD533" s="185"/>
      <c r="AE533" s="185"/>
      <c r="AF533" s="185"/>
      <c r="AG533" s="185"/>
      <c r="AH533" s="185"/>
      <c r="AI533" s="185"/>
      <c r="AJ533" s="185"/>
      <c r="AK533" s="185"/>
      <c r="AL533" s="185"/>
      <c r="AM533" s="185"/>
      <c r="AN533" s="185"/>
      <c r="AO533" s="185"/>
      <c r="AP533" s="185"/>
      <c r="AQ533" s="185"/>
      <c r="AR533" s="185"/>
      <c r="AS533" s="185"/>
      <c r="AT533" s="185"/>
      <c r="AU533" s="185"/>
      <c r="AV533" s="185"/>
      <c r="AW533" s="185"/>
      <c r="AX533" s="185"/>
      <c r="AY533" s="185"/>
      <c r="AZ533" s="185"/>
      <c r="BA533" s="185"/>
      <c r="BB533" s="185"/>
      <c r="BC533" s="185"/>
      <c r="BD533" s="185"/>
      <c r="BE533" s="185"/>
      <c r="BF533" s="185"/>
      <c r="BG533" s="185"/>
      <c r="BH533" s="185"/>
      <c r="BI533" s="185"/>
      <c r="BJ533" s="185"/>
      <c r="BK533" s="185"/>
      <c r="BL533" s="185"/>
      <c r="BM533" s="185"/>
      <c r="BN533" s="185"/>
      <c r="BO533" s="185"/>
      <c r="BP533" s="185"/>
      <c r="BQ533" s="185"/>
      <c r="BR533" s="185"/>
      <c r="BS533" s="185"/>
      <c r="BT533" s="185"/>
      <c r="BU533" s="185"/>
      <c r="BV533" s="185"/>
      <c r="BW533" s="185"/>
      <c r="BX533" s="185"/>
      <c r="BY533" s="185"/>
      <c r="BZ533" s="185"/>
      <c r="CA533" s="185"/>
      <c r="CB533" s="185"/>
      <c r="CC533" s="185"/>
      <c r="CD533" s="185"/>
      <c r="CE533" s="185"/>
      <c r="CF533" s="185"/>
      <c r="CG533" s="185"/>
      <c r="CH533" s="185"/>
      <c r="CI533" s="185"/>
      <c r="CJ533" s="185"/>
      <c r="CK533" s="185"/>
      <c r="CL533" s="185"/>
      <c r="CM533" s="294"/>
    </row>
    <row r="534" spans="1:91" s="295" customFormat="1" ht="45.75" customHeight="1" x14ac:dyDescent="0.3">
      <c r="A534" s="319"/>
      <c r="B534" s="341"/>
      <c r="C534" s="319"/>
      <c r="D534" s="319"/>
      <c r="E534" s="319"/>
      <c r="F534" s="319"/>
      <c r="G534" s="118"/>
      <c r="H534" s="118"/>
      <c r="I534" s="118"/>
      <c r="J534" s="339">
        <v>2.9</v>
      </c>
      <c r="K534" s="339">
        <v>2.9</v>
      </c>
      <c r="L534" s="118"/>
      <c r="M534" s="118"/>
      <c r="N534" s="119" t="s">
        <v>38</v>
      </c>
      <c r="O534" s="119" t="s">
        <v>20</v>
      </c>
      <c r="P534" s="184"/>
      <c r="Q534" s="185"/>
      <c r="R534" s="185"/>
      <c r="S534" s="185"/>
      <c r="T534" s="185"/>
      <c r="U534" s="185"/>
      <c r="V534" s="185"/>
      <c r="W534" s="185"/>
      <c r="X534" s="185"/>
      <c r="Y534" s="185"/>
      <c r="Z534" s="185"/>
      <c r="AA534" s="185"/>
      <c r="AB534" s="185"/>
      <c r="AC534" s="185"/>
      <c r="AD534" s="185"/>
      <c r="AE534" s="185"/>
      <c r="AF534" s="185"/>
      <c r="AG534" s="185"/>
      <c r="AH534" s="185"/>
      <c r="AI534" s="185"/>
      <c r="AJ534" s="185"/>
      <c r="AK534" s="185"/>
      <c r="AL534" s="185"/>
      <c r="AM534" s="185"/>
      <c r="AN534" s="185"/>
      <c r="AO534" s="185"/>
      <c r="AP534" s="185"/>
      <c r="AQ534" s="185"/>
      <c r="AR534" s="185"/>
      <c r="AS534" s="185"/>
      <c r="AT534" s="185"/>
      <c r="AU534" s="185"/>
      <c r="AV534" s="185"/>
      <c r="AW534" s="185"/>
      <c r="AX534" s="185"/>
      <c r="AY534" s="185"/>
      <c r="AZ534" s="185"/>
      <c r="BA534" s="185"/>
      <c r="BB534" s="185"/>
      <c r="BC534" s="185"/>
      <c r="BD534" s="185"/>
      <c r="BE534" s="185"/>
      <c r="BF534" s="185"/>
      <c r="BG534" s="185"/>
      <c r="BH534" s="185"/>
      <c r="BI534" s="185"/>
      <c r="BJ534" s="185"/>
      <c r="BK534" s="185"/>
      <c r="BL534" s="185"/>
      <c r="BM534" s="185"/>
      <c r="BN534" s="185"/>
      <c r="BO534" s="185"/>
      <c r="BP534" s="185"/>
      <c r="BQ534" s="185"/>
      <c r="BR534" s="185"/>
      <c r="BS534" s="185"/>
      <c r="BT534" s="185"/>
      <c r="BU534" s="185"/>
      <c r="BV534" s="185"/>
      <c r="BW534" s="185"/>
      <c r="BX534" s="185"/>
      <c r="BY534" s="185"/>
      <c r="BZ534" s="185"/>
      <c r="CA534" s="185"/>
      <c r="CB534" s="185"/>
      <c r="CC534" s="185"/>
      <c r="CD534" s="185"/>
      <c r="CE534" s="185"/>
      <c r="CF534" s="185"/>
      <c r="CG534" s="185"/>
      <c r="CH534" s="185"/>
      <c r="CI534" s="185"/>
      <c r="CJ534" s="185"/>
      <c r="CK534" s="185"/>
      <c r="CL534" s="185"/>
      <c r="CM534" s="294"/>
    </row>
    <row r="535" spans="1:91" s="295" customFormat="1" ht="47.25" customHeight="1" x14ac:dyDescent="0.3">
      <c r="A535" s="310"/>
      <c r="B535" s="338" t="s">
        <v>831</v>
      </c>
      <c r="C535" s="310" t="s">
        <v>362</v>
      </c>
      <c r="D535" s="310"/>
      <c r="E535" s="20" t="s">
        <v>131</v>
      </c>
      <c r="F535" s="310" t="s">
        <v>151</v>
      </c>
      <c r="G535" s="118"/>
      <c r="H535" s="118"/>
      <c r="I535" s="118"/>
      <c r="J535" s="339">
        <v>1</v>
      </c>
      <c r="K535" s="339"/>
      <c r="L535" s="118"/>
      <c r="M535" s="118"/>
      <c r="N535" s="119"/>
      <c r="O535" s="119"/>
      <c r="P535" s="184"/>
      <c r="Q535" s="185"/>
      <c r="R535" s="185"/>
      <c r="S535" s="185"/>
      <c r="T535" s="185"/>
      <c r="U535" s="185"/>
      <c r="V535" s="185"/>
      <c r="W535" s="185"/>
      <c r="X535" s="185"/>
      <c r="Y535" s="185"/>
      <c r="Z535" s="185"/>
      <c r="AA535" s="185"/>
      <c r="AB535" s="185"/>
      <c r="AC535" s="185"/>
      <c r="AD535" s="185"/>
      <c r="AE535" s="185"/>
      <c r="AF535" s="185"/>
      <c r="AG535" s="185"/>
      <c r="AH535" s="185"/>
      <c r="AI535" s="185"/>
      <c r="AJ535" s="185"/>
      <c r="AK535" s="185"/>
      <c r="AL535" s="185"/>
      <c r="AM535" s="185"/>
      <c r="AN535" s="185"/>
      <c r="AO535" s="185"/>
      <c r="AP535" s="185"/>
      <c r="AQ535" s="185"/>
      <c r="AR535" s="185"/>
      <c r="AS535" s="185"/>
      <c r="AT535" s="185"/>
      <c r="AU535" s="185"/>
      <c r="AV535" s="185"/>
      <c r="AW535" s="185"/>
      <c r="AX535" s="185"/>
      <c r="AY535" s="185"/>
      <c r="AZ535" s="185"/>
      <c r="BA535" s="185"/>
      <c r="BB535" s="185"/>
      <c r="BC535" s="185"/>
      <c r="BD535" s="185"/>
      <c r="BE535" s="185"/>
      <c r="BF535" s="185"/>
      <c r="BG535" s="185"/>
      <c r="BH535" s="185"/>
      <c r="BI535" s="185"/>
      <c r="BJ535" s="185"/>
      <c r="BK535" s="185"/>
      <c r="BL535" s="185"/>
      <c r="BM535" s="185"/>
      <c r="BN535" s="185"/>
      <c r="BO535" s="185"/>
      <c r="BP535" s="185"/>
      <c r="BQ535" s="185"/>
      <c r="BR535" s="185"/>
      <c r="BS535" s="185"/>
      <c r="BT535" s="185"/>
      <c r="BU535" s="185"/>
      <c r="BV535" s="185"/>
      <c r="BW535" s="185"/>
      <c r="BX535" s="185"/>
      <c r="BY535" s="185"/>
      <c r="BZ535" s="185"/>
      <c r="CA535" s="185"/>
      <c r="CB535" s="185"/>
      <c r="CC535" s="185"/>
      <c r="CD535" s="185"/>
      <c r="CE535" s="185"/>
      <c r="CF535" s="185"/>
      <c r="CG535" s="185"/>
      <c r="CH535" s="185"/>
      <c r="CI535" s="185"/>
      <c r="CJ535" s="185"/>
      <c r="CK535" s="185"/>
      <c r="CL535" s="185"/>
      <c r="CM535" s="294"/>
    </row>
    <row r="536" spans="1:91" s="295" customFormat="1" ht="36" customHeight="1" x14ac:dyDescent="0.3">
      <c r="A536" s="315"/>
      <c r="B536" s="340"/>
      <c r="C536" s="315"/>
      <c r="D536" s="315"/>
      <c r="E536" s="310" t="s">
        <v>39</v>
      </c>
      <c r="F536" s="315"/>
      <c r="G536" s="118"/>
      <c r="H536" s="118"/>
      <c r="I536" s="118"/>
      <c r="J536" s="339">
        <v>1</v>
      </c>
      <c r="K536" s="339"/>
      <c r="L536" s="118"/>
      <c r="M536" s="118"/>
      <c r="N536" s="119" t="s">
        <v>4</v>
      </c>
      <c r="O536" s="119"/>
      <c r="P536" s="184"/>
      <c r="Q536" s="185"/>
      <c r="R536" s="185"/>
      <c r="S536" s="185"/>
      <c r="T536" s="185"/>
      <c r="U536" s="185"/>
      <c r="V536" s="185"/>
      <c r="W536" s="185"/>
      <c r="X536" s="185"/>
      <c r="Y536" s="185"/>
      <c r="Z536" s="185"/>
      <c r="AA536" s="185"/>
      <c r="AB536" s="185"/>
      <c r="AC536" s="185"/>
      <c r="AD536" s="185"/>
      <c r="AE536" s="185"/>
      <c r="AF536" s="185"/>
      <c r="AG536" s="185"/>
      <c r="AH536" s="185"/>
      <c r="AI536" s="185"/>
      <c r="AJ536" s="185"/>
      <c r="AK536" s="185"/>
      <c r="AL536" s="185"/>
      <c r="AM536" s="185"/>
      <c r="AN536" s="185"/>
      <c r="AO536" s="185"/>
      <c r="AP536" s="185"/>
      <c r="AQ536" s="185"/>
      <c r="AR536" s="185"/>
      <c r="AS536" s="185"/>
      <c r="AT536" s="185"/>
      <c r="AU536" s="185"/>
      <c r="AV536" s="185"/>
      <c r="AW536" s="185"/>
      <c r="AX536" s="185"/>
      <c r="AY536" s="185"/>
      <c r="AZ536" s="185"/>
      <c r="BA536" s="185"/>
      <c r="BB536" s="185"/>
      <c r="BC536" s="185"/>
      <c r="BD536" s="185"/>
      <c r="BE536" s="185"/>
      <c r="BF536" s="185"/>
      <c r="BG536" s="185"/>
      <c r="BH536" s="185"/>
      <c r="BI536" s="185"/>
      <c r="BJ536" s="185"/>
      <c r="BK536" s="185"/>
      <c r="BL536" s="185"/>
      <c r="BM536" s="185"/>
      <c r="BN536" s="185"/>
      <c r="BO536" s="185"/>
      <c r="BP536" s="185"/>
      <c r="BQ536" s="185"/>
      <c r="BR536" s="185"/>
      <c r="BS536" s="185"/>
      <c r="BT536" s="185"/>
      <c r="BU536" s="185"/>
      <c r="BV536" s="185"/>
      <c r="BW536" s="185"/>
      <c r="BX536" s="185"/>
      <c r="BY536" s="185"/>
      <c r="BZ536" s="185"/>
      <c r="CA536" s="185"/>
      <c r="CB536" s="185"/>
      <c r="CC536" s="185"/>
      <c r="CD536" s="185"/>
      <c r="CE536" s="185"/>
      <c r="CF536" s="185"/>
      <c r="CG536" s="185"/>
      <c r="CH536" s="185"/>
      <c r="CI536" s="185"/>
      <c r="CJ536" s="185"/>
      <c r="CK536" s="185"/>
      <c r="CL536" s="185"/>
      <c r="CM536" s="294"/>
    </row>
    <row r="537" spans="1:91" s="295" customFormat="1" ht="45.75" customHeight="1" x14ac:dyDescent="0.3">
      <c r="A537" s="319"/>
      <c r="B537" s="341"/>
      <c r="C537" s="319"/>
      <c r="D537" s="319"/>
      <c r="E537" s="319"/>
      <c r="F537" s="319"/>
      <c r="G537" s="118"/>
      <c r="H537" s="118"/>
      <c r="I537" s="118"/>
      <c r="J537" s="339">
        <v>2491.5</v>
      </c>
      <c r="K537" s="339">
        <v>2491.5</v>
      </c>
      <c r="L537" s="118"/>
      <c r="M537" s="118"/>
      <c r="N537" s="119" t="s">
        <v>38</v>
      </c>
      <c r="O537" s="119" t="s">
        <v>20</v>
      </c>
      <c r="P537" s="184"/>
      <c r="Q537" s="185"/>
      <c r="R537" s="185"/>
      <c r="S537" s="185"/>
      <c r="T537" s="185"/>
      <c r="U537" s="185"/>
      <c r="V537" s="185"/>
      <c r="W537" s="185"/>
      <c r="X537" s="185"/>
      <c r="Y537" s="185"/>
      <c r="Z537" s="185"/>
      <c r="AA537" s="185"/>
      <c r="AB537" s="185"/>
      <c r="AC537" s="185"/>
      <c r="AD537" s="185"/>
      <c r="AE537" s="185"/>
      <c r="AF537" s="185"/>
      <c r="AG537" s="185"/>
      <c r="AH537" s="185"/>
      <c r="AI537" s="185"/>
      <c r="AJ537" s="185"/>
      <c r="AK537" s="185"/>
      <c r="AL537" s="185"/>
      <c r="AM537" s="185"/>
      <c r="AN537" s="185"/>
      <c r="AO537" s="185"/>
      <c r="AP537" s="185"/>
      <c r="AQ537" s="185"/>
      <c r="AR537" s="185"/>
      <c r="AS537" s="185"/>
      <c r="AT537" s="185"/>
      <c r="AU537" s="185"/>
      <c r="AV537" s="185"/>
      <c r="AW537" s="185"/>
      <c r="AX537" s="185"/>
      <c r="AY537" s="185"/>
      <c r="AZ537" s="185"/>
      <c r="BA537" s="185"/>
      <c r="BB537" s="185"/>
      <c r="BC537" s="185"/>
      <c r="BD537" s="185"/>
      <c r="BE537" s="185"/>
      <c r="BF537" s="185"/>
      <c r="BG537" s="185"/>
      <c r="BH537" s="185"/>
      <c r="BI537" s="185"/>
      <c r="BJ537" s="185"/>
      <c r="BK537" s="185"/>
      <c r="BL537" s="185"/>
      <c r="BM537" s="185"/>
      <c r="BN537" s="185"/>
      <c r="BO537" s="185"/>
      <c r="BP537" s="185"/>
      <c r="BQ537" s="185"/>
      <c r="BR537" s="185"/>
      <c r="BS537" s="185"/>
      <c r="BT537" s="185"/>
      <c r="BU537" s="185"/>
      <c r="BV537" s="185"/>
      <c r="BW537" s="185"/>
      <c r="BX537" s="185"/>
      <c r="BY537" s="185"/>
      <c r="BZ537" s="185"/>
      <c r="CA537" s="185"/>
      <c r="CB537" s="185"/>
      <c r="CC537" s="185"/>
      <c r="CD537" s="185"/>
      <c r="CE537" s="185"/>
      <c r="CF537" s="185"/>
      <c r="CG537" s="185"/>
      <c r="CH537" s="185"/>
      <c r="CI537" s="185"/>
      <c r="CJ537" s="185"/>
      <c r="CK537" s="185"/>
      <c r="CL537" s="185"/>
      <c r="CM537" s="294"/>
    </row>
    <row r="538" spans="1:91" s="295" customFormat="1" ht="47.25" customHeight="1" x14ac:dyDescent="0.3">
      <c r="A538" s="310"/>
      <c r="B538" s="338" t="s">
        <v>832</v>
      </c>
      <c r="C538" s="310" t="s">
        <v>362</v>
      </c>
      <c r="D538" s="310"/>
      <c r="E538" s="20" t="s">
        <v>131</v>
      </c>
      <c r="F538" s="310" t="s">
        <v>151</v>
      </c>
      <c r="G538" s="118"/>
      <c r="H538" s="118"/>
      <c r="I538" s="118"/>
      <c r="J538" s="339">
        <v>1</v>
      </c>
      <c r="K538" s="339"/>
      <c r="L538" s="118"/>
      <c r="M538" s="118"/>
      <c r="N538" s="119"/>
      <c r="O538" s="119"/>
      <c r="P538" s="184"/>
      <c r="Q538" s="185"/>
      <c r="R538" s="185"/>
      <c r="S538" s="185"/>
      <c r="T538" s="185"/>
      <c r="U538" s="185"/>
      <c r="V538" s="185"/>
      <c r="W538" s="185"/>
      <c r="X538" s="185"/>
      <c r="Y538" s="185"/>
      <c r="Z538" s="185"/>
      <c r="AA538" s="185"/>
      <c r="AB538" s="185"/>
      <c r="AC538" s="185"/>
      <c r="AD538" s="185"/>
      <c r="AE538" s="185"/>
      <c r="AF538" s="185"/>
      <c r="AG538" s="185"/>
      <c r="AH538" s="185"/>
      <c r="AI538" s="185"/>
      <c r="AJ538" s="185"/>
      <c r="AK538" s="185"/>
      <c r="AL538" s="185"/>
      <c r="AM538" s="185"/>
      <c r="AN538" s="185"/>
      <c r="AO538" s="185"/>
      <c r="AP538" s="185"/>
      <c r="AQ538" s="185"/>
      <c r="AR538" s="185"/>
      <c r="AS538" s="185"/>
      <c r="AT538" s="185"/>
      <c r="AU538" s="185"/>
      <c r="AV538" s="185"/>
      <c r="AW538" s="185"/>
      <c r="AX538" s="185"/>
      <c r="AY538" s="185"/>
      <c r="AZ538" s="185"/>
      <c r="BA538" s="185"/>
      <c r="BB538" s="185"/>
      <c r="BC538" s="185"/>
      <c r="BD538" s="185"/>
      <c r="BE538" s="185"/>
      <c r="BF538" s="185"/>
      <c r="BG538" s="185"/>
      <c r="BH538" s="185"/>
      <c r="BI538" s="185"/>
      <c r="BJ538" s="185"/>
      <c r="BK538" s="185"/>
      <c r="BL538" s="185"/>
      <c r="BM538" s="185"/>
      <c r="BN538" s="185"/>
      <c r="BO538" s="185"/>
      <c r="BP538" s="185"/>
      <c r="BQ538" s="185"/>
      <c r="BR538" s="185"/>
      <c r="BS538" s="185"/>
      <c r="BT538" s="185"/>
      <c r="BU538" s="185"/>
      <c r="BV538" s="185"/>
      <c r="BW538" s="185"/>
      <c r="BX538" s="185"/>
      <c r="BY538" s="185"/>
      <c r="BZ538" s="185"/>
      <c r="CA538" s="185"/>
      <c r="CB538" s="185"/>
      <c r="CC538" s="185"/>
      <c r="CD538" s="185"/>
      <c r="CE538" s="185"/>
      <c r="CF538" s="185"/>
      <c r="CG538" s="185"/>
      <c r="CH538" s="185"/>
      <c r="CI538" s="185"/>
      <c r="CJ538" s="185"/>
      <c r="CK538" s="185"/>
      <c r="CL538" s="185"/>
      <c r="CM538" s="294"/>
    </row>
    <row r="539" spans="1:91" s="295" customFormat="1" ht="36" customHeight="1" x14ac:dyDescent="0.3">
      <c r="A539" s="315"/>
      <c r="B539" s="340"/>
      <c r="C539" s="315"/>
      <c r="D539" s="315"/>
      <c r="E539" s="310" t="s">
        <v>39</v>
      </c>
      <c r="F539" s="315"/>
      <c r="G539" s="118"/>
      <c r="H539" s="118"/>
      <c r="I539" s="118"/>
      <c r="J539" s="339">
        <v>6750</v>
      </c>
      <c r="K539" s="339">
        <v>6750</v>
      </c>
      <c r="L539" s="118"/>
      <c r="M539" s="118"/>
      <c r="N539" s="119" t="s">
        <v>4</v>
      </c>
      <c r="O539" s="119"/>
      <c r="P539" s="184"/>
      <c r="Q539" s="185"/>
      <c r="R539" s="185"/>
      <c r="S539" s="185"/>
      <c r="T539" s="185"/>
      <c r="U539" s="185"/>
      <c r="V539" s="185"/>
      <c r="W539" s="185"/>
      <c r="X539" s="185"/>
      <c r="Y539" s="185"/>
      <c r="Z539" s="185"/>
      <c r="AA539" s="185"/>
      <c r="AB539" s="185"/>
      <c r="AC539" s="185"/>
      <c r="AD539" s="185"/>
      <c r="AE539" s="185"/>
      <c r="AF539" s="185"/>
      <c r="AG539" s="185"/>
      <c r="AH539" s="185"/>
      <c r="AI539" s="185"/>
      <c r="AJ539" s="185"/>
      <c r="AK539" s="185"/>
      <c r="AL539" s="185"/>
      <c r="AM539" s="185"/>
      <c r="AN539" s="185"/>
      <c r="AO539" s="185"/>
      <c r="AP539" s="185"/>
      <c r="AQ539" s="185"/>
      <c r="AR539" s="185"/>
      <c r="AS539" s="185"/>
      <c r="AT539" s="185"/>
      <c r="AU539" s="185"/>
      <c r="AV539" s="185"/>
      <c r="AW539" s="185"/>
      <c r="AX539" s="185"/>
      <c r="AY539" s="185"/>
      <c r="AZ539" s="185"/>
      <c r="BA539" s="185"/>
      <c r="BB539" s="185"/>
      <c r="BC539" s="185"/>
      <c r="BD539" s="185"/>
      <c r="BE539" s="185"/>
      <c r="BF539" s="185"/>
      <c r="BG539" s="185"/>
      <c r="BH539" s="185"/>
      <c r="BI539" s="185"/>
      <c r="BJ539" s="185"/>
      <c r="BK539" s="185"/>
      <c r="BL539" s="185"/>
      <c r="BM539" s="185"/>
      <c r="BN539" s="185"/>
      <c r="BO539" s="185"/>
      <c r="BP539" s="185"/>
      <c r="BQ539" s="185"/>
      <c r="BR539" s="185"/>
      <c r="BS539" s="185"/>
      <c r="BT539" s="185"/>
      <c r="BU539" s="185"/>
      <c r="BV539" s="185"/>
      <c r="BW539" s="185"/>
      <c r="BX539" s="185"/>
      <c r="BY539" s="185"/>
      <c r="BZ539" s="185"/>
      <c r="CA539" s="185"/>
      <c r="CB539" s="185"/>
      <c r="CC539" s="185"/>
      <c r="CD539" s="185"/>
      <c r="CE539" s="185"/>
      <c r="CF539" s="185"/>
      <c r="CG539" s="185"/>
      <c r="CH539" s="185"/>
      <c r="CI539" s="185"/>
      <c r="CJ539" s="185"/>
      <c r="CK539" s="185"/>
      <c r="CL539" s="185"/>
      <c r="CM539" s="294"/>
    </row>
    <row r="540" spans="1:91" s="295" customFormat="1" ht="45.75" customHeight="1" x14ac:dyDescent="0.3">
      <c r="A540" s="319"/>
      <c r="B540" s="341"/>
      <c r="C540" s="319"/>
      <c r="D540" s="319"/>
      <c r="E540" s="319"/>
      <c r="F540" s="319"/>
      <c r="G540" s="118"/>
      <c r="H540" s="118"/>
      <c r="I540" s="118"/>
      <c r="J540" s="339">
        <v>750</v>
      </c>
      <c r="K540" s="339">
        <v>750</v>
      </c>
      <c r="L540" s="118"/>
      <c r="M540" s="118"/>
      <c r="N540" s="119" t="s">
        <v>38</v>
      </c>
      <c r="O540" s="119" t="s">
        <v>20</v>
      </c>
      <c r="P540" s="184"/>
      <c r="Q540" s="185"/>
      <c r="R540" s="185"/>
      <c r="S540" s="185"/>
      <c r="T540" s="185"/>
      <c r="U540" s="185"/>
      <c r="V540" s="185"/>
      <c r="W540" s="185"/>
      <c r="X540" s="185"/>
      <c r="Y540" s="185"/>
      <c r="Z540" s="185"/>
      <c r="AA540" s="185"/>
      <c r="AB540" s="185"/>
      <c r="AC540" s="185"/>
      <c r="AD540" s="185"/>
      <c r="AE540" s="185"/>
      <c r="AF540" s="185"/>
      <c r="AG540" s="185"/>
      <c r="AH540" s="185"/>
      <c r="AI540" s="185"/>
      <c r="AJ540" s="185"/>
      <c r="AK540" s="185"/>
      <c r="AL540" s="185"/>
      <c r="AM540" s="185"/>
      <c r="AN540" s="185"/>
      <c r="AO540" s="185"/>
      <c r="AP540" s="185"/>
      <c r="AQ540" s="185"/>
      <c r="AR540" s="185"/>
      <c r="AS540" s="185"/>
      <c r="AT540" s="185"/>
      <c r="AU540" s="185"/>
      <c r="AV540" s="185"/>
      <c r="AW540" s="185"/>
      <c r="AX540" s="185"/>
      <c r="AY540" s="185"/>
      <c r="AZ540" s="185"/>
      <c r="BA540" s="185"/>
      <c r="BB540" s="185"/>
      <c r="BC540" s="185"/>
      <c r="BD540" s="185"/>
      <c r="BE540" s="185"/>
      <c r="BF540" s="185"/>
      <c r="BG540" s="185"/>
      <c r="BH540" s="185"/>
      <c r="BI540" s="185"/>
      <c r="BJ540" s="185"/>
      <c r="BK540" s="185"/>
      <c r="BL540" s="185"/>
      <c r="BM540" s="185"/>
      <c r="BN540" s="185"/>
      <c r="BO540" s="185"/>
      <c r="BP540" s="185"/>
      <c r="BQ540" s="185"/>
      <c r="BR540" s="185"/>
      <c r="BS540" s="185"/>
      <c r="BT540" s="185"/>
      <c r="BU540" s="185"/>
      <c r="BV540" s="185"/>
      <c r="BW540" s="185"/>
      <c r="BX540" s="185"/>
      <c r="BY540" s="185"/>
      <c r="BZ540" s="185"/>
      <c r="CA540" s="185"/>
      <c r="CB540" s="185"/>
      <c r="CC540" s="185"/>
      <c r="CD540" s="185"/>
      <c r="CE540" s="185"/>
      <c r="CF540" s="185"/>
      <c r="CG540" s="185"/>
      <c r="CH540" s="185"/>
      <c r="CI540" s="185"/>
      <c r="CJ540" s="185"/>
      <c r="CK540" s="185"/>
      <c r="CL540" s="185"/>
      <c r="CM540" s="294"/>
    </row>
    <row r="541" spans="1:91" s="295" customFormat="1" ht="121.5" customHeight="1" x14ac:dyDescent="0.3">
      <c r="A541" s="20"/>
      <c r="B541" s="24" t="s">
        <v>365</v>
      </c>
      <c r="C541" s="20" t="s">
        <v>362</v>
      </c>
      <c r="D541" s="20"/>
      <c r="E541" s="20" t="s">
        <v>7</v>
      </c>
      <c r="F541" s="20"/>
      <c r="G541" s="118"/>
      <c r="H541" s="118"/>
      <c r="I541" s="118">
        <v>8.1999999999999993</v>
      </c>
      <c r="J541" s="118"/>
      <c r="K541" s="118"/>
      <c r="L541" s="118"/>
      <c r="M541" s="118"/>
      <c r="N541" s="119" t="s">
        <v>272</v>
      </c>
      <c r="O541" s="119" t="s">
        <v>23</v>
      </c>
      <c r="P541" s="184"/>
      <c r="Q541" s="185"/>
      <c r="R541" s="185"/>
      <c r="S541" s="185"/>
      <c r="T541" s="185"/>
      <c r="U541" s="185"/>
      <c r="V541" s="185"/>
      <c r="W541" s="185"/>
      <c r="X541" s="185"/>
      <c r="Y541" s="185"/>
      <c r="Z541" s="185"/>
      <c r="AA541" s="185"/>
      <c r="AB541" s="185"/>
      <c r="AC541" s="185"/>
      <c r="AD541" s="185"/>
      <c r="AE541" s="185"/>
      <c r="AF541" s="185"/>
      <c r="AG541" s="185"/>
      <c r="AH541" s="185"/>
      <c r="AI541" s="185"/>
      <c r="AJ541" s="185"/>
      <c r="AK541" s="185"/>
      <c r="AL541" s="185"/>
      <c r="AM541" s="185"/>
      <c r="AN541" s="185"/>
      <c r="AO541" s="185"/>
      <c r="AP541" s="185"/>
      <c r="AQ541" s="185"/>
      <c r="AR541" s="185"/>
      <c r="AS541" s="185"/>
      <c r="AT541" s="185"/>
      <c r="AU541" s="185"/>
      <c r="AV541" s="185"/>
      <c r="AW541" s="185"/>
      <c r="AX541" s="185"/>
      <c r="AY541" s="185"/>
      <c r="AZ541" s="185"/>
      <c r="BA541" s="185"/>
      <c r="BB541" s="185"/>
      <c r="BC541" s="185"/>
      <c r="BD541" s="185"/>
      <c r="BE541" s="185"/>
      <c r="BF541" s="185"/>
      <c r="BG541" s="185"/>
      <c r="BH541" s="185"/>
      <c r="BI541" s="185"/>
      <c r="BJ541" s="185"/>
      <c r="BK541" s="185"/>
      <c r="BL541" s="185"/>
      <c r="BM541" s="185"/>
      <c r="BN541" s="185"/>
      <c r="BO541" s="185"/>
      <c r="BP541" s="185"/>
      <c r="BQ541" s="185"/>
      <c r="BR541" s="185"/>
      <c r="BS541" s="185"/>
      <c r="BT541" s="185"/>
      <c r="BU541" s="185"/>
      <c r="BV541" s="185"/>
      <c r="BW541" s="185"/>
      <c r="BX541" s="185"/>
      <c r="BY541" s="185"/>
      <c r="BZ541" s="185"/>
      <c r="CA541" s="185"/>
      <c r="CB541" s="185"/>
      <c r="CC541" s="185"/>
      <c r="CD541" s="185"/>
      <c r="CE541" s="185"/>
      <c r="CF541" s="185"/>
      <c r="CG541" s="185"/>
      <c r="CH541" s="185"/>
      <c r="CI541" s="185"/>
      <c r="CJ541" s="185"/>
      <c r="CK541" s="185"/>
      <c r="CL541" s="185"/>
      <c r="CM541" s="294"/>
    </row>
    <row r="542" spans="1:91" s="295" customFormat="1" ht="141" customHeight="1" x14ac:dyDescent="0.3">
      <c r="A542" s="20"/>
      <c r="B542" s="24" t="s">
        <v>364</v>
      </c>
      <c r="C542" s="20" t="s">
        <v>362</v>
      </c>
      <c r="D542" s="20"/>
      <c r="E542" s="20" t="s">
        <v>7</v>
      </c>
      <c r="F542" s="20"/>
      <c r="G542" s="118"/>
      <c r="H542" s="118"/>
      <c r="I542" s="118">
        <v>8.1999999999999993</v>
      </c>
      <c r="J542" s="118"/>
      <c r="K542" s="118"/>
      <c r="L542" s="118"/>
      <c r="M542" s="118"/>
      <c r="N542" s="119" t="s">
        <v>272</v>
      </c>
      <c r="O542" s="119" t="s">
        <v>23</v>
      </c>
      <c r="P542" s="184"/>
      <c r="Q542" s="185"/>
      <c r="R542" s="185"/>
      <c r="S542" s="185"/>
      <c r="T542" s="185"/>
      <c r="U542" s="185"/>
      <c r="V542" s="185"/>
      <c r="W542" s="185"/>
      <c r="X542" s="185"/>
      <c r="Y542" s="185"/>
      <c r="Z542" s="185"/>
      <c r="AA542" s="185"/>
      <c r="AB542" s="185"/>
      <c r="AC542" s="185"/>
      <c r="AD542" s="185"/>
      <c r="AE542" s="185"/>
      <c r="AF542" s="185"/>
      <c r="AG542" s="185"/>
      <c r="AH542" s="185"/>
      <c r="AI542" s="185"/>
      <c r="AJ542" s="185"/>
      <c r="AK542" s="185"/>
      <c r="AL542" s="185"/>
      <c r="AM542" s="185"/>
      <c r="AN542" s="185"/>
      <c r="AO542" s="185"/>
      <c r="AP542" s="185"/>
      <c r="AQ542" s="185"/>
      <c r="AR542" s="185"/>
      <c r="AS542" s="185"/>
      <c r="AT542" s="185"/>
      <c r="AU542" s="185"/>
      <c r="AV542" s="185"/>
      <c r="AW542" s="185"/>
      <c r="AX542" s="185"/>
      <c r="AY542" s="185"/>
      <c r="AZ542" s="185"/>
      <c r="BA542" s="185"/>
      <c r="BB542" s="185"/>
      <c r="BC542" s="185"/>
      <c r="BD542" s="185"/>
      <c r="BE542" s="185"/>
      <c r="BF542" s="185"/>
      <c r="BG542" s="185"/>
      <c r="BH542" s="185"/>
      <c r="BI542" s="185"/>
      <c r="BJ542" s="185"/>
      <c r="BK542" s="185"/>
      <c r="BL542" s="185"/>
      <c r="BM542" s="185"/>
      <c r="BN542" s="185"/>
      <c r="BO542" s="185"/>
      <c r="BP542" s="185"/>
      <c r="BQ542" s="185"/>
      <c r="BR542" s="185"/>
      <c r="BS542" s="185"/>
      <c r="BT542" s="185"/>
      <c r="BU542" s="185"/>
      <c r="BV542" s="185"/>
      <c r="BW542" s="185"/>
      <c r="BX542" s="185"/>
      <c r="BY542" s="185"/>
      <c r="BZ542" s="185"/>
      <c r="CA542" s="185"/>
      <c r="CB542" s="185"/>
      <c r="CC542" s="185"/>
      <c r="CD542" s="185"/>
      <c r="CE542" s="185"/>
      <c r="CF542" s="185"/>
      <c r="CG542" s="185"/>
      <c r="CH542" s="185"/>
      <c r="CI542" s="185"/>
      <c r="CJ542" s="185"/>
      <c r="CK542" s="185"/>
      <c r="CL542" s="185"/>
      <c r="CM542" s="294"/>
    </row>
    <row r="543" spans="1:91" s="295" customFormat="1" ht="132.75" customHeight="1" x14ac:dyDescent="0.3">
      <c r="A543" s="20"/>
      <c r="B543" s="24" t="s">
        <v>363</v>
      </c>
      <c r="C543" s="20" t="s">
        <v>362</v>
      </c>
      <c r="D543" s="20"/>
      <c r="E543" s="20" t="s">
        <v>7</v>
      </c>
      <c r="F543" s="20"/>
      <c r="G543" s="118"/>
      <c r="H543" s="118"/>
      <c r="I543" s="118">
        <v>25.5</v>
      </c>
      <c r="J543" s="118"/>
      <c r="K543" s="118"/>
      <c r="L543" s="118"/>
      <c r="M543" s="118"/>
      <c r="N543" s="119" t="s">
        <v>272</v>
      </c>
      <c r="O543" s="119" t="s">
        <v>23</v>
      </c>
      <c r="P543" s="184"/>
      <c r="Q543" s="185"/>
      <c r="R543" s="185"/>
      <c r="S543" s="185"/>
      <c r="T543" s="185"/>
      <c r="U543" s="185"/>
      <c r="V543" s="185"/>
      <c r="W543" s="185"/>
      <c r="X543" s="185"/>
      <c r="Y543" s="185"/>
      <c r="Z543" s="185"/>
      <c r="AA543" s="185"/>
      <c r="AB543" s="185"/>
      <c r="AC543" s="185"/>
      <c r="AD543" s="185"/>
      <c r="AE543" s="185"/>
      <c r="AF543" s="185"/>
      <c r="AG543" s="185"/>
      <c r="AH543" s="185"/>
      <c r="AI543" s="185"/>
      <c r="AJ543" s="185"/>
      <c r="AK543" s="185"/>
      <c r="AL543" s="185"/>
      <c r="AM543" s="185"/>
      <c r="AN543" s="185"/>
      <c r="AO543" s="185"/>
      <c r="AP543" s="185"/>
      <c r="AQ543" s="185"/>
      <c r="AR543" s="185"/>
      <c r="AS543" s="185"/>
      <c r="AT543" s="185"/>
      <c r="AU543" s="185"/>
      <c r="AV543" s="185"/>
      <c r="AW543" s="185"/>
      <c r="AX543" s="185"/>
      <c r="AY543" s="185"/>
      <c r="AZ543" s="185"/>
      <c r="BA543" s="185"/>
      <c r="BB543" s="185"/>
      <c r="BC543" s="185"/>
      <c r="BD543" s="185"/>
      <c r="BE543" s="185"/>
      <c r="BF543" s="185"/>
      <c r="BG543" s="185"/>
      <c r="BH543" s="185"/>
      <c r="BI543" s="185"/>
      <c r="BJ543" s="185"/>
      <c r="BK543" s="185"/>
      <c r="BL543" s="185"/>
      <c r="BM543" s="185"/>
      <c r="BN543" s="185"/>
      <c r="BO543" s="185"/>
      <c r="BP543" s="185"/>
      <c r="BQ543" s="185"/>
      <c r="BR543" s="185"/>
      <c r="BS543" s="185"/>
      <c r="BT543" s="185"/>
      <c r="BU543" s="185"/>
      <c r="BV543" s="185"/>
      <c r="BW543" s="185"/>
      <c r="BX543" s="185"/>
      <c r="BY543" s="185"/>
      <c r="BZ543" s="185"/>
      <c r="CA543" s="185"/>
      <c r="CB543" s="185"/>
      <c r="CC543" s="185"/>
      <c r="CD543" s="185"/>
      <c r="CE543" s="185"/>
      <c r="CF543" s="185"/>
      <c r="CG543" s="185"/>
      <c r="CH543" s="185"/>
      <c r="CI543" s="185"/>
      <c r="CJ543" s="185"/>
      <c r="CK543" s="185"/>
      <c r="CL543" s="185"/>
      <c r="CM543" s="294"/>
    </row>
    <row r="544" spans="1:91" s="307" customFormat="1" ht="41.25" customHeight="1" x14ac:dyDescent="0.35">
      <c r="A544" s="304"/>
      <c r="B544" s="289" t="s">
        <v>361</v>
      </c>
      <c r="C544" s="304"/>
      <c r="D544" s="342"/>
      <c r="E544" s="127" t="s">
        <v>80</v>
      </c>
      <c r="F544" s="127"/>
      <c r="G544" s="183">
        <f t="shared" ref="G544:M545" si="52">G546+G548+G550+G552+G554+G558</f>
        <v>0</v>
      </c>
      <c r="H544" s="183">
        <f t="shared" si="52"/>
        <v>0</v>
      </c>
      <c r="I544" s="183">
        <f t="shared" si="52"/>
        <v>0</v>
      </c>
      <c r="J544" s="183">
        <f t="shared" si="52"/>
        <v>6</v>
      </c>
      <c r="K544" s="183">
        <f t="shared" si="52"/>
        <v>0</v>
      </c>
      <c r="L544" s="183">
        <f t="shared" si="52"/>
        <v>0</v>
      </c>
      <c r="M544" s="183">
        <f t="shared" si="52"/>
        <v>0</v>
      </c>
      <c r="N544" s="127"/>
      <c r="O544" s="343"/>
      <c r="P544" s="344"/>
      <c r="Q544" s="305"/>
      <c r="R544" s="305"/>
      <c r="S544" s="305"/>
      <c r="T544" s="305"/>
      <c r="U544" s="305"/>
      <c r="V544" s="305"/>
      <c r="W544" s="305"/>
      <c r="X544" s="305"/>
      <c r="Y544" s="305"/>
      <c r="Z544" s="305"/>
      <c r="AA544" s="305"/>
      <c r="AB544" s="305"/>
      <c r="AC544" s="305"/>
      <c r="AD544" s="305"/>
      <c r="AE544" s="305"/>
      <c r="AF544" s="305"/>
      <c r="AG544" s="305"/>
      <c r="AH544" s="305"/>
      <c r="AI544" s="305"/>
      <c r="AJ544" s="305"/>
      <c r="AK544" s="305"/>
      <c r="AL544" s="305"/>
      <c r="AM544" s="305"/>
      <c r="AN544" s="305"/>
      <c r="AO544" s="305"/>
      <c r="AP544" s="305"/>
      <c r="AQ544" s="305"/>
      <c r="AR544" s="305"/>
      <c r="AS544" s="305"/>
      <c r="AT544" s="305"/>
      <c r="AU544" s="305"/>
      <c r="AV544" s="305"/>
      <c r="AW544" s="305"/>
      <c r="AX544" s="305"/>
      <c r="AY544" s="305"/>
      <c r="AZ544" s="305"/>
      <c r="BA544" s="305"/>
      <c r="BB544" s="305"/>
      <c r="BC544" s="305"/>
      <c r="BD544" s="305"/>
      <c r="BE544" s="305"/>
      <c r="BF544" s="305"/>
      <c r="BG544" s="305"/>
      <c r="BH544" s="305"/>
      <c r="BI544" s="305"/>
      <c r="BJ544" s="305"/>
      <c r="BK544" s="305"/>
      <c r="BL544" s="305"/>
      <c r="BM544" s="305"/>
      <c r="BN544" s="305"/>
      <c r="BO544" s="305"/>
      <c r="BP544" s="305"/>
      <c r="BQ544" s="305"/>
      <c r="BR544" s="305"/>
      <c r="BS544" s="305"/>
      <c r="BT544" s="305"/>
      <c r="BU544" s="305"/>
      <c r="BV544" s="305"/>
      <c r="BW544" s="305"/>
      <c r="BX544" s="305"/>
      <c r="BY544" s="305"/>
      <c r="BZ544" s="305"/>
      <c r="CA544" s="305"/>
      <c r="CB544" s="305"/>
      <c r="CC544" s="305"/>
      <c r="CD544" s="305"/>
      <c r="CE544" s="305"/>
      <c r="CF544" s="305"/>
      <c r="CG544" s="305"/>
      <c r="CH544" s="305"/>
      <c r="CI544" s="305"/>
      <c r="CJ544" s="305"/>
      <c r="CK544" s="305"/>
      <c r="CL544" s="305"/>
      <c r="CM544" s="306"/>
    </row>
    <row r="545" spans="1:91" s="307" customFormat="1" ht="41.25" customHeight="1" x14ac:dyDescent="0.35">
      <c r="A545" s="304"/>
      <c r="B545" s="345"/>
      <c r="C545" s="304"/>
      <c r="D545" s="342"/>
      <c r="E545" s="127" t="s">
        <v>129</v>
      </c>
      <c r="F545" s="127"/>
      <c r="G545" s="183">
        <f t="shared" si="52"/>
        <v>0</v>
      </c>
      <c r="H545" s="183">
        <f t="shared" si="52"/>
        <v>0</v>
      </c>
      <c r="I545" s="183">
        <f t="shared" si="52"/>
        <v>0</v>
      </c>
      <c r="J545" s="183">
        <f t="shared" si="52"/>
        <v>9500.5</v>
      </c>
      <c r="K545" s="183">
        <f t="shared" si="52"/>
        <v>0.5</v>
      </c>
      <c r="L545" s="183">
        <f t="shared" si="52"/>
        <v>0</v>
      </c>
      <c r="M545" s="183">
        <f t="shared" si="52"/>
        <v>0</v>
      </c>
      <c r="N545" s="127"/>
      <c r="O545" s="343"/>
      <c r="P545" s="344"/>
      <c r="Q545" s="305"/>
      <c r="R545" s="305"/>
      <c r="S545" s="305"/>
      <c r="T545" s="305"/>
      <c r="U545" s="305"/>
      <c r="V545" s="305"/>
      <c r="W545" s="305"/>
      <c r="X545" s="305"/>
      <c r="Y545" s="305"/>
      <c r="Z545" s="305"/>
      <c r="AA545" s="305"/>
      <c r="AB545" s="305"/>
      <c r="AC545" s="305"/>
      <c r="AD545" s="305"/>
      <c r="AE545" s="305"/>
      <c r="AF545" s="305"/>
      <c r="AG545" s="305"/>
      <c r="AH545" s="305"/>
      <c r="AI545" s="305"/>
      <c r="AJ545" s="305"/>
      <c r="AK545" s="305"/>
      <c r="AL545" s="305"/>
      <c r="AM545" s="305"/>
      <c r="AN545" s="305"/>
      <c r="AO545" s="305"/>
      <c r="AP545" s="305"/>
      <c r="AQ545" s="305"/>
      <c r="AR545" s="305"/>
      <c r="AS545" s="305"/>
      <c r="AT545" s="305"/>
      <c r="AU545" s="305"/>
      <c r="AV545" s="305"/>
      <c r="AW545" s="305"/>
      <c r="AX545" s="305"/>
      <c r="AY545" s="305"/>
      <c r="AZ545" s="305"/>
      <c r="BA545" s="305"/>
      <c r="BB545" s="305"/>
      <c r="BC545" s="305"/>
      <c r="BD545" s="305"/>
      <c r="BE545" s="305"/>
      <c r="BF545" s="305"/>
      <c r="BG545" s="305"/>
      <c r="BH545" s="305"/>
      <c r="BI545" s="305"/>
      <c r="BJ545" s="305"/>
      <c r="BK545" s="305"/>
      <c r="BL545" s="305"/>
      <c r="BM545" s="305"/>
      <c r="BN545" s="305"/>
      <c r="BO545" s="305"/>
      <c r="BP545" s="305"/>
      <c r="BQ545" s="305"/>
      <c r="BR545" s="305"/>
      <c r="BS545" s="305"/>
      <c r="BT545" s="305"/>
      <c r="BU545" s="305"/>
      <c r="BV545" s="305"/>
      <c r="BW545" s="305"/>
      <c r="BX545" s="305"/>
      <c r="BY545" s="305"/>
      <c r="BZ545" s="305"/>
      <c r="CA545" s="305"/>
      <c r="CB545" s="305"/>
      <c r="CC545" s="305"/>
      <c r="CD545" s="305"/>
      <c r="CE545" s="305"/>
      <c r="CF545" s="305"/>
      <c r="CG545" s="305"/>
      <c r="CH545" s="305"/>
      <c r="CI545" s="305"/>
      <c r="CJ545" s="305"/>
      <c r="CK545" s="305"/>
      <c r="CL545" s="305"/>
      <c r="CM545" s="306"/>
    </row>
    <row r="546" spans="1:91" s="295" customFormat="1" ht="41.25" customHeight="1" x14ac:dyDescent="0.3">
      <c r="A546" s="55">
        <v>69</v>
      </c>
      <c r="B546" s="54" t="s">
        <v>360</v>
      </c>
      <c r="C546" s="55" t="s">
        <v>150</v>
      </c>
      <c r="D546" s="332"/>
      <c r="E546" s="2" t="s">
        <v>80</v>
      </c>
      <c r="F546" s="55" t="s">
        <v>151</v>
      </c>
      <c r="G546" s="333"/>
      <c r="H546" s="118"/>
      <c r="I546" s="2"/>
      <c r="J546" s="2">
        <v>1</v>
      </c>
      <c r="K546" s="2"/>
      <c r="L546" s="2"/>
      <c r="M546" s="2"/>
      <c r="N546" s="20"/>
      <c r="O546" s="119"/>
      <c r="P546" s="346"/>
      <c r="Q546" s="185"/>
      <c r="R546" s="185"/>
      <c r="S546" s="185"/>
      <c r="T546" s="185"/>
      <c r="U546" s="185"/>
      <c r="V546" s="185"/>
      <c r="W546" s="185"/>
      <c r="X546" s="185"/>
      <c r="Y546" s="185"/>
      <c r="Z546" s="185"/>
      <c r="AA546" s="185"/>
      <c r="AB546" s="185"/>
      <c r="AC546" s="185"/>
      <c r="AD546" s="185"/>
      <c r="AE546" s="185"/>
      <c r="AF546" s="185"/>
      <c r="AG546" s="185"/>
      <c r="AH546" s="185"/>
      <c r="AI546" s="185"/>
      <c r="AJ546" s="185"/>
      <c r="AK546" s="185"/>
      <c r="AL546" s="185"/>
      <c r="AM546" s="185"/>
      <c r="AN546" s="185"/>
      <c r="AO546" s="185"/>
      <c r="AP546" s="185"/>
      <c r="AQ546" s="185"/>
      <c r="AR546" s="185"/>
      <c r="AS546" s="185"/>
      <c r="AT546" s="185"/>
      <c r="AU546" s="185"/>
      <c r="AV546" s="185"/>
      <c r="AW546" s="185"/>
      <c r="AX546" s="185"/>
      <c r="AY546" s="185"/>
      <c r="AZ546" s="185"/>
      <c r="BA546" s="185"/>
      <c r="BB546" s="185"/>
      <c r="BC546" s="185"/>
      <c r="BD546" s="185"/>
      <c r="BE546" s="185"/>
      <c r="BF546" s="185"/>
      <c r="BG546" s="185"/>
      <c r="BH546" s="185"/>
      <c r="BI546" s="185"/>
      <c r="BJ546" s="185"/>
      <c r="BK546" s="185"/>
      <c r="BL546" s="185"/>
      <c r="BM546" s="185"/>
      <c r="BN546" s="185"/>
      <c r="BO546" s="185"/>
      <c r="BP546" s="185"/>
      <c r="BQ546" s="185"/>
      <c r="BR546" s="185"/>
      <c r="BS546" s="185"/>
      <c r="BT546" s="185"/>
      <c r="BU546" s="185"/>
      <c r="BV546" s="185"/>
      <c r="BW546" s="185"/>
      <c r="BX546" s="185"/>
      <c r="BY546" s="185"/>
      <c r="BZ546" s="185"/>
      <c r="CA546" s="185"/>
      <c r="CB546" s="185"/>
      <c r="CC546" s="185"/>
      <c r="CD546" s="185"/>
      <c r="CE546" s="185"/>
      <c r="CF546" s="185"/>
      <c r="CG546" s="185"/>
      <c r="CH546" s="185"/>
      <c r="CI546" s="185"/>
      <c r="CJ546" s="185"/>
      <c r="CK546" s="185"/>
      <c r="CL546" s="185"/>
      <c r="CM546" s="294"/>
    </row>
    <row r="547" spans="1:91" s="295" customFormat="1" ht="75" customHeight="1" x14ac:dyDescent="0.3">
      <c r="A547" s="55"/>
      <c r="B547" s="54"/>
      <c r="C547" s="55"/>
      <c r="D547" s="332"/>
      <c r="E547" s="202" t="s">
        <v>129</v>
      </c>
      <c r="F547" s="55"/>
      <c r="G547" s="333"/>
      <c r="H547" s="118"/>
      <c r="I547" s="2"/>
      <c r="J547" s="2">
        <v>2100</v>
      </c>
      <c r="K547" s="2"/>
      <c r="L547" s="2"/>
      <c r="M547" s="2"/>
      <c r="N547" s="20" t="s">
        <v>211</v>
      </c>
      <c r="O547" s="119"/>
      <c r="P547" s="346"/>
      <c r="Q547" s="185"/>
      <c r="R547" s="185"/>
      <c r="S547" s="185"/>
      <c r="T547" s="185"/>
      <c r="U547" s="185"/>
      <c r="V547" s="185"/>
      <c r="W547" s="185"/>
      <c r="X547" s="185"/>
      <c r="Y547" s="185"/>
      <c r="Z547" s="185"/>
      <c r="AA547" s="185"/>
      <c r="AB547" s="185"/>
      <c r="AC547" s="185"/>
      <c r="AD547" s="185"/>
      <c r="AE547" s="185"/>
      <c r="AF547" s="185"/>
      <c r="AG547" s="185"/>
      <c r="AH547" s="185"/>
      <c r="AI547" s="185"/>
      <c r="AJ547" s="185"/>
      <c r="AK547" s="185"/>
      <c r="AL547" s="185"/>
      <c r="AM547" s="185"/>
      <c r="AN547" s="185"/>
      <c r="AO547" s="185"/>
      <c r="AP547" s="185"/>
      <c r="AQ547" s="185"/>
      <c r="AR547" s="185"/>
      <c r="AS547" s="185"/>
      <c r="AT547" s="185"/>
      <c r="AU547" s="185"/>
      <c r="AV547" s="185"/>
      <c r="AW547" s="185"/>
      <c r="AX547" s="185"/>
      <c r="AY547" s="185"/>
      <c r="AZ547" s="185"/>
      <c r="BA547" s="185"/>
      <c r="BB547" s="185"/>
      <c r="BC547" s="185"/>
      <c r="BD547" s="185"/>
      <c r="BE547" s="185"/>
      <c r="BF547" s="185"/>
      <c r="BG547" s="185"/>
      <c r="BH547" s="185"/>
      <c r="BI547" s="185"/>
      <c r="BJ547" s="185"/>
      <c r="BK547" s="185"/>
      <c r="BL547" s="185"/>
      <c r="BM547" s="185"/>
      <c r="BN547" s="185"/>
      <c r="BO547" s="185"/>
      <c r="BP547" s="185"/>
      <c r="BQ547" s="185"/>
      <c r="BR547" s="185"/>
      <c r="BS547" s="185"/>
      <c r="BT547" s="185"/>
      <c r="BU547" s="185"/>
      <c r="BV547" s="185"/>
      <c r="BW547" s="185"/>
      <c r="BX547" s="185"/>
      <c r="BY547" s="185"/>
      <c r="BZ547" s="185"/>
      <c r="CA547" s="185"/>
      <c r="CB547" s="185"/>
      <c r="CC547" s="185"/>
      <c r="CD547" s="185"/>
      <c r="CE547" s="185"/>
      <c r="CF547" s="185"/>
      <c r="CG547" s="185"/>
      <c r="CH547" s="185"/>
      <c r="CI547" s="185"/>
      <c r="CJ547" s="185"/>
      <c r="CK547" s="185"/>
      <c r="CL547" s="185"/>
      <c r="CM547" s="294"/>
    </row>
    <row r="548" spans="1:91" s="295" customFormat="1" ht="41.25" customHeight="1" x14ac:dyDescent="0.3">
      <c r="A548" s="55">
        <v>70</v>
      </c>
      <c r="B548" s="54" t="s">
        <v>359</v>
      </c>
      <c r="C548" s="55" t="s">
        <v>150</v>
      </c>
      <c r="D548" s="332"/>
      <c r="E548" s="2" t="s">
        <v>80</v>
      </c>
      <c r="F548" s="55" t="s">
        <v>151</v>
      </c>
      <c r="G548" s="333"/>
      <c r="H548" s="118"/>
      <c r="I548" s="2"/>
      <c r="J548" s="2">
        <v>1</v>
      </c>
      <c r="K548" s="2"/>
      <c r="L548" s="2"/>
      <c r="M548" s="2"/>
      <c r="N548" s="20"/>
      <c r="O548" s="119"/>
      <c r="P548" s="346"/>
      <c r="Q548" s="185"/>
      <c r="R548" s="185"/>
      <c r="S548" s="185"/>
      <c r="T548" s="185"/>
      <c r="U548" s="185"/>
      <c r="V548" s="185"/>
      <c r="W548" s="185"/>
      <c r="X548" s="185"/>
      <c r="Y548" s="185"/>
      <c r="Z548" s="185"/>
      <c r="AA548" s="185"/>
      <c r="AB548" s="185"/>
      <c r="AC548" s="185"/>
      <c r="AD548" s="185"/>
      <c r="AE548" s="185"/>
      <c r="AF548" s="185"/>
      <c r="AG548" s="185"/>
      <c r="AH548" s="185"/>
      <c r="AI548" s="185"/>
      <c r="AJ548" s="185"/>
      <c r="AK548" s="185"/>
      <c r="AL548" s="185"/>
      <c r="AM548" s="185"/>
      <c r="AN548" s="185"/>
      <c r="AO548" s="185"/>
      <c r="AP548" s="185"/>
      <c r="AQ548" s="185"/>
      <c r="AR548" s="185"/>
      <c r="AS548" s="185"/>
      <c r="AT548" s="185"/>
      <c r="AU548" s="185"/>
      <c r="AV548" s="185"/>
      <c r="AW548" s="185"/>
      <c r="AX548" s="185"/>
      <c r="AY548" s="185"/>
      <c r="AZ548" s="185"/>
      <c r="BA548" s="185"/>
      <c r="BB548" s="185"/>
      <c r="BC548" s="185"/>
      <c r="BD548" s="185"/>
      <c r="BE548" s="185"/>
      <c r="BF548" s="185"/>
      <c r="BG548" s="185"/>
      <c r="BH548" s="185"/>
      <c r="BI548" s="185"/>
      <c r="BJ548" s="185"/>
      <c r="BK548" s="185"/>
      <c r="BL548" s="185"/>
      <c r="BM548" s="185"/>
      <c r="BN548" s="185"/>
      <c r="BO548" s="185"/>
      <c r="BP548" s="185"/>
      <c r="BQ548" s="185"/>
      <c r="BR548" s="185"/>
      <c r="BS548" s="185"/>
      <c r="BT548" s="185"/>
      <c r="BU548" s="185"/>
      <c r="BV548" s="185"/>
      <c r="BW548" s="185"/>
      <c r="BX548" s="185"/>
      <c r="BY548" s="185"/>
      <c r="BZ548" s="185"/>
      <c r="CA548" s="185"/>
      <c r="CB548" s="185"/>
      <c r="CC548" s="185"/>
      <c r="CD548" s="185"/>
      <c r="CE548" s="185"/>
      <c r="CF548" s="185"/>
      <c r="CG548" s="185"/>
      <c r="CH548" s="185"/>
      <c r="CI548" s="185"/>
      <c r="CJ548" s="185"/>
      <c r="CK548" s="185"/>
      <c r="CL548" s="185"/>
      <c r="CM548" s="294"/>
    </row>
    <row r="549" spans="1:91" s="295" customFormat="1" ht="72.75" customHeight="1" x14ac:dyDescent="0.3">
      <c r="A549" s="55"/>
      <c r="B549" s="54"/>
      <c r="C549" s="55"/>
      <c r="D549" s="332"/>
      <c r="E549" s="202" t="s">
        <v>129</v>
      </c>
      <c r="F549" s="55"/>
      <c r="G549" s="333"/>
      <c r="H549" s="118"/>
      <c r="I549" s="2"/>
      <c r="J549" s="2">
        <v>1900</v>
      </c>
      <c r="K549" s="2"/>
      <c r="L549" s="2"/>
      <c r="M549" s="2"/>
      <c r="N549" s="20" t="s">
        <v>211</v>
      </c>
      <c r="O549" s="119"/>
      <c r="P549" s="346"/>
      <c r="Q549" s="185"/>
      <c r="R549" s="185"/>
      <c r="S549" s="185"/>
      <c r="T549" s="185"/>
      <c r="U549" s="185"/>
      <c r="V549" s="185"/>
      <c r="W549" s="185"/>
      <c r="X549" s="185"/>
      <c r="Y549" s="185"/>
      <c r="Z549" s="185"/>
      <c r="AA549" s="185"/>
      <c r="AB549" s="185"/>
      <c r="AC549" s="185"/>
      <c r="AD549" s="185"/>
      <c r="AE549" s="185"/>
      <c r="AF549" s="185"/>
      <c r="AG549" s="185"/>
      <c r="AH549" s="185"/>
      <c r="AI549" s="185"/>
      <c r="AJ549" s="185"/>
      <c r="AK549" s="185"/>
      <c r="AL549" s="185"/>
      <c r="AM549" s="185"/>
      <c r="AN549" s="185"/>
      <c r="AO549" s="185"/>
      <c r="AP549" s="185"/>
      <c r="AQ549" s="185"/>
      <c r="AR549" s="185"/>
      <c r="AS549" s="185"/>
      <c r="AT549" s="185"/>
      <c r="AU549" s="185"/>
      <c r="AV549" s="185"/>
      <c r="AW549" s="185"/>
      <c r="AX549" s="185"/>
      <c r="AY549" s="185"/>
      <c r="AZ549" s="185"/>
      <c r="BA549" s="185"/>
      <c r="BB549" s="185"/>
      <c r="BC549" s="185"/>
      <c r="BD549" s="185"/>
      <c r="BE549" s="185"/>
      <c r="BF549" s="185"/>
      <c r="BG549" s="185"/>
      <c r="BH549" s="185"/>
      <c r="BI549" s="185"/>
      <c r="BJ549" s="185"/>
      <c r="BK549" s="185"/>
      <c r="BL549" s="185"/>
      <c r="BM549" s="185"/>
      <c r="BN549" s="185"/>
      <c r="BO549" s="185"/>
      <c r="BP549" s="185"/>
      <c r="BQ549" s="185"/>
      <c r="BR549" s="185"/>
      <c r="BS549" s="185"/>
      <c r="BT549" s="185"/>
      <c r="BU549" s="185"/>
      <c r="BV549" s="185"/>
      <c r="BW549" s="185"/>
      <c r="BX549" s="185"/>
      <c r="BY549" s="185"/>
      <c r="BZ549" s="185"/>
      <c r="CA549" s="185"/>
      <c r="CB549" s="185"/>
      <c r="CC549" s="185"/>
      <c r="CD549" s="185"/>
      <c r="CE549" s="185"/>
      <c r="CF549" s="185"/>
      <c r="CG549" s="185"/>
      <c r="CH549" s="185"/>
      <c r="CI549" s="185"/>
      <c r="CJ549" s="185"/>
      <c r="CK549" s="185"/>
      <c r="CL549" s="185"/>
      <c r="CM549" s="294"/>
    </row>
    <row r="550" spans="1:91" s="295" customFormat="1" ht="41.25" customHeight="1" x14ac:dyDescent="0.3">
      <c r="A550" s="55">
        <v>71</v>
      </c>
      <c r="B550" s="54" t="s">
        <v>358</v>
      </c>
      <c r="C550" s="55" t="s">
        <v>150</v>
      </c>
      <c r="D550" s="332"/>
      <c r="E550" s="2" t="s">
        <v>80</v>
      </c>
      <c r="F550" s="55" t="s">
        <v>151</v>
      </c>
      <c r="G550" s="333"/>
      <c r="H550" s="118"/>
      <c r="I550" s="2"/>
      <c r="J550" s="2">
        <v>1</v>
      </c>
      <c r="K550" s="2"/>
      <c r="L550" s="2"/>
      <c r="M550" s="2"/>
      <c r="N550" s="20"/>
      <c r="O550" s="119"/>
      <c r="P550" s="346"/>
      <c r="Q550" s="185"/>
      <c r="R550" s="185"/>
      <c r="S550" s="185"/>
      <c r="T550" s="185"/>
      <c r="U550" s="185"/>
      <c r="V550" s="185"/>
      <c r="W550" s="185"/>
      <c r="X550" s="185"/>
      <c r="Y550" s="185"/>
      <c r="Z550" s="185"/>
      <c r="AA550" s="185"/>
      <c r="AB550" s="185"/>
      <c r="AC550" s="185"/>
      <c r="AD550" s="185"/>
      <c r="AE550" s="185"/>
      <c r="AF550" s="185"/>
      <c r="AG550" s="185"/>
      <c r="AH550" s="185"/>
      <c r="AI550" s="185"/>
      <c r="AJ550" s="185"/>
      <c r="AK550" s="185"/>
      <c r="AL550" s="185"/>
      <c r="AM550" s="185"/>
      <c r="AN550" s="185"/>
      <c r="AO550" s="185"/>
      <c r="AP550" s="185"/>
      <c r="AQ550" s="185"/>
      <c r="AR550" s="185"/>
      <c r="AS550" s="185"/>
      <c r="AT550" s="185"/>
      <c r="AU550" s="185"/>
      <c r="AV550" s="185"/>
      <c r="AW550" s="185"/>
      <c r="AX550" s="185"/>
      <c r="AY550" s="185"/>
      <c r="AZ550" s="185"/>
      <c r="BA550" s="185"/>
      <c r="BB550" s="185"/>
      <c r="BC550" s="185"/>
      <c r="BD550" s="185"/>
      <c r="BE550" s="185"/>
      <c r="BF550" s="185"/>
      <c r="BG550" s="185"/>
      <c r="BH550" s="185"/>
      <c r="BI550" s="185"/>
      <c r="BJ550" s="185"/>
      <c r="BK550" s="185"/>
      <c r="BL550" s="185"/>
      <c r="BM550" s="185"/>
      <c r="BN550" s="185"/>
      <c r="BO550" s="185"/>
      <c r="BP550" s="185"/>
      <c r="BQ550" s="185"/>
      <c r="BR550" s="185"/>
      <c r="BS550" s="185"/>
      <c r="BT550" s="185"/>
      <c r="BU550" s="185"/>
      <c r="BV550" s="185"/>
      <c r="BW550" s="185"/>
      <c r="BX550" s="185"/>
      <c r="BY550" s="185"/>
      <c r="BZ550" s="185"/>
      <c r="CA550" s="185"/>
      <c r="CB550" s="185"/>
      <c r="CC550" s="185"/>
      <c r="CD550" s="185"/>
      <c r="CE550" s="185"/>
      <c r="CF550" s="185"/>
      <c r="CG550" s="185"/>
      <c r="CH550" s="185"/>
      <c r="CI550" s="185"/>
      <c r="CJ550" s="185"/>
      <c r="CK550" s="185"/>
      <c r="CL550" s="185"/>
      <c r="CM550" s="294"/>
    </row>
    <row r="551" spans="1:91" s="295" customFormat="1" ht="65.25" customHeight="1" x14ac:dyDescent="0.3">
      <c r="A551" s="55"/>
      <c r="B551" s="54"/>
      <c r="C551" s="55"/>
      <c r="D551" s="332"/>
      <c r="E551" s="202" t="s">
        <v>129</v>
      </c>
      <c r="F551" s="55"/>
      <c r="G551" s="333"/>
      <c r="H551" s="118"/>
      <c r="I551" s="2"/>
      <c r="J551" s="2">
        <v>800</v>
      </c>
      <c r="K551" s="2"/>
      <c r="L551" s="2"/>
      <c r="M551" s="2"/>
      <c r="N551" s="20" t="s">
        <v>211</v>
      </c>
      <c r="O551" s="119"/>
      <c r="P551" s="346"/>
      <c r="Q551" s="185"/>
      <c r="R551" s="185"/>
      <c r="S551" s="185"/>
      <c r="T551" s="185"/>
      <c r="U551" s="185"/>
      <c r="V551" s="185"/>
      <c r="W551" s="185"/>
      <c r="X551" s="185"/>
      <c r="Y551" s="185"/>
      <c r="Z551" s="185"/>
      <c r="AA551" s="185"/>
      <c r="AB551" s="185"/>
      <c r="AC551" s="185"/>
      <c r="AD551" s="185"/>
      <c r="AE551" s="185"/>
      <c r="AF551" s="185"/>
      <c r="AG551" s="185"/>
      <c r="AH551" s="185"/>
      <c r="AI551" s="185"/>
      <c r="AJ551" s="185"/>
      <c r="AK551" s="185"/>
      <c r="AL551" s="185"/>
      <c r="AM551" s="185"/>
      <c r="AN551" s="185"/>
      <c r="AO551" s="185"/>
      <c r="AP551" s="185"/>
      <c r="AQ551" s="185"/>
      <c r="AR551" s="185"/>
      <c r="AS551" s="185"/>
      <c r="AT551" s="185"/>
      <c r="AU551" s="185"/>
      <c r="AV551" s="185"/>
      <c r="AW551" s="185"/>
      <c r="AX551" s="185"/>
      <c r="AY551" s="185"/>
      <c r="AZ551" s="185"/>
      <c r="BA551" s="185"/>
      <c r="BB551" s="185"/>
      <c r="BC551" s="185"/>
      <c r="BD551" s="185"/>
      <c r="BE551" s="185"/>
      <c r="BF551" s="185"/>
      <c r="BG551" s="185"/>
      <c r="BH551" s="185"/>
      <c r="BI551" s="185"/>
      <c r="BJ551" s="185"/>
      <c r="BK551" s="185"/>
      <c r="BL551" s="185"/>
      <c r="BM551" s="185"/>
      <c r="BN551" s="185"/>
      <c r="BO551" s="185"/>
      <c r="BP551" s="185"/>
      <c r="BQ551" s="185"/>
      <c r="BR551" s="185"/>
      <c r="BS551" s="185"/>
      <c r="BT551" s="185"/>
      <c r="BU551" s="185"/>
      <c r="BV551" s="185"/>
      <c r="BW551" s="185"/>
      <c r="BX551" s="185"/>
      <c r="BY551" s="185"/>
      <c r="BZ551" s="185"/>
      <c r="CA551" s="185"/>
      <c r="CB551" s="185"/>
      <c r="CC551" s="185"/>
      <c r="CD551" s="185"/>
      <c r="CE551" s="185"/>
      <c r="CF551" s="185"/>
      <c r="CG551" s="185"/>
      <c r="CH551" s="185"/>
      <c r="CI551" s="185"/>
      <c r="CJ551" s="185"/>
      <c r="CK551" s="185"/>
      <c r="CL551" s="185"/>
      <c r="CM551" s="294"/>
    </row>
    <row r="552" spans="1:91" s="295" customFormat="1" ht="41.25" customHeight="1" x14ac:dyDescent="0.3">
      <c r="A552" s="55">
        <v>72</v>
      </c>
      <c r="B552" s="54" t="s">
        <v>357</v>
      </c>
      <c r="C552" s="55" t="s">
        <v>150</v>
      </c>
      <c r="D552" s="332"/>
      <c r="E552" s="2" t="s">
        <v>80</v>
      </c>
      <c r="F552" s="55" t="s">
        <v>151</v>
      </c>
      <c r="G552" s="333"/>
      <c r="H552" s="118"/>
      <c r="I552" s="2"/>
      <c r="J552" s="2">
        <v>1</v>
      </c>
      <c r="K552" s="2"/>
      <c r="L552" s="2"/>
      <c r="M552" s="2"/>
      <c r="N552" s="20"/>
      <c r="O552" s="119"/>
      <c r="P552" s="346"/>
      <c r="Q552" s="185"/>
      <c r="R552" s="185"/>
      <c r="S552" s="185"/>
      <c r="T552" s="185"/>
      <c r="U552" s="185"/>
      <c r="V552" s="185"/>
      <c r="W552" s="185"/>
      <c r="X552" s="185"/>
      <c r="Y552" s="185"/>
      <c r="Z552" s="185"/>
      <c r="AA552" s="185"/>
      <c r="AB552" s="185"/>
      <c r="AC552" s="185"/>
      <c r="AD552" s="185"/>
      <c r="AE552" s="185"/>
      <c r="AF552" s="185"/>
      <c r="AG552" s="185"/>
      <c r="AH552" s="185"/>
      <c r="AI552" s="185"/>
      <c r="AJ552" s="185"/>
      <c r="AK552" s="185"/>
      <c r="AL552" s="185"/>
      <c r="AM552" s="185"/>
      <c r="AN552" s="185"/>
      <c r="AO552" s="185"/>
      <c r="AP552" s="185"/>
      <c r="AQ552" s="185"/>
      <c r="AR552" s="185"/>
      <c r="AS552" s="185"/>
      <c r="AT552" s="185"/>
      <c r="AU552" s="185"/>
      <c r="AV552" s="185"/>
      <c r="AW552" s="185"/>
      <c r="AX552" s="185"/>
      <c r="AY552" s="185"/>
      <c r="AZ552" s="185"/>
      <c r="BA552" s="185"/>
      <c r="BB552" s="185"/>
      <c r="BC552" s="185"/>
      <c r="BD552" s="185"/>
      <c r="BE552" s="185"/>
      <c r="BF552" s="185"/>
      <c r="BG552" s="185"/>
      <c r="BH552" s="185"/>
      <c r="BI552" s="185"/>
      <c r="BJ552" s="185"/>
      <c r="BK552" s="185"/>
      <c r="BL552" s="185"/>
      <c r="BM552" s="185"/>
      <c r="BN552" s="185"/>
      <c r="BO552" s="185"/>
      <c r="BP552" s="185"/>
      <c r="BQ552" s="185"/>
      <c r="BR552" s="185"/>
      <c r="BS552" s="185"/>
      <c r="BT552" s="185"/>
      <c r="BU552" s="185"/>
      <c r="BV552" s="185"/>
      <c r="BW552" s="185"/>
      <c r="BX552" s="185"/>
      <c r="BY552" s="185"/>
      <c r="BZ552" s="185"/>
      <c r="CA552" s="185"/>
      <c r="CB552" s="185"/>
      <c r="CC552" s="185"/>
      <c r="CD552" s="185"/>
      <c r="CE552" s="185"/>
      <c r="CF552" s="185"/>
      <c r="CG552" s="185"/>
      <c r="CH552" s="185"/>
      <c r="CI552" s="185"/>
      <c r="CJ552" s="185"/>
      <c r="CK552" s="185"/>
      <c r="CL552" s="185"/>
      <c r="CM552" s="294"/>
    </row>
    <row r="553" spans="1:91" s="295" customFormat="1" ht="74.25" customHeight="1" x14ac:dyDescent="0.3">
      <c r="A553" s="55"/>
      <c r="B553" s="54"/>
      <c r="C553" s="55"/>
      <c r="D553" s="332"/>
      <c r="E553" s="202" t="s">
        <v>129</v>
      </c>
      <c r="F553" s="55"/>
      <c r="G553" s="333"/>
      <c r="H553" s="118"/>
      <c r="I553" s="2"/>
      <c r="J553" s="2">
        <v>1500</v>
      </c>
      <c r="K553" s="2"/>
      <c r="L553" s="2"/>
      <c r="M553" s="2"/>
      <c r="N553" s="20" t="s">
        <v>211</v>
      </c>
      <c r="O553" s="119"/>
      <c r="P553" s="346"/>
      <c r="Q553" s="185"/>
      <c r="R553" s="185"/>
      <c r="S553" s="185"/>
      <c r="T553" s="185"/>
      <c r="U553" s="185"/>
      <c r="V553" s="185"/>
      <c r="W553" s="185"/>
      <c r="X553" s="185"/>
      <c r="Y553" s="185"/>
      <c r="Z553" s="185"/>
      <c r="AA553" s="185"/>
      <c r="AB553" s="185"/>
      <c r="AC553" s="185"/>
      <c r="AD553" s="185"/>
      <c r="AE553" s="185"/>
      <c r="AF553" s="185"/>
      <c r="AG553" s="185"/>
      <c r="AH553" s="185"/>
      <c r="AI553" s="185"/>
      <c r="AJ553" s="185"/>
      <c r="AK553" s="185"/>
      <c r="AL553" s="185"/>
      <c r="AM553" s="185"/>
      <c r="AN553" s="185"/>
      <c r="AO553" s="185"/>
      <c r="AP553" s="185"/>
      <c r="AQ553" s="185"/>
      <c r="AR553" s="185"/>
      <c r="AS553" s="185"/>
      <c r="AT553" s="185"/>
      <c r="AU553" s="185"/>
      <c r="AV553" s="185"/>
      <c r="AW553" s="185"/>
      <c r="AX553" s="185"/>
      <c r="AY553" s="185"/>
      <c r="AZ553" s="185"/>
      <c r="BA553" s="185"/>
      <c r="BB553" s="185"/>
      <c r="BC553" s="185"/>
      <c r="BD553" s="185"/>
      <c r="BE553" s="185"/>
      <c r="BF553" s="185"/>
      <c r="BG553" s="185"/>
      <c r="BH553" s="185"/>
      <c r="BI553" s="185"/>
      <c r="BJ553" s="185"/>
      <c r="BK553" s="185"/>
      <c r="BL553" s="185"/>
      <c r="BM553" s="185"/>
      <c r="BN553" s="185"/>
      <c r="BO553" s="185"/>
      <c r="BP553" s="185"/>
      <c r="BQ553" s="185"/>
      <c r="BR553" s="185"/>
      <c r="BS553" s="185"/>
      <c r="BT553" s="185"/>
      <c r="BU553" s="185"/>
      <c r="BV553" s="185"/>
      <c r="BW553" s="185"/>
      <c r="BX553" s="185"/>
      <c r="BY553" s="185"/>
      <c r="BZ553" s="185"/>
      <c r="CA553" s="185"/>
      <c r="CB553" s="185"/>
      <c r="CC553" s="185"/>
      <c r="CD553" s="185"/>
      <c r="CE553" s="185"/>
      <c r="CF553" s="185"/>
      <c r="CG553" s="185"/>
      <c r="CH553" s="185"/>
      <c r="CI553" s="185"/>
      <c r="CJ553" s="185"/>
      <c r="CK553" s="185"/>
      <c r="CL553" s="185"/>
      <c r="CM553" s="294"/>
    </row>
    <row r="554" spans="1:91" s="295" customFormat="1" ht="41.25" customHeight="1" x14ac:dyDescent="0.3">
      <c r="A554" s="55">
        <v>73</v>
      </c>
      <c r="B554" s="54" t="s">
        <v>356</v>
      </c>
      <c r="C554" s="55" t="s">
        <v>150</v>
      </c>
      <c r="D554" s="332"/>
      <c r="E554" s="2" t="s">
        <v>80</v>
      </c>
      <c r="F554" s="55" t="s">
        <v>151</v>
      </c>
      <c r="G554" s="333"/>
      <c r="H554" s="118"/>
      <c r="I554" s="2"/>
      <c r="J554" s="2">
        <v>1</v>
      </c>
      <c r="K554" s="2"/>
      <c r="L554" s="2"/>
      <c r="M554" s="2"/>
      <c r="N554" s="20"/>
      <c r="O554" s="119"/>
      <c r="P554" s="346"/>
      <c r="Q554" s="185"/>
      <c r="R554" s="185"/>
      <c r="S554" s="185"/>
      <c r="T554" s="185"/>
      <c r="U554" s="185"/>
      <c r="V554" s="185"/>
      <c r="W554" s="185"/>
      <c r="X554" s="185"/>
      <c r="Y554" s="185"/>
      <c r="Z554" s="185"/>
      <c r="AA554" s="185"/>
      <c r="AB554" s="185"/>
      <c r="AC554" s="185"/>
      <c r="AD554" s="185"/>
      <c r="AE554" s="185"/>
      <c r="AF554" s="185"/>
      <c r="AG554" s="185"/>
      <c r="AH554" s="185"/>
      <c r="AI554" s="185"/>
      <c r="AJ554" s="185"/>
      <c r="AK554" s="185"/>
      <c r="AL554" s="185"/>
      <c r="AM554" s="185"/>
      <c r="AN554" s="185"/>
      <c r="AO554" s="185"/>
      <c r="AP554" s="185"/>
      <c r="AQ554" s="185"/>
      <c r="AR554" s="185"/>
      <c r="AS554" s="185"/>
      <c r="AT554" s="185"/>
      <c r="AU554" s="185"/>
      <c r="AV554" s="185"/>
      <c r="AW554" s="185"/>
      <c r="AX554" s="185"/>
      <c r="AY554" s="185"/>
      <c r="AZ554" s="185"/>
      <c r="BA554" s="185"/>
      <c r="BB554" s="185"/>
      <c r="BC554" s="185"/>
      <c r="BD554" s="185"/>
      <c r="BE554" s="185"/>
      <c r="BF554" s="185"/>
      <c r="BG554" s="185"/>
      <c r="BH554" s="185"/>
      <c r="BI554" s="185"/>
      <c r="BJ554" s="185"/>
      <c r="BK554" s="185"/>
      <c r="BL554" s="185"/>
      <c r="BM554" s="185"/>
      <c r="BN554" s="185"/>
      <c r="BO554" s="185"/>
      <c r="BP554" s="185"/>
      <c r="BQ554" s="185"/>
      <c r="BR554" s="185"/>
      <c r="BS554" s="185"/>
      <c r="BT554" s="185"/>
      <c r="BU554" s="185"/>
      <c r="BV554" s="185"/>
      <c r="BW554" s="185"/>
      <c r="BX554" s="185"/>
      <c r="BY554" s="185"/>
      <c r="BZ554" s="185"/>
      <c r="CA554" s="185"/>
      <c r="CB554" s="185"/>
      <c r="CC554" s="185"/>
      <c r="CD554" s="185"/>
      <c r="CE554" s="185"/>
      <c r="CF554" s="185"/>
      <c r="CG554" s="185"/>
      <c r="CH554" s="185"/>
      <c r="CI554" s="185"/>
      <c r="CJ554" s="185"/>
      <c r="CK554" s="185"/>
      <c r="CL554" s="185"/>
      <c r="CM554" s="294"/>
    </row>
    <row r="555" spans="1:91" s="295" customFormat="1" ht="74.25" customHeight="1" x14ac:dyDescent="0.3">
      <c r="A555" s="55"/>
      <c r="B555" s="54"/>
      <c r="C555" s="55"/>
      <c r="D555" s="332"/>
      <c r="E555" s="202" t="s">
        <v>129</v>
      </c>
      <c r="F555" s="55"/>
      <c r="G555" s="333"/>
      <c r="H555" s="118"/>
      <c r="I555" s="2"/>
      <c r="J555" s="2">
        <v>3200</v>
      </c>
      <c r="K555" s="2"/>
      <c r="L555" s="2"/>
      <c r="M555" s="2"/>
      <c r="N555" s="20" t="s">
        <v>211</v>
      </c>
      <c r="O555" s="119"/>
      <c r="P555" s="346"/>
      <c r="Q555" s="185"/>
      <c r="R555" s="185"/>
      <c r="S555" s="185"/>
      <c r="T555" s="185"/>
      <c r="U555" s="185"/>
      <c r="V555" s="185"/>
      <c r="W555" s="185"/>
      <c r="X555" s="185"/>
      <c r="Y555" s="185"/>
      <c r="Z555" s="185"/>
      <c r="AA555" s="185"/>
      <c r="AB555" s="185"/>
      <c r="AC555" s="185"/>
      <c r="AD555" s="185"/>
      <c r="AE555" s="185"/>
      <c r="AF555" s="185"/>
      <c r="AG555" s="185"/>
      <c r="AH555" s="185"/>
      <c r="AI555" s="185"/>
      <c r="AJ555" s="185"/>
      <c r="AK555" s="185"/>
      <c r="AL555" s="185"/>
      <c r="AM555" s="185"/>
      <c r="AN555" s="185"/>
      <c r="AO555" s="185"/>
      <c r="AP555" s="185"/>
      <c r="AQ555" s="185"/>
      <c r="AR555" s="185"/>
      <c r="AS555" s="185"/>
      <c r="AT555" s="185"/>
      <c r="AU555" s="185"/>
      <c r="AV555" s="185"/>
      <c r="AW555" s="185"/>
      <c r="AX555" s="185"/>
      <c r="AY555" s="185"/>
      <c r="AZ555" s="185"/>
      <c r="BA555" s="185"/>
      <c r="BB555" s="185"/>
      <c r="BC555" s="185"/>
      <c r="BD555" s="185"/>
      <c r="BE555" s="185"/>
      <c r="BF555" s="185"/>
      <c r="BG555" s="185"/>
      <c r="BH555" s="185"/>
      <c r="BI555" s="185"/>
      <c r="BJ555" s="185"/>
      <c r="BK555" s="185"/>
      <c r="BL555" s="185"/>
      <c r="BM555" s="185"/>
      <c r="BN555" s="185"/>
      <c r="BO555" s="185"/>
      <c r="BP555" s="185"/>
      <c r="BQ555" s="185"/>
      <c r="BR555" s="185"/>
      <c r="BS555" s="185"/>
      <c r="BT555" s="185"/>
      <c r="BU555" s="185"/>
      <c r="BV555" s="185"/>
      <c r="BW555" s="185"/>
      <c r="BX555" s="185"/>
      <c r="BY555" s="185"/>
      <c r="BZ555" s="185"/>
      <c r="CA555" s="185"/>
      <c r="CB555" s="185"/>
      <c r="CC555" s="185"/>
      <c r="CD555" s="185"/>
      <c r="CE555" s="185"/>
      <c r="CF555" s="185"/>
      <c r="CG555" s="185"/>
      <c r="CH555" s="185"/>
      <c r="CI555" s="185"/>
      <c r="CJ555" s="185"/>
      <c r="CK555" s="185"/>
      <c r="CL555" s="185"/>
      <c r="CM555" s="294"/>
    </row>
    <row r="556" spans="1:91" s="295" customFormat="1" ht="41.25" customHeight="1" x14ac:dyDescent="0.3">
      <c r="A556" s="55">
        <v>74</v>
      </c>
      <c r="B556" s="54" t="s">
        <v>746</v>
      </c>
      <c r="C556" s="55" t="s">
        <v>81</v>
      </c>
      <c r="D556" s="332"/>
      <c r="E556" s="2" t="s">
        <v>80</v>
      </c>
      <c r="F556" s="55" t="s">
        <v>151</v>
      </c>
      <c r="G556" s="333"/>
      <c r="H556" s="118"/>
      <c r="I556" s="2"/>
      <c r="J556" s="2">
        <v>1</v>
      </c>
      <c r="K556" s="2"/>
      <c r="L556" s="2"/>
      <c r="M556" s="2"/>
      <c r="N556" s="20"/>
      <c r="O556" s="119"/>
      <c r="P556" s="346"/>
      <c r="Q556" s="185"/>
      <c r="R556" s="185"/>
      <c r="S556" s="185"/>
      <c r="T556" s="185"/>
      <c r="U556" s="185"/>
      <c r="V556" s="185"/>
      <c r="W556" s="185"/>
      <c r="X556" s="185"/>
      <c r="Y556" s="185"/>
      <c r="Z556" s="185"/>
      <c r="AA556" s="185"/>
      <c r="AB556" s="185"/>
      <c r="AC556" s="185"/>
      <c r="AD556" s="185"/>
      <c r="AE556" s="185"/>
      <c r="AF556" s="185"/>
      <c r="AG556" s="185"/>
      <c r="AH556" s="185"/>
      <c r="AI556" s="185"/>
      <c r="AJ556" s="185"/>
      <c r="AK556" s="185"/>
      <c r="AL556" s="185"/>
      <c r="AM556" s="185"/>
      <c r="AN556" s="185"/>
      <c r="AO556" s="185"/>
      <c r="AP556" s="185"/>
      <c r="AQ556" s="185"/>
      <c r="AR556" s="185"/>
      <c r="AS556" s="185"/>
      <c r="AT556" s="185"/>
      <c r="AU556" s="185"/>
      <c r="AV556" s="185"/>
      <c r="AW556" s="185"/>
      <c r="AX556" s="185"/>
      <c r="AY556" s="185"/>
      <c r="AZ556" s="185"/>
      <c r="BA556" s="185"/>
      <c r="BB556" s="185"/>
      <c r="BC556" s="185"/>
      <c r="BD556" s="185"/>
      <c r="BE556" s="185"/>
      <c r="BF556" s="185"/>
      <c r="BG556" s="185"/>
      <c r="BH556" s="185"/>
      <c r="BI556" s="185"/>
      <c r="BJ556" s="185"/>
      <c r="BK556" s="185"/>
      <c r="BL556" s="185"/>
      <c r="BM556" s="185"/>
      <c r="BN556" s="185"/>
      <c r="BO556" s="185"/>
      <c r="BP556" s="185"/>
      <c r="BQ556" s="185"/>
      <c r="BR556" s="185"/>
      <c r="BS556" s="185"/>
      <c r="BT556" s="185"/>
      <c r="BU556" s="185"/>
      <c r="BV556" s="185"/>
      <c r="BW556" s="185"/>
      <c r="BX556" s="185"/>
      <c r="BY556" s="185"/>
      <c r="BZ556" s="185"/>
      <c r="CA556" s="185"/>
      <c r="CB556" s="185"/>
      <c r="CC556" s="185"/>
      <c r="CD556" s="185"/>
      <c r="CE556" s="185"/>
      <c r="CF556" s="185"/>
      <c r="CG556" s="185"/>
      <c r="CH556" s="185"/>
      <c r="CI556" s="185"/>
      <c r="CJ556" s="185"/>
      <c r="CK556" s="185"/>
      <c r="CL556" s="185"/>
      <c r="CM556" s="294"/>
    </row>
    <row r="557" spans="1:91" s="295" customFormat="1" ht="41.25" customHeight="1" x14ac:dyDescent="0.3">
      <c r="A557" s="55"/>
      <c r="B557" s="54"/>
      <c r="C557" s="55"/>
      <c r="D557" s="332"/>
      <c r="E557" s="202" t="s">
        <v>129</v>
      </c>
      <c r="F557" s="55"/>
      <c r="G557" s="333"/>
      <c r="H557" s="118"/>
      <c r="I557" s="2"/>
      <c r="J557" s="2">
        <v>5000</v>
      </c>
      <c r="K557" s="2">
        <v>5000</v>
      </c>
      <c r="L557" s="2">
        <v>5000</v>
      </c>
      <c r="M557" s="2"/>
      <c r="N557" s="20" t="s">
        <v>211</v>
      </c>
      <c r="O557" s="119"/>
      <c r="P557" s="346"/>
      <c r="Q557" s="185"/>
      <c r="R557" s="185"/>
      <c r="S557" s="185"/>
      <c r="T557" s="185"/>
      <c r="U557" s="185"/>
      <c r="V557" s="185"/>
      <c r="W557" s="185"/>
      <c r="X557" s="185"/>
      <c r="Y557" s="185"/>
      <c r="Z557" s="185"/>
      <c r="AA557" s="185"/>
      <c r="AB557" s="185"/>
      <c r="AC557" s="185"/>
      <c r="AD557" s="185"/>
      <c r="AE557" s="185"/>
      <c r="AF557" s="185"/>
      <c r="AG557" s="185"/>
      <c r="AH557" s="185"/>
      <c r="AI557" s="185"/>
      <c r="AJ557" s="185"/>
      <c r="AK557" s="185"/>
      <c r="AL557" s="185"/>
      <c r="AM557" s="185"/>
      <c r="AN557" s="185"/>
      <c r="AO557" s="185"/>
      <c r="AP557" s="185"/>
      <c r="AQ557" s="185"/>
      <c r="AR557" s="185"/>
      <c r="AS557" s="185"/>
      <c r="AT557" s="185"/>
      <c r="AU557" s="185"/>
      <c r="AV557" s="185"/>
      <c r="AW557" s="185"/>
      <c r="AX557" s="185"/>
      <c r="AY557" s="185"/>
      <c r="AZ557" s="185"/>
      <c r="BA557" s="185"/>
      <c r="BB557" s="185"/>
      <c r="BC557" s="185"/>
      <c r="BD557" s="185"/>
      <c r="BE557" s="185"/>
      <c r="BF557" s="185"/>
      <c r="BG557" s="185"/>
      <c r="BH557" s="185"/>
      <c r="BI557" s="185"/>
      <c r="BJ557" s="185"/>
      <c r="BK557" s="185"/>
      <c r="BL557" s="185"/>
      <c r="BM557" s="185"/>
      <c r="BN557" s="185"/>
      <c r="BO557" s="185"/>
      <c r="BP557" s="185"/>
      <c r="BQ557" s="185"/>
      <c r="BR557" s="185"/>
      <c r="BS557" s="185"/>
      <c r="BT557" s="185"/>
      <c r="BU557" s="185"/>
      <c r="BV557" s="185"/>
      <c r="BW557" s="185"/>
      <c r="BX557" s="185"/>
      <c r="BY557" s="185"/>
      <c r="BZ557" s="185"/>
      <c r="CA557" s="185"/>
      <c r="CB557" s="185"/>
      <c r="CC557" s="185"/>
      <c r="CD557" s="185"/>
      <c r="CE557" s="185"/>
      <c r="CF557" s="185"/>
      <c r="CG557" s="185"/>
      <c r="CH557" s="185"/>
      <c r="CI557" s="185"/>
      <c r="CJ557" s="185"/>
      <c r="CK557" s="185"/>
      <c r="CL557" s="185"/>
      <c r="CM557" s="294"/>
    </row>
    <row r="558" spans="1:91" s="295" customFormat="1" ht="41.25" customHeight="1" x14ac:dyDescent="0.3">
      <c r="A558" s="55">
        <v>75</v>
      </c>
      <c r="B558" s="54" t="s">
        <v>833</v>
      </c>
      <c r="C558" s="55" t="s">
        <v>81</v>
      </c>
      <c r="D558" s="332"/>
      <c r="E558" s="2" t="s">
        <v>80</v>
      </c>
      <c r="F558" s="55" t="s">
        <v>151</v>
      </c>
      <c r="G558" s="333"/>
      <c r="H558" s="118"/>
      <c r="I558" s="2"/>
      <c r="J558" s="2">
        <v>1</v>
      </c>
      <c r="K558" s="2"/>
      <c r="L558" s="2"/>
      <c r="M558" s="2"/>
      <c r="N558" s="20"/>
      <c r="O558" s="119"/>
      <c r="P558" s="346"/>
      <c r="Q558" s="185"/>
      <c r="R558" s="185"/>
      <c r="S558" s="185"/>
      <c r="T558" s="185"/>
      <c r="U558" s="185"/>
      <c r="V558" s="185"/>
      <c r="W558" s="185"/>
      <c r="X558" s="185"/>
      <c r="Y558" s="185"/>
      <c r="Z558" s="185"/>
      <c r="AA558" s="185"/>
      <c r="AB558" s="185"/>
      <c r="AC558" s="185"/>
      <c r="AD558" s="185"/>
      <c r="AE558" s="185"/>
      <c r="AF558" s="185"/>
      <c r="AG558" s="185"/>
      <c r="AH558" s="185"/>
      <c r="AI558" s="185"/>
      <c r="AJ558" s="185"/>
      <c r="AK558" s="185"/>
      <c r="AL558" s="185"/>
      <c r="AM558" s="185"/>
      <c r="AN558" s="185"/>
      <c r="AO558" s="185"/>
      <c r="AP558" s="185"/>
      <c r="AQ558" s="185"/>
      <c r="AR558" s="185"/>
      <c r="AS558" s="185"/>
      <c r="AT558" s="185"/>
      <c r="AU558" s="185"/>
      <c r="AV558" s="185"/>
      <c r="AW558" s="185"/>
      <c r="AX558" s="185"/>
      <c r="AY558" s="185"/>
      <c r="AZ558" s="185"/>
      <c r="BA558" s="185"/>
      <c r="BB558" s="185"/>
      <c r="BC558" s="185"/>
      <c r="BD558" s="185"/>
      <c r="BE558" s="185"/>
      <c r="BF558" s="185"/>
      <c r="BG558" s="185"/>
      <c r="BH558" s="185"/>
      <c r="BI558" s="185"/>
      <c r="BJ558" s="185"/>
      <c r="BK558" s="185"/>
      <c r="BL558" s="185"/>
      <c r="BM558" s="185"/>
      <c r="BN558" s="185"/>
      <c r="BO558" s="185"/>
      <c r="BP558" s="185"/>
      <c r="BQ558" s="185"/>
      <c r="BR558" s="185"/>
      <c r="BS558" s="185"/>
      <c r="BT558" s="185"/>
      <c r="BU558" s="185"/>
      <c r="BV558" s="185"/>
      <c r="BW558" s="185"/>
      <c r="BX558" s="185"/>
      <c r="BY558" s="185"/>
      <c r="BZ558" s="185"/>
      <c r="CA558" s="185"/>
      <c r="CB558" s="185"/>
      <c r="CC558" s="185"/>
      <c r="CD558" s="185"/>
      <c r="CE558" s="185"/>
      <c r="CF558" s="185"/>
      <c r="CG558" s="185"/>
      <c r="CH558" s="185"/>
      <c r="CI558" s="185"/>
      <c r="CJ558" s="185"/>
      <c r="CK558" s="185"/>
      <c r="CL558" s="185"/>
      <c r="CM558" s="294"/>
    </row>
    <row r="559" spans="1:91" s="295" customFormat="1" ht="41.25" customHeight="1" x14ac:dyDescent="0.3">
      <c r="A559" s="55"/>
      <c r="B559" s="54"/>
      <c r="C559" s="55"/>
      <c r="D559" s="332"/>
      <c r="E559" s="202" t="s">
        <v>129</v>
      </c>
      <c r="F559" s="55"/>
      <c r="G559" s="333"/>
      <c r="H559" s="118"/>
      <c r="I559" s="2"/>
      <c r="J559" s="130">
        <v>0.5</v>
      </c>
      <c r="K559" s="2">
        <v>0.5</v>
      </c>
      <c r="L559" s="2"/>
      <c r="M559" s="2"/>
      <c r="N559" s="20" t="s">
        <v>211</v>
      </c>
      <c r="O559" s="119"/>
      <c r="P559" s="346"/>
      <c r="Q559" s="185"/>
      <c r="R559" s="185"/>
      <c r="S559" s="185"/>
      <c r="T559" s="185"/>
      <c r="U559" s="185"/>
      <c r="V559" s="185"/>
      <c r="W559" s="185"/>
      <c r="X559" s="185"/>
      <c r="Y559" s="185"/>
      <c r="Z559" s="185"/>
      <c r="AA559" s="185"/>
      <c r="AB559" s="185"/>
      <c r="AC559" s="185"/>
      <c r="AD559" s="185"/>
      <c r="AE559" s="185"/>
      <c r="AF559" s="185"/>
      <c r="AG559" s="185"/>
      <c r="AH559" s="185"/>
      <c r="AI559" s="185"/>
      <c r="AJ559" s="185"/>
      <c r="AK559" s="185"/>
      <c r="AL559" s="185"/>
      <c r="AM559" s="185"/>
      <c r="AN559" s="185"/>
      <c r="AO559" s="185"/>
      <c r="AP559" s="185"/>
      <c r="AQ559" s="185"/>
      <c r="AR559" s="185"/>
      <c r="AS559" s="185"/>
      <c r="AT559" s="185"/>
      <c r="AU559" s="185"/>
      <c r="AV559" s="185"/>
      <c r="AW559" s="185"/>
      <c r="AX559" s="185"/>
      <c r="AY559" s="185"/>
      <c r="AZ559" s="185"/>
      <c r="BA559" s="185"/>
      <c r="BB559" s="185"/>
      <c r="BC559" s="185"/>
      <c r="BD559" s="185"/>
      <c r="BE559" s="185"/>
      <c r="BF559" s="185"/>
      <c r="BG559" s="185"/>
      <c r="BH559" s="185"/>
      <c r="BI559" s="185"/>
      <c r="BJ559" s="185"/>
      <c r="BK559" s="185"/>
      <c r="BL559" s="185"/>
      <c r="BM559" s="185"/>
      <c r="BN559" s="185"/>
      <c r="BO559" s="185"/>
      <c r="BP559" s="185"/>
      <c r="BQ559" s="185"/>
      <c r="BR559" s="185"/>
      <c r="BS559" s="185"/>
      <c r="BT559" s="185"/>
      <c r="BU559" s="185"/>
      <c r="BV559" s="185"/>
      <c r="BW559" s="185"/>
      <c r="BX559" s="185"/>
      <c r="BY559" s="185"/>
      <c r="BZ559" s="185"/>
      <c r="CA559" s="185"/>
      <c r="CB559" s="185"/>
      <c r="CC559" s="185"/>
      <c r="CD559" s="185"/>
      <c r="CE559" s="185"/>
      <c r="CF559" s="185"/>
      <c r="CG559" s="185"/>
      <c r="CH559" s="185"/>
      <c r="CI559" s="185"/>
      <c r="CJ559" s="185"/>
      <c r="CK559" s="185"/>
      <c r="CL559" s="185"/>
      <c r="CM559" s="294"/>
    </row>
    <row r="560" spans="1:91" s="64" customFormat="1" ht="41.25" customHeight="1" x14ac:dyDescent="0.3">
      <c r="A560" s="230"/>
      <c r="B560" s="347" t="s">
        <v>354</v>
      </c>
      <c r="C560" s="304"/>
      <c r="D560" s="304"/>
      <c r="E560" s="304"/>
      <c r="F560" s="304"/>
      <c r="G560" s="304"/>
      <c r="H560" s="304"/>
      <c r="I560" s="304"/>
      <c r="J560" s="304"/>
      <c r="K560" s="304"/>
      <c r="L560" s="304"/>
      <c r="M560" s="304"/>
      <c r="N560" s="304"/>
      <c r="O560" s="106"/>
      <c r="P560" s="197"/>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c r="CH560" s="66"/>
      <c r="CI560" s="66"/>
      <c r="CJ560" s="66"/>
      <c r="CK560" s="66"/>
      <c r="CL560" s="66"/>
      <c r="CM560" s="67"/>
    </row>
    <row r="561" spans="1:91" s="9" customFormat="1" ht="155.25" customHeight="1" x14ac:dyDescent="0.3">
      <c r="A561" s="62"/>
      <c r="B561" s="30" t="s">
        <v>353</v>
      </c>
      <c r="C561" s="106" t="s">
        <v>352</v>
      </c>
      <c r="D561" s="61" t="s">
        <v>52</v>
      </c>
      <c r="E561" s="120" t="s">
        <v>3</v>
      </c>
      <c r="F561" s="89"/>
      <c r="G561" s="106">
        <v>94.7</v>
      </c>
      <c r="H561" s="106">
        <v>98</v>
      </c>
      <c r="I561" s="106">
        <v>100</v>
      </c>
      <c r="J561" s="106">
        <v>100</v>
      </c>
      <c r="K561" s="106">
        <v>100</v>
      </c>
      <c r="L561" s="106">
        <v>100</v>
      </c>
      <c r="M561" s="106">
        <v>100</v>
      </c>
      <c r="P561" s="70"/>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8"/>
    </row>
    <row r="562" spans="1:91" s="64" customFormat="1" ht="41.25" customHeight="1" x14ac:dyDescent="0.3">
      <c r="A562" s="127"/>
      <c r="B562" s="135" t="s">
        <v>43</v>
      </c>
      <c r="C562" s="106"/>
      <c r="D562" s="106"/>
      <c r="E562" s="106"/>
      <c r="F562" s="106"/>
      <c r="G562" s="106"/>
      <c r="H562" s="106"/>
      <c r="I562" s="106"/>
      <c r="J562" s="106"/>
      <c r="K562" s="106"/>
      <c r="L562" s="106"/>
      <c r="M562" s="106"/>
      <c r="N562" s="106"/>
      <c r="O562" s="106"/>
      <c r="P562" s="197"/>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c r="CJ562" s="66"/>
      <c r="CK562" s="66"/>
      <c r="CL562" s="66"/>
      <c r="CM562" s="67"/>
    </row>
    <row r="563" spans="1:91" s="64" customFormat="1" ht="41.25" customHeight="1" x14ac:dyDescent="0.3">
      <c r="A563" s="127"/>
      <c r="B563" s="178" t="s">
        <v>60</v>
      </c>
      <c r="C563" s="178"/>
      <c r="D563" s="106"/>
      <c r="E563" s="106"/>
      <c r="F563" s="106"/>
      <c r="G563" s="106"/>
      <c r="H563" s="106"/>
      <c r="I563" s="106"/>
      <c r="J563" s="106"/>
      <c r="K563" s="106"/>
      <c r="L563" s="106"/>
      <c r="M563" s="106"/>
      <c r="N563" s="106"/>
      <c r="O563" s="106"/>
      <c r="P563" s="197"/>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c r="CI563" s="66"/>
      <c r="CJ563" s="66"/>
      <c r="CK563" s="66"/>
      <c r="CL563" s="66"/>
      <c r="CM563" s="67"/>
    </row>
    <row r="564" spans="1:91" s="64" customFormat="1" ht="41.25" customHeight="1" x14ac:dyDescent="0.3">
      <c r="A564" s="170">
        <v>75</v>
      </c>
      <c r="B564" s="178" t="s">
        <v>351</v>
      </c>
      <c r="C564" s="170" t="s">
        <v>350</v>
      </c>
      <c r="D564" s="170"/>
      <c r="E564" s="127" t="s">
        <v>80</v>
      </c>
      <c r="F564" s="304" t="s">
        <v>349</v>
      </c>
      <c r="G564" s="106">
        <f t="shared" ref="G564:M566" si="53">G569+G574+G579+G582+G586+G590</f>
        <v>0</v>
      </c>
      <c r="H564" s="106">
        <f t="shared" si="53"/>
        <v>0</v>
      </c>
      <c r="I564" s="106">
        <f t="shared" si="53"/>
        <v>0</v>
      </c>
      <c r="J564" s="106">
        <f t="shared" si="53"/>
        <v>0</v>
      </c>
      <c r="K564" s="106">
        <f t="shared" si="53"/>
        <v>0</v>
      </c>
      <c r="L564" s="106">
        <f t="shared" si="53"/>
        <v>4</v>
      </c>
      <c r="M564" s="106">
        <f t="shared" si="53"/>
        <v>2</v>
      </c>
      <c r="N564" s="106" t="s">
        <v>855</v>
      </c>
      <c r="O564" s="106"/>
      <c r="P564" s="197"/>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c r="CH564" s="66"/>
      <c r="CI564" s="66"/>
      <c r="CJ564" s="66"/>
      <c r="CK564" s="66"/>
      <c r="CL564" s="66"/>
      <c r="CM564" s="67"/>
    </row>
    <row r="565" spans="1:91" s="64" customFormat="1" ht="41.25" customHeight="1" x14ac:dyDescent="0.3">
      <c r="A565" s="170"/>
      <c r="B565" s="178"/>
      <c r="C565" s="170"/>
      <c r="D565" s="170"/>
      <c r="E565" s="304" t="s">
        <v>39</v>
      </c>
      <c r="F565" s="304"/>
      <c r="G565" s="106">
        <f t="shared" si="53"/>
        <v>0</v>
      </c>
      <c r="H565" s="106">
        <f t="shared" si="53"/>
        <v>115.8</v>
      </c>
      <c r="I565" s="106">
        <f t="shared" si="53"/>
        <v>20</v>
      </c>
      <c r="J565" s="106">
        <f t="shared" si="53"/>
        <v>2000</v>
      </c>
      <c r="K565" s="106">
        <f t="shared" si="53"/>
        <v>2500</v>
      </c>
      <c r="L565" s="106">
        <f t="shared" si="53"/>
        <v>2682.5</v>
      </c>
      <c r="M565" s="106">
        <f t="shared" si="53"/>
        <v>1116.8</v>
      </c>
      <c r="N565" s="20" t="s">
        <v>38</v>
      </c>
      <c r="O565" s="106"/>
      <c r="P565" s="197"/>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c r="CH565" s="66"/>
      <c r="CI565" s="66"/>
      <c r="CJ565" s="66"/>
      <c r="CK565" s="66"/>
      <c r="CL565" s="66"/>
      <c r="CM565" s="67"/>
    </row>
    <row r="566" spans="1:91" s="64" customFormat="1" ht="41.25" customHeight="1" x14ac:dyDescent="0.3">
      <c r="A566" s="170"/>
      <c r="B566" s="178"/>
      <c r="C566" s="170"/>
      <c r="D566" s="170"/>
      <c r="E566" s="304"/>
      <c r="F566" s="304"/>
      <c r="G566" s="106">
        <f t="shared" si="53"/>
        <v>0</v>
      </c>
      <c r="H566" s="106">
        <f t="shared" si="53"/>
        <v>0</v>
      </c>
      <c r="I566" s="106">
        <f t="shared" si="53"/>
        <v>0</v>
      </c>
      <c r="J566" s="106">
        <f t="shared" si="53"/>
        <v>0</v>
      </c>
      <c r="K566" s="106">
        <f t="shared" si="53"/>
        <v>0</v>
      </c>
      <c r="L566" s="106">
        <f t="shared" si="53"/>
        <v>12722.900000000001</v>
      </c>
      <c r="M566" s="106">
        <f t="shared" si="53"/>
        <v>8200</v>
      </c>
      <c r="N566" s="20" t="s">
        <v>4</v>
      </c>
      <c r="O566" s="106"/>
      <c r="P566" s="197"/>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c r="CH566" s="66"/>
      <c r="CI566" s="66"/>
      <c r="CJ566" s="66"/>
      <c r="CK566" s="66"/>
      <c r="CL566" s="66"/>
      <c r="CM566" s="67"/>
    </row>
    <row r="567" spans="1:91" s="64" customFormat="1" ht="41.25" customHeight="1" x14ac:dyDescent="0.3">
      <c r="A567" s="127"/>
      <c r="B567" s="135" t="s">
        <v>43</v>
      </c>
      <c r="C567" s="106"/>
      <c r="D567" s="106"/>
      <c r="E567" s="106"/>
      <c r="F567" s="106"/>
      <c r="G567" s="106"/>
      <c r="H567" s="106"/>
      <c r="I567" s="106"/>
      <c r="J567" s="106"/>
      <c r="K567" s="106"/>
      <c r="L567" s="106"/>
      <c r="M567" s="106"/>
      <c r="N567" s="106"/>
      <c r="O567" s="106"/>
      <c r="P567" s="197"/>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c r="CH567" s="66"/>
      <c r="CI567" s="66"/>
      <c r="CJ567" s="66"/>
      <c r="CK567" s="66"/>
      <c r="CL567" s="66"/>
      <c r="CM567" s="67"/>
    </row>
    <row r="568" spans="1:91" s="64" customFormat="1" ht="41.25" customHeight="1" x14ac:dyDescent="0.3">
      <c r="A568" s="127"/>
      <c r="B568" s="178" t="s">
        <v>60</v>
      </c>
      <c r="C568" s="178"/>
      <c r="D568" s="106"/>
      <c r="E568" s="106"/>
      <c r="F568" s="106"/>
      <c r="G568" s="106"/>
      <c r="H568" s="106"/>
      <c r="I568" s="106"/>
      <c r="J568" s="106"/>
      <c r="K568" s="106"/>
      <c r="L568" s="106"/>
      <c r="M568" s="106"/>
      <c r="N568" s="106"/>
      <c r="O568" s="106"/>
      <c r="P568" s="197"/>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c r="CH568" s="66"/>
      <c r="CI568" s="66"/>
      <c r="CJ568" s="66"/>
      <c r="CK568" s="66"/>
      <c r="CL568" s="66"/>
      <c r="CM568" s="67"/>
    </row>
    <row r="569" spans="1:91" s="352" customFormat="1" ht="41.25" customHeight="1" x14ac:dyDescent="0.3">
      <c r="A569" s="128"/>
      <c r="B569" s="348" t="s">
        <v>348</v>
      </c>
      <c r="C569" s="128" t="s">
        <v>81</v>
      </c>
      <c r="D569" s="128"/>
      <c r="E569" s="20" t="s">
        <v>80</v>
      </c>
      <c r="F569" s="128" t="s">
        <v>121</v>
      </c>
      <c r="G569" s="20"/>
      <c r="H569" s="20"/>
      <c r="I569" s="20"/>
      <c r="J569" s="20"/>
      <c r="K569" s="20"/>
      <c r="L569" s="20">
        <v>1</v>
      </c>
      <c r="M569" s="226"/>
      <c r="N569" s="20"/>
      <c r="O569" s="226" t="s">
        <v>12</v>
      </c>
      <c r="P569" s="349"/>
      <c r="Q569" s="350"/>
      <c r="R569" s="350"/>
      <c r="S569" s="350"/>
      <c r="T569" s="350"/>
      <c r="U569" s="350"/>
      <c r="V569" s="350"/>
      <c r="W569" s="350"/>
      <c r="X569" s="350"/>
      <c r="Y569" s="350"/>
      <c r="Z569" s="350"/>
      <c r="AA569" s="350"/>
      <c r="AB569" s="350"/>
      <c r="AC569" s="350"/>
      <c r="AD569" s="350"/>
      <c r="AE569" s="350"/>
      <c r="AF569" s="350"/>
      <c r="AG569" s="350"/>
      <c r="AH569" s="350"/>
      <c r="AI569" s="350"/>
      <c r="AJ569" s="350"/>
      <c r="AK569" s="350"/>
      <c r="AL569" s="350"/>
      <c r="AM569" s="350"/>
      <c r="AN569" s="350"/>
      <c r="AO569" s="350"/>
      <c r="AP569" s="350"/>
      <c r="AQ569" s="350"/>
      <c r="AR569" s="350"/>
      <c r="AS569" s="350"/>
      <c r="AT569" s="350"/>
      <c r="AU569" s="350"/>
      <c r="AV569" s="350"/>
      <c r="AW569" s="350"/>
      <c r="AX569" s="350"/>
      <c r="AY569" s="350"/>
      <c r="AZ569" s="350"/>
      <c r="BA569" s="350"/>
      <c r="BB569" s="350"/>
      <c r="BC569" s="350"/>
      <c r="BD569" s="350"/>
      <c r="BE569" s="350"/>
      <c r="BF569" s="350"/>
      <c r="BG569" s="350"/>
      <c r="BH569" s="350"/>
      <c r="BI569" s="350"/>
      <c r="BJ569" s="350"/>
      <c r="BK569" s="350"/>
      <c r="BL569" s="350"/>
      <c r="BM569" s="350"/>
      <c r="BN569" s="350"/>
      <c r="BO569" s="350"/>
      <c r="BP569" s="350"/>
      <c r="BQ569" s="350"/>
      <c r="BR569" s="350"/>
      <c r="BS569" s="350"/>
      <c r="BT569" s="350"/>
      <c r="BU569" s="350"/>
      <c r="BV569" s="350"/>
      <c r="BW569" s="350"/>
      <c r="BX569" s="350"/>
      <c r="BY569" s="350"/>
      <c r="BZ569" s="350"/>
      <c r="CA569" s="350"/>
      <c r="CB569" s="350"/>
      <c r="CC569" s="350"/>
      <c r="CD569" s="350"/>
      <c r="CE569" s="350"/>
      <c r="CF569" s="350"/>
      <c r="CG569" s="350"/>
      <c r="CH569" s="350"/>
      <c r="CI569" s="350"/>
      <c r="CJ569" s="350"/>
      <c r="CK569" s="350"/>
      <c r="CL569" s="350"/>
      <c r="CM569" s="351"/>
    </row>
    <row r="570" spans="1:91" s="352" customFormat="1" ht="41.25" customHeight="1" x14ac:dyDescent="0.3">
      <c r="A570" s="128"/>
      <c r="B570" s="348"/>
      <c r="C570" s="128"/>
      <c r="D570" s="128"/>
      <c r="E570" s="128" t="s">
        <v>39</v>
      </c>
      <c r="F570" s="128"/>
      <c r="G570" s="20"/>
      <c r="H570" s="20"/>
      <c r="I570" s="20">
        <v>10</v>
      </c>
      <c r="J570" s="20">
        <v>1000</v>
      </c>
      <c r="K570" s="20">
        <v>1000</v>
      </c>
      <c r="L570" s="20">
        <v>160</v>
      </c>
      <c r="M570" s="226"/>
      <c r="N570" s="20" t="s">
        <v>38</v>
      </c>
      <c r="O570" s="20">
        <v>279051015</v>
      </c>
      <c r="P570" s="349"/>
      <c r="Q570" s="350"/>
      <c r="R570" s="350"/>
      <c r="S570" s="350"/>
      <c r="T570" s="350"/>
      <c r="U570" s="350"/>
      <c r="V570" s="350"/>
      <c r="W570" s="350"/>
      <c r="X570" s="350"/>
      <c r="Y570" s="350"/>
      <c r="Z570" s="350"/>
      <c r="AA570" s="350"/>
      <c r="AB570" s="350"/>
      <c r="AC570" s="350"/>
      <c r="AD570" s="350"/>
      <c r="AE570" s="350"/>
      <c r="AF570" s="350"/>
      <c r="AG570" s="350"/>
      <c r="AH570" s="350"/>
      <c r="AI570" s="350"/>
      <c r="AJ570" s="350"/>
      <c r="AK570" s="350"/>
      <c r="AL570" s="350"/>
      <c r="AM570" s="350"/>
      <c r="AN570" s="350"/>
      <c r="AO570" s="350"/>
      <c r="AP570" s="350"/>
      <c r="AQ570" s="350"/>
      <c r="AR570" s="350"/>
      <c r="AS570" s="350"/>
      <c r="AT570" s="350"/>
      <c r="AU570" s="350"/>
      <c r="AV570" s="350"/>
      <c r="AW570" s="350"/>
      <c r="AX570" s="350"/>
      <c r="AY570" s="350"/>
      <c r="AZ570" s="350"/>
      <c r="BA570" s="350"/>
      <c r="BB570" s="350"/>
      <c r="BC570" s="350"/>
      <c r="BD570" s="350"/>
      <c r="BE570" s="350"/>
      <c r="BF570" s="350"/>
      <c r="BG570" s="350"/>
      <c r="BH570" s="350"/>
      <c r="BI570" s="350"/>
      <c r="BJ570" s="350"/>
      <c r="BK570" s="350"/>
      <c r="BL570" s="350"/>
      <c r="BM570" s="350"/>
      <c r="BN570" s="350"/>
      <c r="BO570" s="350"/>
      <c r="BP570" s="350"/>
      <c r="BQ570" s="350"/>
      <c r="BR570" s="350"/>
      <c r="BS570" s="350"/>
      <c r="BT570" s="350"/>
      <c r="BU570" s="350"/>
      <c r="BV570" s="350"/>
      <c r="BW570" s="350"/>
      <c r="BX570" s="350"/>
      <c r="BY570" s="350"/>
      <c r="BZ570" s="350"/>
      <c r="CA570" s="350"/>
      <c r="CB570" s="350"/>
      <c r="CC570" s="350"/>
      <c r="CD570" s="350"/>
      <c r="CE570" s="350"/>
      <c r="CF570" s="350"/>
      <c r="CG570" s="350"/>
      <c r="CH570" s="350"/>
      <c r="CI570" s="350"/>
      <c r="CJ570" s="350"/>
      <c r="CK570" s="350"/>
      <c r="CL570" s="350"/>
      <c r="CM570" s="351"/>
    </row>
    <row r="571" spans="1:91" s="352" customFormat="1" ht="41.25" customHeight="1" x14ac:dyDescent="0.3">
      <c r="A571" s="128"/>
      <c r="B571" s="348"/>
      <c r="C571" s="128"/>
      <c r="D571" s="128"/>
      <c r="E571" s="128"/>
      <c r="F571" s="128"/>
      <c r="G571" s="20"/>
      <c r="H571" s="20"/>
      <c r="I571" s="20"/>
      <c r="J571" s="20"/>
      <c r="K571" s="20"/>
      <c r="L571" s="20">
        <v>5040</v>
      </c>
      <c r="M571" s="226"/>
      <c r="N571" s="20" t="s">
        <v>4</v>
      </c>
      <c r="O571" s="20">
        <v>279051011</v>
      </c>
      <c r="P571" s="349"/>
      <c r="Q571" s="350"/>
      <c r="R571" s="350"/>
      <c r="S571" s="350"/>
      <c r="T571" s="350"/>
      <c r="U571" s="350"/>
      <c r="V571" s="350"/>
      <c r="W571" s="350"/>
      <c r="X571" s="350"/>
      <c r="Y571" s="350"/>
      <c r="Z571" s="350"/>
      <c r="AA571" s="350"/>
      <c r="AB571" s="350"/>
      <c r="AC571" s="350"/>
      <c r="AD571" s="350"/>
      <c r="AE571" s="350"/>
      <c r="AF571" s="350"/>
      <c r="AG571" s="350"/>
      <c r="AH571" s="350"/>
      <c r="AI571" s="350"/>
      <c r="AJ571" s="350"/>
      <c r="AK571" s="350"/>
      <c r="AL571" s="350"/>
      <c r="AM571" s="350"/>
      <c r="AN571" s="350"/>
      <c r="AO571" s="350"/>
      <c r="AP571" s="350"/>
      <c r="AQ571" s="350"/>
      <c r="AR571" s="350"/>
      <c r="AS571" s="350"/>
      <c r="AT571" s="350"/>
      <c r="AU571" s="350"/>
      <c r="AV571" s="350"/>
      <c r="AW571" s="350"/>
      <c r="AX571" s="350"/>
      <c r="AY571" s="350"/>
      <c r="AZ571" s="350"/>
      <c r="BA571" s="350"/>
      <c r="BB571" s="350"/>
      <c r="BC571" s="350"/>
      <c r="BD571" s="350"/>
      <c r="BE571" s="350"/>
      <c r="BF571" s="350"/>
      <c r="BG571" s="350"/>
      <c r="BH571" s="350"/>
      <c r="BI571" s="350"/>
      <c r="BJ571" s="350"/>
      <c r="BK571" s="350"/>
      <c r="BL571" s="350"/>
      <c r="BM571" s="350"/>
      <c r="BN571" s="350"/>
      <c r="BO571" s="350"/>
      <c r="BP571" s="350"/>
      <c r="BQ571" s="350"/>
      <c r="BR571" s="350"/>
      <c r="BS571" s="350"/>
      <c r="BT571" s="350"/>
      <c r="BU571" s="350"/>
      <c r="BV571" s="350"/>
      <c r="BW571" s="350"/>
      <c r="BX571" s="350"/>
      <c r="BY571" s="350"/>
      <c r="BZ571" s="350"/>
      <c r="CA571" s="350"/>
      <c r="CB571" s="350"/>
      <c r="CC571" s="350"/>
      <c r="CD571" s="350"/>
      <c r="CE571" s="350"/>
      <c r="CF571" s="350"/>
      <c r="CG571" s="350"/>
      <c r="CH571" s="350"/>
      <c r="CI571" s="350"/>
      <c r="CJ571" s="350"/>
      <c r="CK571" s="350"/>
      <c r="CL571" s="350"/>
      <c r="CM571" s="351"/>
    </row>
    <row r="572" spans="1:91" s="352" customFormat="1" ht="41.25" customHeight="1" x14ac:dyDescent="0.3">
      <c r="A572" s="20"/>
      <c r="B572" s="353" t="s">
        <v>203</v>
      </c>
      <c r="C572" s="20"/>
      <c r="D572" s="20"/>
      <c r="E572" s="20" t="s">
        <v>39</v>
      </c>
      <c r="F572" s="20" t="s">
        <v>346</v>
      </c>
      <c r="G572" s="20"/>
      <c r="H572" s="20"/>
      <c r="I572" s="20">
        <v>10</v>
      </c>
      <c r="J572" s="20"/>
      <c r="K572" s="20"/>
      <c r="L572" s="20"/>
      <c r="M572" s="226"/>
      <c r="N572" s="20"/>
      <c r="O572" s="20"/>
      <c r="P572" s="349"/>
      <c r="Q572" s="350"/>
      <c r="R572" s="350"/>
      <c r="S572" s="350"/>
      <c r="T572" s="350"/>
      <c r="U572" s="350"/>
      <c r="V572" s="350"/>
      <c r="W572" s="350"/>
      <c r="X572" s="350"/>
      <c r="Y572" s="350"/>
      <c r="Z572" s="350"/>
      <c r="AA572" s="350"/>
      <c r="AB572" s="350"/>
      <c r="AC572" s="350"/>
      <c r="AD572" s="350"/>
      <c r="AE572" s="350"/>
      <c r="AF572" s="350"/>
      <c r="AG572" s="350"/>
      <c r="AH572" s="350"/>
      <c r="AI572" s="350"/>
      <c r="AJ572" s="350"/>
      <c r="AK572" s="350"/>
      <c r="AL572" s="350"/>
      <c r="AM572" s="350"/>
      <c r="AN572" s="350"/>
      <c r="AO572" s="350"/>
      <c r="AP572" s="350"/>
      <c r="AQ572" s="350"/>
      <c r="AR572" s="350"/>
      <c r="AS572" s="350"/>
      <c r="AT572" s="350"/>
      <c r="AU572" s="350"/>
      <c r="AV572" s="350"/>
      <c r="AW572" s="350"/>
      <c r="AX572" s="350"/>
      <c r="AY572" s="350"/>
      <c r="AZ572" s="350"/>
      <c r="BA572" s="350"/>
      <c r="BB572" s="350"/>
      <c r="BC572" s="350"/>
      <c r="BD572" s="350"/>
      <c r="BE572" s="350"/>
      <c r="BF572" s="350"/>
      <c r="BG572" s="350"/>
      <c r="BH572" s="350"/>
      <c r="BI572" s="350"/>
      <c r="BJ572" s="350"/>
      <c r="BK572" s="350"/>
      <c r="BL572" s="350"/>
      <c r="BM572" s="350"/>
      <c r="BN572" s="350"/>
      <c r="BO572" s="350"/>
      <c r="BP572" s="350"/>
      <c r="BQ572" s="350"/>
      <c r="BR572" s="350"/>
      <c r="BS572" s="350"/>
      <c r="BT572" s="350"/>
      <c r="BU572" s="350"/>
      <c r="BV572" s="350"/>
      <c r="BW572" s="350"/>
      <c r="BX572" s="350"/>
      <c r="BY572" s="350"/>
      <c r="BZ572" s="350"/>
      <c r="CA572" s="350"/>
      <c r="CB572" s="350"/>
      <c r="CC572" s="350"/>
      <c r="CD572" s="350"/>
      <c r="CE572" s="350"/>
      <c r="CF572" s="350"/>
      <c r="CG572" s="350"/>
      <c r="CH572" s="350"/>
      <c r="CI572" s="350"/>
      <c r="CJ572" s="350"/>
      <c r="CK572" s="350"/>
      <c r="CL572" s="350"/>
      <c r="CM572" s="351"/>
    </row>
    <row r="573" spans="1:91" s="352" customFormat="1" ht="41.25" customHeight="1" x14ac:dyDescent="0.3">
      <c r="A573" s="20"/>
      <c r="B573" s="353" t="s">
        <v>202</v>
      </c>
      <c r="C573" s="20"/>
      <c r="D573" s="20"/>
      <c r="E573" s="20" t="s">
        <v>39</v>
      </c>
      <c r="F573" s="20" t="s">
        <v>151</v>
      </c>
      <c r="G573" s="20"/>
      <c r="H573" s="20"/>
      <c r="I573" s="20"/>
      <c r="J573" s="20">
        <f>J571+J570</f>
        <v>1000</v>
      </c>
      <c r="K573" s="20">
        <f>K571+K570</f>
        <v>1000</v>
      </c>
      <c r="L573" s="20">
        <f>L571+L570</f>
        <v>5200</v>
      </c>
      <c r="M573" s="226"/>
      <c r="N573" s="20"/>
      <c r="O573" s="20"/>
      <c r="P573" s="349"/>
      <c r="Q573" s="350"/>
      <c r="R573" s="350"/>
      <c r="S573" s="350"/>
      <c r="T573" s="350"/>
      <c r="U573" s="350"/>
      <c r="V573" s="350"/>
      <c r="W573" s="350"/>
      <c r="X573" s="350"/>
      <c r="Y573" s="350"/>
      <c r="Z573" s="350"/>
      <c r="AA573" s="350"/>
      <c r="AB573" s="350"/>
      <c r="AC573" s="350"/>
      <c r="AD573" s="350"/>
      <c r="AE573" s="350"/>
      <c r="AF573" s="350"/>
      <c r="AG573" s="350"/>
      <c r="AH573" s="350"/>
      <c r="AI573" s="350"/>
      <c r="AJ573" s="350"/>
      <c r="AK573" s="350"/>
      <c r="AL573" s="350"/>
      <c r="AM573" s="350"/>
      <c r="AN573" s="350"/>
      <c r="AO573" s="350"/>
      <c r="AP573" s="350"/>
      <c r="AQ573" s="350"/>
      <c r="AR573" s="350"/>
      <c r="AS573" s="350"/>
      <c r="AT573" s="350"/>
      <c r="AU573" s="350"/>
      <c r="AV573" s="350"/>
      <c r="AW573" s="350"/>
      <c r="AX573" s="350"/>
      <c r="AY573" s="350"/>
      <c r="AZ573" s="350"/>
      <c r="BA573" s="350"/>
      <c r="BB573" s="350"/>
      <c r="BC573" s="350"/>
      <c r="BD573" s="350"/>
      <c r="BE573" s="350"/>
      <c r="BF573" s="350"/>
      <c r="BG573" s="350"/>
      <c r="BH573" s="350"/>
      <c r="BI573" s="350"/>
      <c r="BJ573" s="350"/>
      <c r="BK573" s="350"/>
      <c r="BL573" s="350"/>
      <c r="BM573" s="350"/>
      <c r="BN573" s="350"/>
      <c r="BO573" s="350"/>
      <c r="BP573" s="350"/>
      <c r="BQ573" s="350"/>
      <c r="BR573" s="350"/>
      <c r="BS573" s="350"/>
      <c r="BT573" s="350"/>
      <c r="BU573" s="350"/>
      <c r="BV573" s="350"/>
      <c r="BW573" s="350"/>
      <c r="BX573" s="350"/>
      <c r="BY573" s="350"/>
      <c r="BZ573" s="350"/>
      <c r="CA573" s="350"/>
      <c r="CB573" s="350"/>
      <c r="CC573" s="350"/>
      <c r="CD573" s="350"/>
      <c r="CE573" s="350"/>
      <c r="CF573" s="350"/>
      <c r="CG573" s="350"/>
      <c r="CH573" s="350"/>
      <c r="CI573" s="350"/>
      <c r="CJ573" s="350"/>
      <c r="CK573" s="350"/>
      <c r="CL573" s="350"/>
      <c r="CM573" s="351"/>
    </row>
    <row r="574" spans="1:91" s="352" customFormat="1" ht="41.25" customHeight="1" x14ac:dyDescent="0.3">
      <c r="A574" s="128"/>
      <c r="B574" s="348" t="s">
        <v>347</v>
      </c>
      <c r="C574" s="128" t="s">
        <v>81</v>
      </c>
      <c r="D574" s="128"/>
      <c r="E574" s="20" t="s">
        <v>80</v>
      </c>
      <c r="F574" s="128" t="s">
        <v>121</v>
      </c>
      <c r="G574" s="20"/>
      <c r="H574" s="20"/>
      <c r="I574" s="20"/>
      <c r="J574" s="20"/>
      <c r="K574" s="20"/>
      <c r="L574" s="20"/>
      <c r="M574" s="20">
        <v>1</v>
      </c>
      <c r="N574" s="20"/>
      <c r="O574" s="226" t="s">
        <v>12</v>
      </c>
      <c r="P574" s="349"/>
      <c r="Q574" s="350"/>
      <c r="R574" s="350"/>
      <c r="S574" s="350"/>
      <c r="T574" s="350"/>
      <c r="U574" s="350"/>
      <c r="V574" s="350"/>
      <c r="W574" s="350"/>
      <c r="X574" s="350"/>
      <c r="Y574" s="350"/>
      <c r="Z574" s="350"/>
      <c r="AA574" s="350"/>
      <c r="AB574" s="350"/>
      <c r="AC574" s="350"/>
      <c r="AD574" s="350"/>
      <c r="AE574" s="350"/>
      <c r="AF574" s="350"/>
      <c r="AG574" s="350"/>
      <c r="AH574" s="350"/>
      <c r="AI574" s="350"/>
      <c r="AJ574" s="350"/>
      <c r="AK574" s="350"/>
      <c r="AL574" s="350"/>
      <c r="AM574" s="350"/>
      <c r="AN574" s="350"/>
      <c r="AO574" s="350"/>
      <c r="AP574" s="350"/>
      <c r="AQ574" s="350"/>
      <c r="AR574" s="350"/>
      <c r="AS574" s="350"/>
      <c r="AT574" s="350"/>
      <c r="AU574" s="350"/>
      <c r="AV574" s="350"/>
      <c r="AW574" s="350"/>
      <c r="AX574" s="350"/>
      <c r="AY574" s="350"/>
      <c r="AZ574" s="350"/>
      <c r="BA574" s="350"/>
      <c r="BB574" s="350"/>
      <c r="BC574" s="350"/>
      <c r="BD574" s="350"/>
      <c r="BE574" s="350"/>
      <c r="BF574" s="350"/>
      <c r="BG574" s="350"/>
      <c r="BH574" s="350"/>
      <c r="BI574" s="350"/>
      <c r="BJ574" s="350"/>
      <c r="BK574" s="350"/>
      <c r="BL574" s="350"/>
      <c r="BM574" s="350"/>
      <c r="BN574" s="350"/>
      <c r="BO574" s="350"/>
      <c r="BP574" s="350"/>
      <c r="BQ574" s="350"/>
      <c r="BR574" s="350"/>
      <c r="BS574" s="350"/>
      <c r="BT574" s="350"/>
      <c r="BU574" s="350"/>
      <c r="BV574" s="350"/>
      <c r="BW574" s="350"/>
      <c r="BX574" s="350"/>
      <c r="BY574" s="350"/>
      <c r="BZ574" s="350"/>
      <c r="CA574" s="350"/>
      <c r="CB574" s="350"/>
      <c r="CC574" s="350"/>
      <c r="CD574" s="350"/>
      <c r="CE574" s="350"/>
      <c r="CF574" s="350"/>
      <c r="CG574" s="350"/>
      <c r="CH574" s="350"/>
      <c r="CI574" s="350"/>
      <c r="CJ574" s="350"/>
      <c r="CK574" s="350"/>
      <c r="CL574" s="350"/>
      <c r="CM574" s="351"/>
    </row>
    <row r="575" spans="1:91" s="352" customFormat="1" ht="41.25" customHeight="1" x14ac:dyDescent="0.3">
      <c r="A575" s="128"/>
      <c r="B575" s="348"/>
      <c r="C575" s="128"/>
      <c r="D575" s="128"/>
      <c r="E575" s="128" t="s">
        <v>7</v>
      </c>
      <c r="F575" s="128"/>
      <c r="G575" s="20"/>
      <c r="H575" s="20"/>
      <c r="I575" s="20">
        <v>10</v>
      </c>
      <c r="J575" s="20">
        <v>1000</v>
      </c>
      <c r="K575" s="20">
        <v>1500</v>
      </c>
      <c r="L575" s="20"/>
      <c r="M575" s="226"/>
      <c r="N575" s="20" t="s">
        <v>38</v>
      </c>
      <c r="O575" s="20">
        <v>279051015</v>
      </c>
      <c r="P575" s="349"/>
      <c r="Q575" s="350"/>
      <c r="R575" s="350"/>
      <c r="S575" s="350"/>
      <c r="T575" s="350"/>
      <c r="U575" s="350"/>
      <c r="V575" s="350"/>
      <c r="W575" s="350"/>
      <c r="X575" s="350"/>
      <c r="Y575" s="350"/>
      <c r="Z575" s="350"/>
      <c r="AA575" s="350"/>
      <c r="AB575" s="350"/>
      <c r="AC575" s="350"/>
      <c r="AD575" s="350"/>
      <c r="AE575" s="350"/>
      <c r="AF575" s="350"/>
      <c r="AG575" s="350"/>
      <c r="AH575" s="350"/>
      <c r="AI575" s="350"/>
      <c r="AJ575" s="350"/>
      <c r="AK575" s="350"/>
      <c r="AL575" s="350"/>
      <c r="AM575" s="350"/>
      <c r="AN575" s="350"/>
      <c r="AO575" s="350"/>
      <c r="AP575" s="350"/>
      <c r="AQ575" s="350"/>
      <c r="AR575" s="350"/>
      <c r="AS575" s="350"/>
      <c r="AT575" s="350"/>
      <c r="AU575" s="350"/>
      <c r="AV575" s="350"/>
      <c r="AW575" s="350"/>
      <c r="AX575" s="350"/>
      <c r="AY575" s="350"/>
      <c r="AZ575" s="350"/>
      <c r="BA575" s="350"/>
      <c r="BB575" s="350"/>
      <c r="BC575" s="350"/>
      <c r="BD575" s="350"/>
      <c r="BE575" s="350"/>
      <c r="BF575" s="350"/>
      <c r="BG575" s="350"/>
      <c r="BH575" s="350"/>
      <c r="BI575" s="350"/>
      <c r="BJ575" s="350"/>
      <c r="BK575" s="350"/>
      <c r="BL575" s="350"/>
      <c r="BM575" s="350"/>
      <c r="BN575" s="350"/>
      <c r="BO575" s="350"/>
      <c r="BP575" s="350"/>
      <c r="BQ575" s="350"/>
      <c r="BR575" s="350"/>
      <c r="BS575" s="350"/>
      <c r="BT575" s="350"/>
      <c r="BU575" s="350"/>
      <c r="BV575" s="350"/>
      <c r="BW575" s="350"/>
      <c r="BX575" s="350"/>
      <c r="BY575" s="350"/>
      <c r="BZ575" s="350"/>
      <c r="CA575" s="350"/>
      <c r="CB575" s="350"/>
      <c r="CC575" s="350"/>
      <c r="CD575" s="350"/>
      <c r="CE575" s="350"/>
      <c r="CF575" s="350"/>
      <c r="CG575" s="350"/>
      <c r="CH575" s="350"/>
      <c r="CI575" s="350"/>
      <c r="CJ575" s="350"/>
      <c r="CK575" s="350"/>
      <c r="CL575" s="350"/>
      <c r="CM575" s="351"/>
    </row>
    <row r="576" spans="1:91" s="352" customFormat="1" ht="41.25" customHeight="1" x14ac:dyDescent="0.3">
      <c r="A576" s="128"/>
      <c r="B576" s="348"/>
      <c r="C576" s="128"/>
      <c r="D576" s="128"/>
      <c r="E576" s="128"/>
      <c r="F576" s="128"/>
      <c r="G576" s="20"/>
      <c r="H576" s="20"/>
      <c r="I576" s="20"/>
      <c r="J576" s="20"/>
      <c r="K576" s="20"/>
      <c r="L576" s="20">
        <v>4000</v>
      </c>
      <c r="M576" s="20">
        <v>4000</v>
      </c>
      <c r="N576" s="20" t="s">
        <v>4</v>
      </c>
      <c r="O576" s="20">
        <v>279051011</v>
      </c>
      <c r="P576" s="349"/>
      <c r="Q576" s="350"/>
      <c r="R576" s="350"/>
      <c r="S576" s="350"/>
      <c r="T576" s="350"/>
      <c r="U576" s="350"/>
      <c r="V576" s="350"/>
      <c r="W576" s="350"/>
      <c r="X576" s="350"/>
      <c r="Y576" s="350"/>
      <c r="Z576" s="350"/>
      <c r="AA576" s="350"/>
      <c r="AB576" s="350"/>
      <c r="AC576" s="350"/>
      <c r="AD576" s="350"/>
      <c r="AE576" s="350"/>
      <c r="AF576" s="350"/>
      <c r="AG576" s="350"/>
      <c r="AH576" s="350"/>
      <c r="AI576" s="350"/>
      <c r="AJ576" s="350"/>
      <c r="AK576" s="350"/>
      <c r="AL576" s="350"/>
      <c r="AM576" s="350"/>
      <c r="AN576" s="350"/>
      <c r="AO576" s="350"/>
      <c r="AP576" s="350"/>
      <c r="AQ576" s="350"/>
      <c r="AR576" s="350"/>
      <c r="AS576" s="350"/>
      <c r="AT576" s="350"/>
      <c r="AU576" s="350"/>
      <c r="AV576" s="350"/>
      <c r="AW576" s="350"/>
      <c r="AX576" s="350"/>
      <c r="AY576" s="350"/>
      <c r="AZ576" s="350"/>
      <c r="BA576" s="350"/>
      <c r="BB576" s="350"/>
      <c r="BC576" s="350"/>
      <c r="BD576" s="350"/>
      <c r="BE576" s="350"/>
      <c r="BF576" s="350"/>
      <c r="BG576" s="350"/>
      <c r="BH576" s="350"/>
      <c r="BI576" s="350"/>
      <c r="BJ576" s="350"/>
      <c r="BK576" s="350"/>
      <c r="BL576" s="350"/>
      <c r="BM576" s="350"/>
      <c r="BN576" s="350"/>
      <c r="BO576" s="350"/>
      <c r="BP576" s="350"/>
      <c r="BQ576" s="350"/>
      <c r="BR576" s="350"/>
      <c r="BS576" s="350"/>
      <c r="BT576" s="350"/>
      <c r="BU576" s="350"/>
      <c r="BV576" s="350"/>
      <c r="BW576" s="350"/>
      <c r="BX576" s="350"/>
      <c r="BY576" s="350"/>
      <c r="BZ576" s="350"/>
      <c r="CA576" s="350"/>
      <c r="CB576" s="350"/>
      <c r="CC576" s="350"/>
      <c r="CD576" s="350"/>
      <c r="CE576" s="350"/>
      <c r="CF576" s="350"/>
      <c r="CG576" s="350"/>
      <c r="CH576" s="350"/>
      <c r="CI576" s="350"/>
      <c r="CJ576" s="350"/>
      <c r="CK576" s="350"/>
      <c r="CL576" s="350"/>
      <c r="CM576" s="351"/>
    </row>
    <row r="577" spans="1:91" s="352" customFormat="1" ht="41.25" customHeight="1" x14ac:dyDescent="0.3">
      <c r="A577" s="20"/>
      <c r="B577" s="353" t="s">
        <v>203</v>
      </c>
      <c r="C577" s="20"/>
      <c r="D577" s="20"/>
      <c r="E577" s="20" t="s">
        <v>7</v>
      </c>
      <c r="F577" s="20" t="s">
        <v>346</v>
      </c>
      <c r="G577" s="20"/>
      <c r="H577" s="20"/>
      <c r="I577" s="20">
        <v>10</v>
      </c>
      <c r="J577" s="20"/>
      <c r="K577" s="20"/>
      <c r="L577" s="20"/>
      <c r="M577" s="226"/>
      <c r="N577" s="20"/>
      <c r="O577" s="20"/>
      <c r="P577" s="349"/>
      <c r="Q577" s="350"/>
      <c r="R577" s="350"/>
      <c r="S577" s="350"/>
      <c r="T577" s="350"/>
      <c r="U577" s="350"/>
      <c r="V577" s="350"/>
      <c r="W577" s="350"/>
      <c r="X577" s="350"/>
      <c r="Y577" s="350"/>
      <c r="Z577" s="350"/>
      <c r="AA577" s="350"/>
      <c r="AB577" s="350"/>
      <c r="AC577" s="350"/>
      <c r="AD577" s="350"/>
      <c r="AE577" s="350"/>
      <c r="AF577" s="350"/>
      <c r="AG577" s="350"/>
      <c r="AH577" s="350"/>
      <c r="AI577" s="350"/>
      <c r="AJ577" s="350"/>
      <c r="AK577" s="350"/>
      <c r="AL577" s="350"/>
      <c r="AM577" s="350"/>
      <c r="AN577" s="350"/>
      <c r="AO577" s="350"/>
      <c r="AP577" s="350"/>
      <c r="AQ577" s="350"/>
      <c r="AR577" s="350"/>
      <c r="AS577" s="350"/>
      <c r="AT577" s="350"/>
      <c r="AU577" s="350"/>
      <c r="AV577" s="350"/>
      <c r="AW577" s="350"/>
      <c r="AX577" s="350"/>
      <c r="AY577" s="350"/>
      <c r="AZ577" s="350"/>
      <c r="BA577" s="350"/>
      <c r="BB577" s="350"/>
      <c r="BC577" s="350"/>
      <c r="BD577" s="350"/>
      <c r="BE577" s="350"/>
      <c r="BF577" s="350"/>
      <c r="BG577" s="350"/>
      <c r="BH577" s="350"/>
      <c r="BI577" s="350"/>
      <c r="BJ577" s="350"/>
      <c r="BK577" s="350"/>
      <c r="BL577" s="350"/>
      <c r="BM577" s="350"/>
      <c r="BN577" s="350"/>
      <c r="BO577" s="350"/>
      <c r="BP577" s="350"/>
      <c r="BQ577" s="350"/>
      <c r="BR577" s="350"/>
      <c r="BS577" s="350"/>
      <c r="BT577" s="350"/>
      <c r="BU577" s="350"/>
      <c r="BV577" s="350"/>
      <c r="BW577" s="350"/>
      <c r="BX577" s="350"/>
      <c r="BY577" s="350"/>
      <c r="BZ577" s="350"/>
      <c r="CA577" s="350"/>
      <c r="CB577" s="350"/>
      <c r="CC577" s="350"/>
      <c r="CD577" s="350"/>
      <c r="CE577" s="350"/>
      <c r="CF577" s="350"/>
      <c r="CG577" s="350"/>
      <c r="CH577" s="350"/>
      <c r="CI577" s="350"/>
      <c r="CJ577" s="350"/>
      <c r="CK577" s="350"/>
      <c r="CL577" s="350"/>
      <c r="CM577" s="351"/>
    </row>
    <row r="578" spans="1:91" s="352" customFormat="1" ht="41.25" customHeight="1" x14ac:dyDescent="0.3">
      <c r="A578" s="20"/>
      <c r="B578" s="353" t="s">
        <v>202</v>
      </c>
      <c r="C578" s="20"/>
      <c r="D578" s="20"/>
      <c r="E578" s="20" t="s">
        <v>7</v>
      </c>
      <c r="F578" s="20" t="s">
        <v>151</v>
      </c>
      <c r="G578" s="20"/>
      <c r="H578" s="20"/>
      <c r="I578" s="20"/>
      <c r="J578" s="20">
        <f>J576+J575</f>
        <v>1000</v>
      </c>
      <c r="K578" s="20">
        <f>K576+K575</f>
        <v>1500</v>
      </c>
      <c r="L578" s="20">
        <f>L576+L575</f>
        <v>4000</v>
      </c>
      <c r="M578" s="20">
        <f>M576+M575</f>
        <v>4000</v>
      </c>
      <c r="N578" s="20"/>
      <c r="O578" s="20"/>
      <c r="P578" s="349"/>
      <c r="Q578" s="350"/>
      <c r="R578" s="350"/>
      <c r="S578" s="350"/>
      <c r="T578" s="350"/>
      <c r="U578" s="350"/>
      <c r="V578" s="350"/>
      <c r="W578" s="350"/>
      <c r="X578" s="350"/>
      <c r="Y578" s="350"/>
      <c r="Z578" s="350"/>
      <c r="AA578" s="350"/>
      <c r="AB578" s="350"/>
      <c r="AC578" s="350"/>
      <c r="AD578" s="350"/>
      <c r="AE578" s="350"/>
      <c r="AF578" s="350"/>
      <c r="AG578" s="350"/>
      <c r="AH578" s="350"/>
      <c r="AI578" s="350"/>
      <c r="AJ578" s="350"/>
      <c r="AK578" s="350"/>
      <c r="AL578" s="350"/>
      <c r="AM578" s="350"/>
      <c r="AN578" s="350"/>
      <c r="AO578" s="350"/>
      <c r="AP578" s="350"/>
      <c r="AQ578" s="350"/>
      <c r="AR578" s="350"/>
      <c r="AS578" s="350"/>
      <c r="AT578" s="350"/>
      <c r="AU578" s="350"/>
      <c r="AV578" s="350"/>
      <c r="AW578" s="350"/>
      <c r="AX578" s="350"/>
      <c r="AY578" s="350"/>
      <c r="AZ578" s="350"/>
      <c r="BA578" s="350"/>
      <c r="BB578" s="350"/>
      <c r="BC578" s="350"/>
      <c r="BD578" s="350"/>
      <c r="BE578" s="350"/>
      <c r="BF578" s="350"/>
      <c r="BG578" s="350"/>
      <c r="BH578" s="350"/>
      <c r="BI578" s="350"/>
      <c r="BJ578" s="350"/>
      <c r="BK578" s="350"/>
      <c r="BL578" s="350"/>
      <c r="BM578" s="350"/>
      <c r="BN578" s="350"/>
      <c r="BO578" s="350"/>
      <c r="BP578" s="350"/>
      <c r="BQ578" s="350"/>
      <c r="BR578" s="350"/>
      <c r="BS578" s="350"/>
      <c r="BT578" s="350"/>
      <c r="BU578" s="350"/>
      <c r="BV578" s="350"/>
      <c r="BW578" s="350"/>
      <c r="BX578" s="350"/>
      <c r="BY578" s="350"/>
      <c r="BZ578" s="350"/>
      <c r="CA578" s="350"/>
      <c r="CB578" s="350"/>
      <c r="CC578" s="350"/>
      <c r="CD578" s="350"/>
      <c r="CE578" s="350"/>
      <c r="CF578" s="350"/>
      <c r="CG578" s="350"/>
      <c r="CH578" s="350"/>
      <c r="CI578" s="350"/>
      <c r="CJ578" s="350"/>
      <c r="CK578" s="350"/>
      <c r="CL578" s="350"/>
      <c r="CM578" s="351"/>
    </row>
    <row r="579" spans="1:91" s="352" customFormat="1" ht="41.25" customHeight="1" x14ac:dyDescent="0.3">
      <c r="A579" s="128"/>
      <c r="B579" s="348" t="s">
        <v>345</v>
      </c>
      <c r="C579" s="128" t="s">
        <v>81</v>
      </c>
      <c r="D579" s="128"/>
      <c r="E579" s="20" t="s">
        <v>80</v>
      </c>
      <c r="F579" s="128" t="s">
        <v>151</v>
      </c>
      <c r="G579" s="20"/>
      <c r="H579" s="20"/>
      <c r="I579" s="20"/>
      <c r="J579" s="20"/>
      <c r="K579" s="20"/>
      <c r="L579" s="20"/>
      <c r="M579" s="20">
        <v>1</v>
      </c>
      <c r="N579" s="20"/>
      <c r="O579" s="226" t="s">
        <v>12</v>
      </c>
      <c r="P579" s="349" t="s">
        <v>12</v>
      </c>
      <c r="Q579" s="350"/>
      <c r="R579" s="350"/>
      <c r="S579" s="350"/>
      <c r="T579" s="350"/>
      <c r="U579" s="350"/>
      <c r="V579" s="350"/>
      <c r="W579" s="350"/>
      <c r="X579" s="350"/>
      <c r="Y579" s="350"/>
      <c r="Z579" s="350"/>
      <c r="AA579" s="350"/>
      <c r="AB579" s="350"/>
      <c r="AC579" s="350"/>
      <c r="AD579" s="350"/>
      <c r="AE579" s="350"/>
      <c r="AF579" s="350"/>
      <c r="AG579" s="350"/>
      <c r="AH579" s="350"/>
      <c r="AI579" s="350"/>
      <c r="AJ579" s="350"/>
      <c r="AK579" s="350"/>
      <c r="AL579" s="350"/>
      <c r="AM579" s="350"/>
      <c r="AN579" s="350"/>
      <c r="AO579" s="350"/>
      <c r="AP579" s="350"/>
      <c r="AQ579" s="350"/>
      <c r="AR579" s="350"/>
      <c r="AS579" s="350"/>
      <c r="AT579" s="350"/>
      <c r="AU579" s="350"/>
      <c r="AV579" s="350"/>
      <c r="AW579" s="350"/>
      <c r="AX579" s="350"/>
      <c r="AY579" s="350"/>
      <c r="AZ579" s="350"/>
      <c r="BA579" s="350"/>
      <c r="BB579" s="350"/>
      <c r="BC579" s="350"/>
      <c r="BD579" s="350"/>
      <c r="BE579" s="350"/>
      <c r="BF579" s="350"/>
      <c r="BG579" s="350"/>
      <c r="BH579" s="350"/>
      <c r="BI579" s="350"/>
      <c r="BJ579" s="350"/>
      <c r="BK579" s="350"/>
      <c r="BL579" s="350"/>
      <c r="BM579" s="350"/>
      <c r="BN579" s="350"/>
      <c r="BO579" s="350"/>
      <c r="BP579" s="350"/>
      <c r="BQ579" s="350"/>
      <c r="BR579" s="350"/>
      <c r="BS579" s="350"/>
      <c r="BT579" s="350"/>
      <c r="BU579" s="350"/>
      <c r="BV579" s="350"/>
      <c r="BW579" s="350"/>
      <c r="BX579" s="350"/>
      <c r="BY579" s="350"/>
      <c r="BZ579" s="350"/>
      <c r="CA579" s="350"/>
      <c r="CB579" s="350"/>
      <c r="CC579" s="350"/>
      <c r="CD579" s="350"/>
      <c r="CE579" s="350"/>
      <c r="CF579" s="350"/>
      <c r="CG579" s="350"/>
      <c r="CH579" s="350"/>
      <c r="CI579" s="350"/>
      <c r="CJ579" s="350"/>
      <c r="CK579" s="350"/>
      <c r="CL579" s="350"/>
      <c r="CM579" s="351"/>
    </row>
    <row r="580" spans="1:91" s="352" customFormat="1" ht="41.25" customHeight="1" x14ac:dyDescent="0.3">
      <c r="A580" s="128"/>
      <c r="B580" s="348"/>
      <c r="C580" s="128"/>
      <c r="D580" s="128"/>
      <c r="E580" s="128" t="s">
        <v>39</v>
      </c>
      <c r="F580" s="128"/>
      <c r="G580" s="20"/>
      <c r="H580" s="20"/>
      <c r="I580" s="20"/>
      <c r="J580" s="20"/>
      <c r="K580" s="20"/>
      <c r="L580" s="20">
        <v>1800</v>
      </c>
      <c r="M580" s="20">
        <v>1116.8</v>
      </c>
      <c r="N580" s="20" t="s">
        <v>38</v>
      </c>
      <c r="O580" s="20">
        <v>279114015</v>
      </c>
      <c r="P580" s="349"/>
      <c r="Q580" s="350"/>
      <c r="R580" s="350"/>
      <c r="S580" s="350"/>
      <c r="T580" s="350"/>
      <c r="U580" s="350"/>
      <c r="V580" s="350"/>
      <c r="W580" s="350"/>
      <c r="X580" s="350"/>
      <c r="Y580" s="350"/>
      <c r="Z580" s="350"/>
      <c r="AA580" s="350"/>
      <c r="AB580" s="350"/>
      <c r="AC580" s="350"/>
      <c r="AD580" s="350"/>
      <c r="AE580" s="350"/>
      <c r="AF580" s="350"/>
      <c r="AG580" s="350"/>
      <c r="AH580" s="350"/>
      <c r="AI580" s="350"/>
      <c r="AJ580" s="350"/>
      <c r="AK580" s="350"/>
      <c r="AL580" s="350"/>
      <c r="AM580" s="350"/>
      <c r="AN580" s="350"/>
      <c r="AO580" s="350"/>
      <c r="AP580" s="350"/>
      <c r="AQ580" s="350"/>
      <c r="AR580" s="350"/>
      <c r="AS580" s="350"/>
      <c r="AT580" s="350"/>
      <c r="AU580" s="350"/>
      <c r="AV580" s="350"/>
      <c r="AW580" s="350"/>
      <c r="AX580" s="350"/>
      <c r="AY580" s="350"/>
      <c r="AZ580" s="350"/>
      <c r="BA580" s="350"/>
      <c r="BB580" s="350"/>
      <c r="BC580" s="350"/>
      <c r="BD580" s="350"/>
      <c r="BE580" s="350"/>
      <c r="BF580" s="350"/>
      <c r="BG580" s="350"/>
      <c r="BH580" s="350"/>
      <c r="BI580" s="350"/>
      <c r="BJ580" s="350"/>
      <c r="BK580" s="350"/>
      <c r="BL580" s="350"/>
      <c r="BM580" s="350"/>
      <c r="BN580" s="350"/>
      <c r="BO580" s="350"/>
      <c r="BP580" s="350"/>
      <c r="BQ580" s="350"/>
      <c r="BR580" s="350"/>
      <c r="BS580" s="350"/>
      <c r="BT580" s="350"/>
      <c r="BU580" s="350"/>
      <c r="BV580" s="350"/>
      <c r="BW580" s="350"/>
      <c r="BX580" s="350"/>
      <c r="BY580" s="350"/>
      <c r="BZ580" s="350"/>
      <c r="CA580" s="350"/>
      <c r="CB580" s="350"/>
      <c r="CC580" s="350"/>
      <c r="CD580" s="350"/>
      <c r="CE580" s="350"/>
      <c r="CF580" s="350"/>
      <c r="CG580" s="350"/>
      <c r="CH580" s="350"/>
      <c r="CI580" s="350"/>
      <c r="CJ580" s="350"/>
      <c r="CK580" s="350"/>
      <c r="CL580" s="350"/>
      <c r="CM580" s="351"/>
    </row>
    <row r="581" spans="1:91" s="352" customFormat="1" ht="41.25" customHeight="1" x14ac:dyDescent="0.3">
      <c r="A581" s="128"/>
      <c r="B581" s="348"/>
      <c r="C581" s="128"/>
      <c r="D581" s="128"/>
      <c r="E581" s="128"/>
      <c r="F581" s="128"/>
      <c r="G581" s="20"/>
      <c r="H581" s="20"/>
      <c r="I581" s="20"/>
      <c r="J581" s="20"/>
      <c r="K581" s="354"/>
      <c r="L581" s="20">
        <v>3362.8</v>
      </c>
      <c r="M581" s="20">
        <v>4200</v>
      </c>
      <c r="N581" s="20" t="s">
        <v>4</v>
      </c>
      <c r="O581" s="20">
        <v>279114011</v>
      </c>
      <c r="P581" s="349" t="s">
        <v>12</v>
      </c>
      <c r="Q581" s="350"/>
      <c r="R581" s="350"/>
      <c r="S581" s="350"/>
      <c r="T581" s="350"/>
      <c r="U581" s="350"/>
      <c r="V581" s="350"/>
      <c r="W581" s="350"/>
      <c r="X581" s="350"/>
      <c r="Y581" s="350"/>
      <c r="Z581" s="350"/>
      <c r="AA581" s="350"/>
      <c r="AB581" s="350"/>
      <c r="AC581" s="350"/>
      <c r="AD581" s="350"/>
      <c r="AE581" s="350"/>
      <c r="AF581" s="350"/>
      <c r="AG581" s="350"/>
      <c r="AH581" s="350"/>
      <c r="AI581" s="350"/>
      <c r="AJ581" s="350"/>
      <c r="AK581" s="350"/>
      <c r="AL581" s="350"/>
      <c r="AM581" s="350"/>
      <c r="AN581" s="350"/>
      <c r="AO581" s="350"/>
      <c r="AP581" s="350"/>
      <c r="AQ581" s="350"/>
      <c r="AR581" s="350"/>
      <c r="AS581" s="350"/>
      <c r="AT581" s="350"/>
      <c r="AU581" s="350"/>
      <c r="AV581" s="350"/>
      <c r="AW581" s="350"/>
      <c r="AX581" s="350"/>
      <c r="AY581" s="350"/>
      <c r="AZ581" s="350"/>
      <c r="BA581" s="350"/>
      <c r="BB581" s="350"/>
      <c r="BC581" s="350"/>
      <c r="BD581" s="350"/>
      <c r="BE581" s="350"/>
      <c r="BF581" s="350"/>
      <c r="BG581" s="350"/>
      <c r="BH581" s="350"/>
      <c r="BI581" s="350"/>
      <c r="BJ581" s="350"/>
      <c r="BK581" s="350"/>
      <c r="BL581" s="350"/>
      <c r="BM581" s="350"/>
      <c r="BN581" s="350"/>
      <c r="BO581" s="350"/>
      <c r="BP581" s="350"/>
      <c r="BQ581" s="350"/>
      <c r="BR581" s="350"/>
      <c r="BS581" s="350"/>
      <c r="BT581" s="350"/>
      <c r="BU581" s="350"/>
      <c r="BV581" s="350"/>
      <c r="BW581" s="350"/>
      <c r="BX581" s="350"/>
      <c r="BY581" s="350"/>
      <c r="BZ581" s="350"/>
      <c r="CA581" s="350"/>
      <c r="CB581" s="350"/>
      <c r="CC581" s="350"/>
      <c r="CD581" s="350"/>
      <c r="CE581" s="350"/>
      <c r="CF581" s="350"/>
      <c r="CG581" s="350"/>
      <c r="CH581" s="350"/>
      <c r="CI581" s="350"/>
      <c r="CJ581" s="350"/>
      <c r="CK581" s="350"/>
      <c r="CL581" s="350"/>
      <c r="CM581" s="351"/>
    </row>
    <row r="582" spans="1:91" s="295" customFormat="1" ht="41.25" customHeight="1" x14ac:dyDescent="0.3">
      <c r="A582" s="128"/>
      <c r="B582" s="128" t="s">
        <v>344</v>
      </c>
      <c r="C582" s="128" t="s">
        <v>341</v>
      </c>
      <c r="D582" s="128"/>
      <c r="E582" s="20" t="s">
        <v>80</v>
      </c>
      <c r="F582" s="128"/>
      <c r="G582" s="20"/>
      <c r="H582" s="20"/>
      <c r="I582" s="20"/>
      <c r="J582" s="20"/>
      <c r="K582" s="20"/>
      <c r="L582" s="20">
        <v>1</v>
      </c>
      <c r="M582" s="20"/>
      <c r="N582" s="121"/>
      <c r="O582" s="127"/>
      <c r="P582" s="293"/>
      <c r="Q582" s="185"/>
      <c r="R582" s="185"/>
      <c r="S582" s="185"/>
      <c r="T582" s="185"/>
      <c r="U582" s="185"/>
      <c r="V582" s="185"/>
      <c r="W582" s="185"/>
      <c r="X582" s="185"/>
      <c r="Y582" s="185"/>
      <c r="Z582" s="185"/>
      <c r="AA582" s="185"/>
      <c r="AB582" s="185"/>
      <c r="AC582" s="185"/>
      <c r="AD582" s="185"/>
      <c r="AE582" s="185"/>
      <c r="AF582" s="185"/>
      <c r="AG582" s="185"/>
      <c r="AH582" s="185"/>
      <c r="AI582" s="185"/>
      <c r="AJ582" s="185"/>
      <c r="AK582" s="185"/>
      <c r="AL582" s="185"/>
      <c r="AM582" s="185"/>
      <c r="AN582" s="185"/>
      <c r="AO582" s="185"/>
      <c r="AP582" s="185"/>
      <c r="AQ582" s="185"/>
      <c r="AR582" s="185"/>
      <c r="AS582" s="185"/>
      <c r="AT582" s="185"/>
      <c r="AU582" s="185"/>
      <c r="AV582" s="185"/>
      <c r="AW582" s="185"/>
      <c r="AX582" s="185"/>
      <c r="AY582" s="185"/>
      <c r="AZ582" s="185"/>
      <c r="BA582" s="185"/>
      <c r="BB582" s="185"/>
      <c r="BC582" s="185"/>
      <c r="BD582" s="185"/>
      <c r="BE582" s="185"/>
      <c r="BF582" s="185"/>
      <c r="BG582" s="185"/>
      <c r="BH582" s="185"/>
      <c r="BI582" s="185"/>
      <c r="BJ582" s="185"/>
      <c r="BK582" s="185"/>
      <c r="BL582" s="185"/>
      <c r="BM582" s="185"/>
      <c r="BN582" s="185"/>
      <c r="BO582" s="185"/>
      <c r="BP582" s="185"/>
      <c r="BQ582" s="185"/>
      <c r="BR582" s="185"/>
      <c r="BS582" s="185"/>
      <c r="BT582" s="185"/>
      <c r="BU582" s="185"/>
      <c r="BV582" s="185"/>
      <c r="BW582" s="185"/>
      <c r="BX582" s="185"/>
      <c r="BY582" s="185"/>
      <c r="BZ582" s="185"/>
      <c r="CA582" s="185"/>
      <c r="CB582" s="185"/>
      <c r="CC582" s="185"/>
      <c r="CD582" s="185"/>
      <c r="CE582" s="185"/>
      <c r="CF582" s="185"/>
      <c r="CG582" s="185"/>
      <c r="CH582" s="185"/>
      <c r="CI582" s="185"/>
      <c r="CJ582" s="185"/>
      <c r="CK582" s="185"/>
      <c r="CL582" s="185"/>
      <c r="CM582" s="294"/>
    </row>
    <row r="583" spans="1:91" s="295" customFormat="1" ht="41.25" customHeight="1" x14ac:dyDescent="0.3">
      <c r="A583" s="128"/>
      <c r="B583" s="128"/>
      <c r="C583" s="128"/>
      <c r="D583" s="128"/>
      <c r="E583" s="128" t="s">
        <v>39</v>
      </c>
      <c r="F583" s="128"/>
      <c r="G583" s="20"/>
      <c r="H583" s="20">
        <v>17.7</v>
      </c>
      <c r="I583" s="20"/>
      <c r="J583" s="20"/>
      <c r="K583" s="20"/>
      <c r="L583" s="20">
        <v>35.299999999999997</v>
      </c>
      <c r="M583" s="20"/>
      <c r="N583" s="20" t="s">
        <v>38</v>
      </c>
      <c r="O583" s="20">
        <v>279114015</v>
      </c>
      <c r="P583" s="293"/>
      <c r="Q583" s="185"/>
      <c r="R583" s="185"/>
      <c r="S583" s="185"/>
      <c r="T583" s="185"/>
      <c r="U583" s="185"/>
      <c r="V583" s="185"/>
      <c r="W583" s="185"/>
      <c r="X583" s="185"/>
      <c r="Y583" s="185"/>
      <c r="Z583" s="185"/>
      <c r="AA583" s="185"/>
      <c r="AB583" s="185"/>
      <c r="AC583" s="185"/>
      <c r="AD583" s="185"/>
      <c r="AE583" s="185"/>
      <c r="AF583" s="185"/>
      <c r="AG583" s="185"/>
      <c r="AH583" s="185"/>
      <c r="AI583" s="185"/>
      <c r="AJ583" s="185"/>
      <c r="AK583" s="185"/>
      <c r="AL583" s="185"/>
      <c r="AM583" s="185"/>
      <c r="AN583" s="185"/>
      <c r="AO583" s="185"/>
      <c r="AP583" s="185"/>
      <c r="AQ583" s="185"/>
      <c r="AR583" s="185"/>
      <c r="AS583" s="185"/>
      <c r="AT583" s="185"/>
      <c r="AU583" s="185"/>
      <c r="AV583" s="185"/>
      <c r="AW583" s="185"/>
      <c r="AX583" s="185"/>
      <c r="AY583" s="185"/>
      <c r="AZ583" s="185"/>
      <c r="BA583" s="185"/>
      <c r="BB583" s="185"/>
      <c r="BC583" s="185"/>
      <c r="BD583" s="185"/>
      <c r="BE583" s="185"/>
      <c r="BF583" s="185"/>
      <c r="BG583" s="185"/>
      <c r="BH583" s="185"/>
      <c r="BI583" s="185"/>
      <c r="BJ583" s="185"/>
      <c r="BK583" s="185"/>
      <c r="BL583" s="185"/>
      <c r="BM583" s="185"/>
      <c r="BN583" s="185"/>
      <c r="BO583" s="185"/>
      <c r="BP583" s="185"/>
      <c r="BQ583" s="185"/>
      <c r="BR583" s="185"/>
      <c r="BS583" s="185"/>
      <c r="BT583" s="185"/>
      <c r="BU583" s="185"/>
      <c r="BV583" s="185"/>
      <c r="BW583" s="185"/>
      <c r="BX583" s="185"/>
      <c r="BY583" s="185"/>
      <c r="BZ583" s="185"/>
      <c r="CA583" s="185"/>
      <c r="CB583" s="185"/>
      <c r="CC583" s="185"/>
      <c r="CD583" s="185"/>
      <c r="CE583" s="185"/>
      <c r="CF583" s="185"/>
      <c r="CG583" s="185"/>
      <c r="CH583" s="185"/>
      <c r="CI583" s="185"/>
      <c r="CJ583" s="185"/>
      <c r="CK583" s="185"/>
      <c r="CL583" s="185"/>
      <c r="CM583" s="294"/>
    </row>
    <row r="584" spans="1:91" s="295" customFormat="1" ht="41.25" customHeight="1" x14ac:dyDescent="0.3">
      <c r="A584" s="128"/>
      <c r="B584" s="128"/>
      <c r="C584" s="128"/>
      <c r="D584" s="128"/>
      <c r="E584" s="128"/>
      <c r="F584" s="128"/>
      <c r="G584" s="20"/>
      <c r="H584" s="20"/>
      <c r="I584" s="20"/>
      <c r="J584" s="20"/>
      <c r="K584" s="20"/>
      <c r="L584" s="20">
        <v>123.7</v>
      </c>
      <c r="M584" s="20"/>
      <c r="N584" s="20" t="s">
        <v>4</v>
      </c>
      <c r="O584" s="20">
        <v>279114011</v>
      </c>
      <c r="P584" s="293"/>
      <c r="Q584" s="185"/>
      <c r="R584" s="185"/>
      <c r="S584" s="185"/>
      <c r="T584" s="185"/>
      <c r="U584" s="185"/>
      <c r="V584" s="185"/>
      <c r="W584" s="185"/>
      <c r="X584" s="185"/>
      <c r="Y584" s="185"/>
      <c r="Z584" s="185"/>
      <c r="AA584" s="185"/>
      <c r="AB584" s="185"/>
      <c r="AC584" s="185"/>
      <c r="AD584" s="185"/>
      <c r="AE584" s="185"/>
      <c r="AF584" s="185"/>
      <c r="AG584" s="185"/>
      <c r="AH584" s="185"/>
      <c r="AI584" s="185"/>
      <c r="AJ584" s="185"/>
      <c r="AK584" s="185"/>
      <c r="AL584" s="185"/>
      <c r="AM584" s="185"/>
      <c r="AN584" s="185"/>
      <c r="AO584" s="185"/>
      <c r="AP584" s="185"/>
      <c r="AQ584" s="185"/>
      <c r="AR584" s="185"/>
      <c r="AS584" s="185"/>
      <c r="AT584" s="185"/>
      <c r="AU584" s="185"/>
      <c r="AV584" s="185"/>
      <c r="AW584" s="185"/>
      <c r="AX584" s="185"/>
      <c r="AY584" s="185"/>
      <c r="AZ584" s="185"/>
      <c r="BA584" s="185"/>
      <c r="BB584" s="185"/>
      <c r="BC584" s="185"/>
      <c r="BD584" s="185"/>
      <c r="BE584" s="185"/>
      <c r="BF584" s="185"/>
      <c r="BG584" s="185"/>
      <c r="BH584" s="185"/>
      <c r="BI584" s="185"/>
      <c r="BJ584" s="185"/>
      <c r="BK584" s="185"/>
      <c r="BL584" s="185"/>
      <c r="BM584" s="185"/>
      <c r="BN584" s="185"/>
      <c r="BO584" s="185"/>
      <c r="BP584" s="185"/>
      <c r="BQ584" s="185"/>
      <c r="BR584" s="185"/>
      <c r="BS584" s="185"/>
      <c r="BT584" s="185"/>
      <c r="BU584" s="185"/>
      <c r="BV584" s="185"/>
      <c r="BW584" s="185"/>
      <c r="BX584" s="185"/>
      <c r="BY584" s="185"/>
      <c r="BZ584" s="185"/>
      <c r="CA584" s="185"/>
      <c r="CB584" s="185"/>
      <c r="CC584" s="185"/>
      <c r="CD584" s="185"/>
      <c r="CE584" s="185"/>
      <c r="CF584" s="185"/>
      <c r="CG584" s="185"/>
      <c r="CH584" s="185"/>
      <c r="CI584" s="185"/>
      <c r="CJ584" s="185"/>
      <c r="CK584" s="185"/>
      <c r="CL584" s="185"/>
      <c r="CM584" s="294"/>
    </row>
    <row r="585" spans="1:91" s="295" customFormat="1" ht="41.25" customHeight="1" x14ac:dyDescent="0.3">
      <c r="A585" s="128"/>
      <c r="B585" s="128"/>
      <c r="C585" s="128"/>
      <c r="D585" s="128"/>
      <c r="E585" s="128"/>
      <c r="F585" s="128"/>
      <c r="G585" s="20"/>
      <c r="H585" s="20"/>
      <c r="I585" s="20">
        <v>29</v>
      </c>
      <c r="J585" s="20"/>
      <c r="K585" s="20"/>
      <c r="L585" s="20"/>
      <c r="M585" s="20"/>
      <c r="N585" s="20" t="s">
        <v>272</v>
      </c>
      <c r="O585" s="20">
        <v>497029015</v>
      </c>
      <c r="P585" s="293"/>
      <c r="Q585" s="185"/>
      <c r="R585" s="185"/>
      <c r="S585" s="185"/>
      <c r="T585" s="185"/>
      <c r="U585" s="185"/>
      <c r="V585" s="185"/>
      <c r="W585" s="185"/>
      <c r="X585" s="185"/>
      <c r="Y585" s="185"/>
      <c r="Z585" s="185"/>
      <c r="AA585" s="185"/>
      <c r="AB585" s="185"/>
      <c r="AC585" s="185"/>
      <c r="AD585" s="185"/>
      <c r="AE585" s="185"/>
      <c r="AF585" s="185"/>
      <c r="AG585" s="185"/>
      <c r="AH585" s="185"/>
      <c r="AI585" s="185"/>
      <c r="AJ585" s="185"/>
      <c r="AK585" s="185"/>
      <c r="AL585" s="185"/>
      <c r="AM585" s="185"/>
      <c r="AN585" s="185"/>
      <c r="AO585" s="185"/>
      <c r="AP585" s="185"/>
      <c r="AQ585" s="185"/>
      <c r="AR585" s="185"/>
      <c r="AS585" s="185"/>
      <c r="AT585" s="185"/>
      <c r="AU585" s="185"/>
      <c r="AV585" s="185"/>
      <c r="AW585" s="185"/>
      <c r="AX585" s="185"/>
      <c r="AY585" s="185"/>
      <c r="AZ585" s="185"/>
      <c r="BA585" s="185"/>
      <c r="BB585" s="185"/>
      <c r="BC585" s="185"/>
      <c r="BD585" s="185"/>
      <c r="BE585" s="185"/>
      <c r="BF585" s="185"/>
      <c r="BG585" s="185"/>
      <c r="BH585" s="185"/>
      <c r="BI585" s="185"/>
      <c r="BJ585" s="185"/>
      <c r="BK585" s="185"/>
      <c r="BL585" s="185"/>
      <c r="BM585" s="185"/>
      <c r="BN585" s="185"/>
      <c r="BO585" s="185"/>
      <c r="BP585" s="185"/>
      <c r="BQ585" s="185"/>
      <c r="BR585" s="185"/>
      <c r="BS585" s="185"/>
      <c r="BT585" s="185"/>
      <c r="BU585" s="185"/>
      <c r="BV585" s="185"/>
      <c r="BW585" s="185"/>
      <c r="BX585" s="185"/>
      <c r="BY585" s="185"/>
      <c r="BZ585" s="185"/>
      <c r="CA585" s="185"/>
      <c r="CB585" s="185"/>
      <c r="CC585" s="185"/>
      <c r="CD585" s="185"/>
      <c r="CE585" s="185"/>
      <c r="CF585" s="185"/>
      <c r="CG585" s="185"/>
      <c r="CH585" s="185"/>
      <c r="CI585" s="185"/>
      <c r="CJ585" s="185"/>
      <c r="CK585" s="185"/>
      <c r="CL585" s="185"/>
      <c r="CM585" s="294"/>
    </row>
    <row r="586" spans="1:91" s="295" customFormat="1" ht="41.25" customHeight="1" x14ac:dyDescent="0.3">
      <c r="A586" s="128"/>
      <c r="B586" s="128" t="s">
        <v>343</v>
      </c>
      <c r="C586" s="128" t="s">
        <v>341</v>
      </c>
      <c r="D586" s="128"/>
      <c r="E586" s="20" t="s">
        <v>80</v>
      </c>
      <c r="F586" s="128" t="s">
        <v>151</v>
      </c>
      <c r="G586" s="20"/>
      <c r="H586" s="20"/>
      <c r="I586" s="20"/>
      <c r="J586" s="20"/>
      <c r="K586" s="20"/>
      <c r="L586" s="20">
        <v>1</v>
      </c>
      <c r="M586" s="20"/>
      <c r="N586" s="121"/>
      <c r="O586" s="127"/>
      <c r="P586" s="293"/>
      <c r="Q586" s="185"/>
      <c r="R586" s="185"/>
      <c r="S586" s="185"/>
      <c r="T586" s="185"/>
      <c r="U586" s="185"/>
      <c r="V586" s="185"/>
      <c r="W586" s="185"/>
      <c r="X586" s="185"/>
      <c r="Y586" s="185"/>
      <c r="Z586" s="185"/>
      <c r="AA586" s="185"/>
      <c r="AB586" s="185"/>
      <c r="AC586" s="185"/>
      <c r="AD586" s="185"/>
      <c r="AE586" s="185"/>
      <c r="AF586" s="185"/>
      <c r="AG586" s="185"/>
      <c r="AH586" s="185"/>
      <c r="AI586" s="185"/>
      <c r="AJ586" s="185"/>
      <c r="AK586" s="185"/>
      <c r="AL586" s="185"/>
      <c r="AM586" s="185"/>
      <c r="AN586" s="185"/>
      <c r="AO586" s="185"/>
      <c r="AP586" s="185"/>
      <c r="AQ586" s="185"/>
      <c r="AR586" s="185"/>
      <c r="AS586" s="185"/>
      <c r="AT586" s="185"/>
      <c r="AU586" s="185"/>
      <c r="AV586" s="185"/>
      <c r="AW586" s="185"/>
      <c r="AX586" s="185"/>
      <c r="AY586" s="185"/>
      <c r="AZ586" s="185"/>
      <c r="BA586" s="185"/>
      <c r="BB586" s="185"/>
      <c r="BC586" s="185"/>
      <c r="BD586" s="185"/>
      <c r="BE586" s="185"/>
      <c r="BF586" s="185"/>
      <c r="BG586" s="185"/>
      <c r="BH586" s="185"/>
      <c r="BI586" s="185"/>
      <c r="BJ586" s="185"/>
      <c r="BK586" s="185"/>
      <c r="BL586" s="185"/>
      <c r="BM586" s="185"/>
      <c r="BN586" s="185"/>
      <c r="BO586" s="185"/>
      <c r="BP586" s="185"/>
      <c r="BQ586" s="185"/>
      <c r="BR586" s="185"/>
      <c r="BS586" s="185"/>
      <c r="BT586" s="185"/>
      <c r="BU586" s="185"/>
      <c r="BV586" s="185"/>
      <c r="BW586" s="185"/>
      <c r="BX586" s="185"/>
      <c r="BY586" s="185"/>
      <c r="BZ586" s="185"/>
      <c r="CA586" s="185"/>
      <c r="CB586" s="185"/>
      <c r="CC586" s="185"/>
      <c r="CD586" s="185"/>
      <c r="CE586" s="185"/>
      <c r="CF586" s="185"/>
      <c r="CG586" s="185"/>
      <c r="CH586" s="185"/>
      <c r="CI586" s="185"/>
      <c r="CJ586" s="185"/>
      <c r="CK586" s="185"/>
      <c r="CL586" s="185"/>
      <c r="CM586" s="294"/>
    </row>
    <row r="587" spans="1:91" s="295" customFormat="1" ht="41.25" customHeight="1" x14ac:dyDescent="0.3">
      <c r="A587" s="128"/>
      <c r="B587" s="128"/>
      <c r="C587" s="128"/>
      <c r="D587" s="128"/>
      <c r="E587" s="128" t="s">
        <v>7</v>
      </c>
      <c r="F587" s="128"/>
      <c r="G587" s="20"/>
      <c r="H587" s="20">
        <v>39.299999999999997</v>
      </c>
      <c r="I587" s="20"/>
      <c r="J587" s="20"/>
      <c r="K587" s="20"/>
      <c r="L587" s="20">
        <v>275.3</v>
      </c>
      <c r="M587" s="20"/>
      <c r="N587" s="20" t="s">
        <v>38</v>
      </c>
      <c r="O587" s="20">
        <v>279114015</v>
      </c>
      <c r="P587" s="293"/>
      <c r="Q587" s="185"/>
      <c r="R587" s="185"/>
      <c r="S587" s="185"/>
      <c r="T587" s="185"/>
      <c r="U587" s="185"/>
      <c r="V587" s="185"/>
      <c r="W587" s="185"/>
      <c r="X587" s="185"/>
      <c r="Y587" s="185"/>
      <c r="Z587" s="185"/>
      <c r="AA587" s="185"/>
      <c r="AB587" s="185"/>
      <c r="AC587" s="185"/>
      <c r="AD587" s="185"/>
      <c r="AE587" s="185"/>
      <c r="AF587" s="185"/>
      <c r="AG587" s="185"/>
      <c r="AH587" s="185"/>
      <c r="AI587" s="185"/>
      <c r="AJ587" s="185"/>
      <c r="AK587" s="185"/>
      <c r="AL587" s="185"/>
      <c r="AM587" s="185"/>
      <c r="AN587" s="185"/>
      <c r="AO587" s="185"/>
      <c r="AP587" s="185"/>
      <c r="AQ587" s="185"/>
      <c r="AR587" s="185"/>
      <c r="AS587" s="185"/>
      <c r="AT587" s="185"/>
      <c r="AU587" s="185"/>
      <c r="AV587" s="185"/>
      <c r="AW587" s="185"/>
      <c r="AX587" s="185"/>
      <c r="AY587" s="185"/>
      <c r="AZ587" s="185"/>
      <c r="BA587" s="185"/>
      <c r="BB587" s="185"/>
      <c r="BC587" s="185"/>
      <c r="BD587" s="185"/>
      <c r="BE587" s="185"/>
      <c r="BF587" s="185"/>
      <c r="BG587" s="185"/>
      <c r="BH587" s="185"/>
      <c r="BI587" s="185"/>
      <c r="BJ587" s="185"/>
      <c r="BK587" s="185"/>
      <c r="BL587" s="185"/>
      <c r="BM587" s="185"/>
      <c r="BN587" s="185"/>
      <c r="BO587" s="185"/>
      <c r="BP587" s="185"/>
      <c r="BQ587" s="185"/>
      <c r="BR587" s="185"/>
      <c r="BS587" s="185"/>
      <c r="BT587" s="185"/>
      <c r="BU587" s="185"/>
      <c r="BV587" s="185"/>
      <c r="BW587" s="185"/>
      <c r="BX587" s="185"/>
      <c r="BY587" s="185"/>
      <c r="BZ587" s="185"/>
      <c r="CA587" s="185"/>
      <c r="CB587" s="185"/>
      <c r="CC587" s="185"/>
      <c r="CD587" s="185"/>
      <c r="CE587" s="185"/>
      <c r="CF587" s="185"/>
      <c r="CG587" s="185"/>
      <c r="CH587" s="185"/>
      <c r="CI587" s="185"/>
      <c r="CJ587" s="185"/>
      <c r="CK587" s="185"/>
      <c r="CL587" s="185"/>
      <c r="CM587" s="294"/>
    </row>
    <row r="588" spans="1:91" s="295" customFormat="1" ht="41.25" customHeight="1" x14ac:dyDescent="0.3">
      <c r="A588" s="128"/>
      <c r="B588" s="128"/>
      <c r="C588" s="128"/>
      <c r="D588" s="128"/>
      <c r="E588" s="128"/>
      <c r="F588" s="128"/>
      <c r="G588" s="20"/>
      <c r="H588" s="20"/>
      <c r="I588" s="20"/>
      <c r="J588" s="20"/>
      <c r="K588" s="20"/>
      <c r="L588" s="20">
        <v>78.7</v>
      </c>
      <c r="M588" s="20"/>
      <c r="N588" s="20" t="s">
        <v>4</v>
      </c>
      <c r="O588" s="20">
        <v>279114011</v>
      </c>
      <c r="P588" s="293"/>
      <c r="Q588" s="185"/>
      <c r="R588" s="185"/>
      <c r="S588" s="185"/>
      <c r="T588" s="185"/>
      <c r="U588" s="185"/>
      <c r="V588" s="185"/>
      <c r="W588" s="185"/>
      <c r="X588" s="185"/>
      <c r="Y588" s="185"/>
      <c r="Z588" s="185"/>
      <c r="AA588" s="185"/>
      <c r="AB588" s="185"/>
      <c r="AC588" s="185"/>
      <c r="AD588" s="185"/>
      <c r="AE588" s="185"/>
      <c r="AF588" s="185"/>
      <c r="AG588" s="185"/>
      <c r="AH588" s="185"/>
      <c r="AI588" s="185"/>
      <c r="AJ588" s="185"/>
      <c r="AK588" s="185"/>
      <c r="AL588" s="185"/>
      <c r="AM588" s="185"/>
      <c r="AN588" s="185"/>
      <c r="AO588" s="185"/>
      <c r="AP588" s="185"/>
      <c r="AQ588" s="185"/>
      <c r="AR588" s="185"/>
      <c r="AS588" s="185"/>
      <c r="AT588" s="185"/>
      <c r="AU588" s="185"/>
      <c r="AV588" s="185"/>
      <c r="AW588" s="185"/>
      <c r="AX588" s="185"/>
      <c r="AY588" s="185"/>
      <c r="AZ588" s="185"/>
      <c r="BA588" s="185"/>
      <c r="BB588" s="185"/>
      <c r="BC588" s="185"/>
      <c r="BD588" s="185"/>
      <c r="BE588" s="185"/>
      <c r="BF588" s="185"/>
      <c r="BG588" s="185"/>
      <c r="BH588" s="185"/>
      <c r="BI588" s="185"/>
      <c r="BJ588" s="185"/>
      <c r="BK588" s="185"/>
      <c r="BL588" s="185"/>
      <c r="BM588" s="185"/>
      <c r="BN588" s="185"/>
      <c r="BO588" s="185"/>
      <c r="BP588" s="185"/>
      <c r="BQ588" s="185"/>
      <c r="BR588" s="185"/>
      <c r="BS588" s="185"/>
      <c r="BT588" s="185"/>
      <c r="BU588" s="185"/>
      <c r="BV588" s="185"/>
      <c r="BW588" s="185"/>
      <c r="BX588" s="185"/>
      <c r="BY588" s="185"/>
      <c r="BZ588" s="185"/>
      <c r="CA588" s="185"/>
      <c r="CB588" s="185"/>
      <c r="CC588" s="185"/>
      <c r="CD588" s="185"/>
      <c r="CE588" s="185"/>
      <c r="CF588" s="185"/>
      <c r="CG588" s="185"/>
      <c r="CH588" s="185"/>
      <c r="CI588" s="185"/>
      <c r="CJ588" s="185"/>
      <c r="CK588" s="185"/>
      <c r="CL588" s="185"/>
      <c r="CM588" s="294"/>
    </row>
    <row r="589" spans="1:91" s="295" customFormat="1" ht="41.25" customHeight="1" x14ac:dyDescent="0.3">
      <c r="A589" s="128"/>
      <c r="B589" s="128"/>
      <c r="C589" s="128"/>
      <c r="D589" s="128"/>
      <c r="E589" s="128"/>
      <c r="F589" s="128"/>
      <c r="G589" s="20"/>
      <c r="H589" s="20"/>
      <c r="I589" s="20">
        <v>32</v>
      </c>
      <c r="J589" s="20"/>
      <c r="K589" s="20"/>
      <c r="L589" s="20"/>
      <c r="M589" s="20"/>
      <c r="N589" s="20" t="s">
        <v>272</v>
      </c>
      <c r="O589" s="20">
        <v>497029015</v>
      </c>
      <c r="P589" s="293"/>
      <c r="Q589" s="185"/>
      <c r="R589" s="185"/>
      <c r="S589" s="185"/>
      <c r="T589" s="185"/>
      <c r="U589" s="185"/>
      <c r="V589" s="185"/>
      <c r="W589" s="185"/>
      <c r="X589" s="185"/>
      <c r="Y589" s="185"/>
      <c r="Z589" s="185"/>
      <c r="AA589" s="185"/>
      <c r="AB589" s="185"/>
      <c r="AC589" s="185"/>
      <c r="AD589" s="185"/>
      <c r="AE589" s="185"/>
      <c r="AF589" s="185"/>
      <c r="AG589" s="185"/>
      <c r="AH589" s="185"/>
      <c r="AI589" s="185"/>
      <c r="AJ589" s="185"/>
      <c r="AK589" s="185"/>
      <c r="AL589" s="185"/>
      <c r="AM589" s="185"/>
      <c r="AN589" s="185"/>
      <c r="AO589" s="185"/>
      <c r="AP589" s="185"/>
      <c r="AQ589" s="185"/>
      <c r="AR589" s="185"/>
      <c r="AS589" s="185"/>
      <c r="AT589" s="185"/>
      <c r="AU589" s="185"/>
      <c r="AV589" s="185"/>
      <c r="AW589" s="185"/>
      <c r="AX589" s="185"/>
      <c r="AY589" s="185"/>
      <c r="AZ589" s="185"/>
      <c r="BA589" s="185"/>
      <c r="BB589" s="185"/>
      <c r="BC589" s="185"/>
      <c r="BD589" s="185"/>
      <c r="BE589" s="185"/>
      <c r="BF589" s="185"/>
      <c r="BG589" s="185"/>
      <c r="BH589" s="185"/>
      <c r="BI589" s="185"/>
      <c r="BJ589" s="185"/>
      <c r="BK589" s="185"/>
      <c r="BL589" s="185"/>
      <c r="BM589" s="185"/>
      <c r="BN589" s="185"/>
      <c r="BO589" s="185"/>
      <c r="BP589" s="185"/>
      <c r="BQ589" s="185"/>
      <c r="BR589" s="185"/>
      <c r="BS589" s="185"/>
      <c r="BT589" s="185"/>
      <c r="BU589" s="185"/>
      <c r="BV589" s="185"/>
      <c r="BW589" s="185"/>
      <c r="BX589" s="185"/>
      <c r="BY589" s="185"/>
      <c r="BZ589" s="185"/>
      <c r="CA589" s="185"/>
      <c r="CB589" s="185"/>
      <c r="CC589" s="185"/>
      <c r="CD589" s="185"/>
      <c r="CE589" s="185"/>
      <c r="CF589" s="185"/>
      <c r="CG589" s="185"/>
      <c r="CH589" s="185"/>
      <c r="CI589" s="185"/>
      <c r="CJ589" s="185"/>
      <c r="CK589" s="185"/>
      <c r="CL589" s="185"/>
      <c r="CM589" s="294"/>
    </row>
    <row r="590" spans="1:91" s="295" customFormat="1" ht="41.25" customHeight="1" x14ac:dyDescent="0.3">
      <c r="A590" s="128"/>
      <c r="B590" s="128" t="s">
        <v>342</v>
      </c>
      <c r="C590" s="128" t="s">
        <v>341</v>
      </c>
      <c r="D590" s="128"/>
      <c r="E590" s="20" t="s">
        <v>80</v>
      </c>
      <c r="F590" s="128" t="s">
        <v>151</v>
      </c>
      <c r="G590" s="19"/>
      <c r="H590" s="20"/>
      <c r="I590" s="20"/>
      <c r="J590" s="20"/>
      <c r="K590" s="20"/>
      <c r="L590" s="20">
        <v>1</v>
      </c>
      <c r="M590" s="20"/>
      <c r="N590" s="121"/>
      <c r="O590" s="127"/>
      <c r="P590" s="293"/>
      <c r="Q590" s="185"/>
      <c r="R590" s="185"/>
      <c r="S590" s="185"/>
      <c r="T590" s="185"/>
      <c r="U590" s="185"/>
      <c r="V590" s="185"/>
      <c r="W590" s="185"/>
      <c r="X590" s="185"/>
      <c r="Y590" s="185"/>
      <c r="Z590" s="185"/>
      <c r="AA590" s="185"/>
      <c r="AB590" s="185"/>
      <c r="AC590" s="185"/>
      <c r="AD590" s="185"/>
      <c r="AE590" s="185"/>
      <c r="AF590" s="185"/>
      <c r="AG590" s="185"/>
      <c r="AH590" s="185"/>
      <c r="AI590" s="185"/>
      <c r="AJ590" s="185"/>
      <c r="AK590" s="185"/>
      <c r="AL590" s="185"/>
      <c r="AM590" s="185"/>
      <c r="AN590" s="185"/>
      <c r="AO590" s="185"/>
      <c r="AP590" s="185"/>
      <c r="AQ590" s="185"/>
      <c r="AR590" s="185"/>
      <c r="AS590" s="185"/>
      <c r="AT590" s="185"/>
      <c r="AU590" s="185"/>
      <c r="AV590" s="185"/>
      <c r="AW590" s="185"/>
      <c r="AX590" s="185"/>
      <c r="AY590" s="185"/>
      <c r="AZ590" s="185"/>
      <c r="BA590" s="185"/>
      <c r="BB590" s="185"/>
      <c r="BC590" s="185"/>
      <c r="BD590" s="185"/>
      <c r="BE590" s="185"/>
      <c r="BF590" s="185"/>
      <c r="BG590" s="185"/>
      <c r="BH590" s="185"/>
      <c r="BI590" s="185"/>
      <c r="BJ590" s="185"/>
      <c r="BK590" s="185"/>
      <c r="BL590" s="185"/>
      <c r="BM590" s="185"/>
      <c r="BN590" s="185"/>
      <c r="BO590" s="185"/>
      <c r="BP590" s="185"/>
      <c r="BQ590" s="185"/>
      <c r="BR590" s="185"/>
      <c r="BS590" s="185"/>
      <c r="BT590" s="185"/>
      <c r="BU590" s="185"/>
      <c r="BV590" s="185"/>
      <c r="BW590" s="185"/>
      <c r="BX590" s="185"/>
      <c r="BY590" s="185"/>
      <c r="BZ590" s="185"/>
      <c r="CA590" s="185"/>
      <c r="CB590" s="185"/>
      <c r="CC590" s="185"/>
      <c r="CD590" s="185"/>
      <c r="CE590" s="185"/>
      <c r="CF590" s="185"/>
      <c r="CG590" s="185"/>
      <c r="CH590" s="185"/>
      <c r="CI590" s="185"/>
      <c r="CJ590" s="185"/>
      <c r="CK590" s="185"/>
      <c r="CL590" s="185"/>
      <c r="CM590" s="294"/>
    </row>
    <row r="591" spans="1:91" s="295" customFormat="1" ht="41.25" customHeight="1" x14ac:dyDescent="0.3">
      <c r="A591" s="128"/>
      <c r="B591" s="128"/>
      <c r="C591" s="128"/>
      <c r="D591" s="128"/>
      <c r="E591" s="128" t="s">
        <v>7</v>
      </c>
      <c r="F591" s="128"/>
      <c r="G591" s="19"/>
      <c r="H591" s="20">
        <v>58.8</v>
      </c>
      <c r="I591" s="20"/>
      <c r="J591" s="20"/>
      <c r="K591" s="20"/>
      <c r="L591" s="20">
        <v>411.9</v>
      </c>
      <c r="M591" s="20"/>
      <c r="N591" s="20" t="s">
        <v>38</v>
      </c>
      <c r="O591" s="20">
        <v>279114015</v>
      </c>
      <c r="P591" s="293"/>
      <c r="Q591" s="185"/>
      <c r="R591" s="185"/>
      <c r="S591" s="185"/>
      <c r="T591" s="185"/>
      <c r="U591" s="185"/>
      <c r="V591" s="185"/>
      <c r="W591" s="185"/>
      <c r="X591" s="185"/>
      <c r="Y591" s="185"/>
      <c r="Z591" s="185"/>
      <c r="AA591" s="185"/>
      <c r="AB591" s="185"/>
      <c r="AC591" s="185"/>
      <c r="AD591" s="185"/>
      <c r="AE591" s="185"/>
      <c r="AF591" s="185"/>
      <c r="AG591" s="185"/>
      <c r="AH591" s="185"/>
      <c r="AI591" s="185"/>
      <c r="AJ591" s="185"/>
      <c r="AK591" s="185"/>
      <c r="AL591" s="185"/>
      <c r="AM591" s="185"/>
      <c r="AN591" s="185"/>
      <c r="AO591" s="185"/>
      <c r="AP591" s="185"/>
      <c r="AQ591" s="185"/>
      <c r="AR591" s="185"/>
      <c r="AS591" s="185"/>
      <c r="AT591" s="185"/>
      <c r="AU591" s="185"/>
      <c r="AV591" s="185"/>
      <c r="AW591" s="185"/>
      <c r="AX591" s="185"/>
      <c r="AY591" s="185"/>
      <c r="AZ591" s="185"/>
      <c r="BA591" s="185"/>
      <c r="BB591" s="185"/>
      <c r="BC591" s="185"/>
      <c r="BD591" s="185"/>
      <c r="BE591" s="185"/>
      <c r="BF591" s="185"/>
      <c r="BG591" s="185"/>
      <c r="BH591" s="185"/>
      <c r="BI591" s="185"/>
      <c r="BJ591" s="185"/>
      <c r="BK591" s="185"/>
      <c r="BL591" s="185"/>
      <c r="BM591" s="185"/>
      <c r="BN591" s="185"/>
      <c r="BO591" s="185"/>
      <c r="BP591" s="185"/>
      <c r="BQ591" s="185"/>
      <c r="BR591" s="185"/>
      <c r="BS591" s="185"/>
      <c r="BT591" s="185"/>
      <c r="BU591" s="185"/>
      <c r="BV591" s="185"/>
      <c r="BW591" s="185"/>
      <c r="BX591" s="185"/>
      <c r="BY591" s="185"/>
      <c r="BZ591" s="185"/>
      <c r="CA591" s="185"/>
      <c r="CB591" s="185"/>
      <c r="CC591" s="185"/>
      <c r="CD591" s="185"/>
      <c r="CE591" s="185"/>
      <c r="CF591" s="185"/>
      <c r="CG591" s="185"/>
      <c r="CH591" s="185"/>
      <c r="CI591" s="185"/>
      <c r="CJ591" s="185"/>
      <c r="CK591" s="185"/>
      <c r="CL591" s="185"/>
      <c r="CM591" s="294"/>
    </row>
    <row r="592" spans="1:91" s="295" customFormat="1" ht="41.25" customHeight="1" x14ac:dyDescent="0.3">
      <c r="A592" s="128"/>
      <c r="B592" s="128"/>
      <c r="C592" s="128"/>
      <c r="D592" s="128"/>
      <c r="E592" s="128"/>
      <c r="F592" s="128"/>
      <c r="G592" s="19"/>
      <c r="H592" s="20"/>
      <c r="I592" s="20"/>
      <c r="J592" s="20"/>
      <c r="K592" s="20"/>
      <c r="L592" s="20">
        <v>117.7</v>
      </c>
      <c r="M592" s="20"/>
      <c r="N592" s="20" t="s">
        <v>4</v>
      </c>
      <c r="O592" s="20">
        <v>279114011</v>
      </c>
      <c r="P592" s="293"/>
      <c r="Q592" s="185"/>
      <c r="R592" s="185"/>
      <c r="S592" s="185"/>
      <c r="T592" s="185"/>
      <c r="U592" s="185"/>
      <c r="V592" s="185"/>
      <c r="W592" s="185"/>
      <c r="X592" s="185"/>
      <c r="Y592" s="185"/>
      <c r="Z592" s="185"/>
      <c r="AA592" s="185"/>
      <c r="AB592" s="185"/>
      <c r="AC592" s="185"/>
      <c r="AD592" s="185"/>
      <c r="AE592" s="185"/>
      <c r="AF592" s="185"/>
      <c r="AG592" s="185"/>
      <c r="AH592" s="185"/>
      <c r="AI592" s="185"/>
      <c r="AJ592" s="185"/>
      <c r="AK592" s="185"/>
      <c r="AL592" s="185"/>
      <c r="AM592" s="185"/>
      <c r="AN592" s="185"/>
      <c r="AO592" s="185"/>
      <c r="AP592" s="185"/>
      <c r="AQ592" s="185"/>
      <c r="AR592" s="185"/>
      <c r="AS592" s="185"/>
      <c r="AT592" s="185"/>
      <c r="AU592" s="185"/>
      <c r="AV592" s="185"/>
      <c r="AW592" s="185"/>
      <c r="AX592" s="185"/>
      <c r="AY592" s="185"/>
      <c r="AZ592" s="185"/>
      <c r="BA592" s="185"/>
      <c r="BB592" s="185"/>
      <c r="BC592" s="185"/>
      <c r="BD592" s="185"/>
      <c r="BE592" s="185"/>
      <c r="BF592" s="185"/>
      <c r="BG592" s="185"/>
      <c r="BH592" s="185"/>
      <c r="BI592" s="185"/>
      <c r="BJ592" s="185"/>
      <c r="BK592" s="185"/>
      <c r="BL592" s="185"/>
      <c r="BM592" s="185"/>
      <c r="BN592" s="185"/>
      <c r="BO592" s="185"/>
      <c r="BP592" s="185"/>
      <c r="BQ592" s="185"/>
      <c r="BR592" s="185"/>
      <c r="BS592" s="185"/>
      <c r="BT592" s="185"/>
      <c r="BU592" s="185"/>
      <c r="BV592" s="185"/>
      <c r="BW592" s="185"/>
      <c r="BX592" s="185"/>
      <c r="BY592" s="185"/>
      <c r="BZ592" s="185"/>
      <c r="CA592" s="185"/>
      <c r="CB592" s="185"/>
      <c r="CC592" s="185"/>
      <c r="CD592" s="185"/>
      <c r="CE592" s="185"/>
      <c r="CF592" s="185"/>
      <c r="CG592" s="185"/>
      <c r="CH592" s="185"/>
      <c r="CI592" s="185"/>
      <c r="CJ592" s="185"/>
      <c r="CK592" s="185"/>
      <c r="CL592" s="185"/>
      <c r="CM592" s="294"/>
    </row>
    <row r="593" spans="1:91" s="295" customFormat="1" ht="41.25" customHeight="1" x14ac:dyDescent="0.3">
      <c r="A593" s="128"/>
      <c r="B593" s="128"/>
      <c r="C593" s="128"/>
      <c r="D593" s="128"/>
      <c r="E593" s="128"/>
      <c r="F593" s="128"/>
      <c r="G593" s="19"/>
      <c r="H593" s="20"/>
      <c r="I593" s="20">
        <v>96</v>
      </c>
      <c r="J593" s="20"/>
      <c r="K593" s="20"/>
      <c r="L593" s="20"/>
      <c r="M593" s="20"/>
      <c r="N593" s="20" t="s">
        <v>272</v>
      </c>
      <c r="O593" s="20">
        <v>497029015</v>
      </c>
      <c r="P593" s="293"/>
      <c r="Q593" s="185"/>
      <c r="R593" s="185"/>
      <c r="S593" s="185"/>
      <c r="T593" s="185"/>
      <c r="U593" s="185"/>
      <c r="V593" s="185"/>
      <c r="W593" s="185"/>
      <c r="X593" s="185"/>
      <c r="Y593" s="185"/>
      <c r="Z593" s="185"/>
      <c r="AA593" s="185"/>
      <c r="AB593" s="185"/>
      <c r="AC593" s="185"/>
      <c r="AD593" s="185"/>
      <c r="AE593" s="185"/>
      <c r="AF593" s="185"/>
      <c r="AG593" s="185"/>
      <c r="AH593" s="185"/>
      <c r="AI593" s="185"/>
      <c r="AJ593" s="185"/>
      <c r="AK593" s="185"/>
      <c r="AL593" s="185"/>
      <c r="AM593" s="185"/>
      <c r="AN593" s="185"/>
      <c r="AO593" s="185"/>
      <c r="AP593" s="185"/>
      <c r="AQ593" s="185"/>
      <c r="AR593" s="185"/>
      <c r="AS593" s="185"/>
      <c r="AT593" s="185"/>
      <c r="AU593" s="185"/>
      <c r="AV593" s="185"/>
      <c r="AW593" s="185"/>
      <c r="AX593" s="185"/>
      <c r="AY593" s="185"/>
      <c r="AZ593" s="185"/>
      <c r="BA593" s="185"/>
      <c r="BB593" s="185"/>
      <c r="BC593" s="185"/>
      <c r="BD593" s="185"/>
      <c r="BE593" s="185"/>
      <c r="BF593" s="185"/>
      <c r="BG593" s="185"/>
      <c r="BH593" s="185"/>
      <c r="BI593" s="185"/>
      <c r="BJ593" s="185"/>
      <c r="BK593" s="185"/>
      <c r="BL593" s="185"/>
      <c r="BM593" s="185"/>
      <c r="BN593" s="185"/>
      <c r="BO593" s="185"/>
      <c r="BP593" s="185"/>
      <c r="BQ593" s="185"/>
      <c r="BR593" s="185"/>
      <c r="BS593" s="185"/>
      <c r="BT593" s="185"/>
      <c r="BU593" s="185"/>
      <c r="BV593" s="185"/>
      <c r="BW593" s="185"/>
      <c r="BX593" s="185"/>
      <c r="BY593" s="185"/>
      <c r="BZ593" s="185"/>
      <c r="CA593" s="185"/>
      <c r="CB593" s="185"/>
      <c r="CC593" s="185"/>
      <c r="CD593" s="185"/>
      <c r="CE593" s="185"/>
      <c r="CF593" s="185"/>
      <c r="CG593" s="185"/>
      <c r="CH593" s="185"/>
      <c r="CI593" s="185"/>
      <c r="CJ593" s="185"/>
      <c r="CK593" s="185"/>
      <c r="CL593" s="185"/>
      <c r="CM593" s="294"/>
    </row>
    <row r="594" spans="1:91" s="64" customFormat="1" ht="41.25" customHeight="1" x14ac:dyDescent="0.3">
      <c r="A594" s="127"/>
      <c r="B594" s="135" t="s">
        <v>43</v>
      </c>
      <c r="C594" s="106"/>
      <c r="D594" s="106"/>
      <c r="E594" s="106"/>
      <c r="F594" s="106"/>
      <c r="G594" s="106"/>
      <c r="H594" s="106"/>
      <c r="I594" s="106"/>
      <c r="J594" s="106"/>
      <c r="K594" s="106"/>
      <c r="L594" s="106"/>
      <c r="M594" s="106"/>
      <c r="N594" s="106"/>
      <c r="O594" s="106"/>
      <c r="P594" s="197"/>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c r="CH594" s="66"/>
      <c r="CI594" s="66"/>
      <c r="CJ594" s="66"/>
      <c r="CK594" s="66"/>
      <c r="CL594" s="66"/>
      <c r="CM594" s="67"/>
    </row>
    <row r="595" spans="1:91" s="9" customFormat="1" ht="75" x14ac:dyDescent="0.3">
      <c r="A595" s="62"/>
      <c r="B595" s="3" t="s">
        <v>340</v>
      </c>
      <c r="C595" s="2" t="s">
        <v>339</v>
      </c>
      <c r="D595" s="3"/>
      <c r="E595" s="122" t="s">
        <v>3</v>
      </c>
      <c r="F595" s="81"/>
      <c r="G595" s="2">
        <v>77.5</v>
      </c>
      <c r="H595" s="2">
        <v>77.5</v>
      </c>
      <c r="I595" s="2">
        <v>76.2</v>
      </c>
      <c r="J595" s="2">
        <v>75.400000000000006</v>
      </c>
      <c r="K595" s="2">
        <v>74.599999999999994</v>
      </c>
      <c r="L595" s="2">
        <v>73.900000000000006</v>
      </c>
      <c r="M595" s="2">
        <v>73.2</v>
      </c>
      <c r="P595" s="70"/>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8"/>
    </row>
    <row r="596" spans="1:91" s="64" customFormat="1" ht="41.25" customHeight="1" x14ac:dyDescent="0.3">
      <c r="A596" s="127"/>
      <c r="B596" s="135" t="s">
        <v>43</v>
      </c>
      <c r="C596" s="106"/>
      <c r="D596" s="106"/>
      <c r="E596" s="106"/>
      <c r="F596" s="106"/>
      <c r="G596" s="106"/>
      <c r="H596" s="106"/>
      <c r="I596" s="106"/>
      <c r="J596" s="106"/>
      <c r="K596" s="106"/>
      <c r="L596" s="106"/>
      <c r="M596" s="106"/>
      <c r="N596" s="106"/>
      <c r="O596" s="106"/>
      <c r="P596" s="197"/>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c r="CH596" s="66"/>
      <c r="CI596" s="66"/>
      <c r="CJ596" s="66"/>
      <c r="CK596" s="66"/>
      <c r="CL596" s="66"/>
      <c r="CM596" s="67"/>
    </row>
    <row r="597" spans="1:91" s="64" customFormat="1" ht="41.25" customHeight="1" x14ac:dyDescent="0.3">
      <c r="A597" s="170">
        <v>76</v>
      </c>
      <c r="B597" s="178" t="s">
        <v>338</v>
      </c>
      <c r="C597" s="170"/>
      <c r="D597" s="170"/>
      <c r="E597" s="106" t="s">
        <v>80</v>
      </c>
      <c r="F597" s="106"/>
      <c r="G597" s="106">
        <f t="shared" ref="G597:M597" si="54">G599+G604+G609+G614+G631+G634</f>
        <v>0</v>
      </c>
      <c r="H597" s="106">
        <f t="shared" si="54"/>
        <v>0</v>
      </c>
      <c r="I597" s="106">
        <f t="shared" si="54"/>
        <v>0</v>
      </c>
      <c r="J597" s="106">
        <f t="shared" si="54"/>
        <v>0</v>
      </c>
      <c r="K597" s="106">
        <f t="shared" si="54"/>
        <v>0</v>
      </c>
      <c r="L597" s="106">
        <f t="shared" si="54"/>
        <v>4</v>
      </c>
      <c r="M597" s="106">
        <f t="shared" si="54"/>
        <v>2</v>
      </c>
      <c r="N597" s="106"/>
      <c r="O597" s="106"/>
      <c r="P597" s="197"/>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c r="CH597" s="66"/>
      <c r="CI597" s="66"/>
      <c r="CJ597" s="66"/>
      <c r="CK597" s="66"/>
      <c r="CL597" s="66"/>
      <c r="CM597" s="67"/>
    </row>
    <row r="598" spans="1:91" s="64" customFormat="1" ht="41.25" customHeight="1" x14ac:dyDescent="0.3">
      <c r="A598" s="170"/>
      <c r="B598" s="178"/>
      <c r="C598" s="170"/>
      <c r="D598" s="170"/>
      <c r="E598" s="106" t="s">
        <v>39</v>
      </c>
      <c r="F598" s="106"/>
      <c r="G598" s="106">
        <f t="shared" ref="G598:M598" si="55">G600+G601+G605+G606+G610+G611+G615+G616+G632+G633+G635+G636</f>
        <v>0</v>
      </c>
      <c r="H598" s="106">
        <f t="shared" si="55"/>
        <v>0</v>
      </c>
      <c r="I598" s="106">
        <f t="shared" si="55"/>
        <v>40</v>
      </c>
      <c r="J598" s="106">
        <f t="shared" si="55"/>
        <v>3450</v>
      </c>
      <c r="K598" s="106">
        <f t="shared" si="55"/>
        <v>5400</v>
      </c>
      <c r="L598" s="106">
        <f t="shared" si="55"/>
        <v>23774.600000000002</v>
      </c>
      <c r="M598" s="106">
        <f t="shared" si="55"/>
        <v>4574.6000000000004</v>
      </c>
      <c r="N598" s="106"/>
      <c r="O598" s="106"/>
      <c r="P598" s="197"/>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c r="CH598" s="66"/>
      <c r="CI598" s="66"/>
      <c r="CJ598" s="66"/>
      <c r="CK598" s="66"/>
      <c r="CL598" s="66"/>
      <c r="CM598" s="67"/>
    </row>
    <row r="599" spans="1:91" s="9" customFormat="1" ht="41.25" customHeight="1" x14ac:dyDescent="0.3">
      <c r="A599" s="55"/>
      <c r="B599" s="348" t="s">
        <v>337</v>
      </c>
      <c r="C599" s="128" t="s">
        <v>81</v>
      </c>
      <c r="D599" s="128"/>
      <c r="E599" s="20" t="s">
        <v>80</v>
      </c>
      <c r="F599" s="128" t="s">
        <v>121</v>
      </c>
      <c r="G599" s="20"/>
      <c r="H599" s="20"/>
      <c r="I599" s="20"/>
      <c r="J599" s="20"/>
      <c r="K599" s="20"/>
      <c r="L599" s="20">
        <v>1</v>
      </c>
      <c r="M599" s="226"/>
      <c r="N599" s="20"/>
      <c r="O599" s="226"/>
      <c r="P599" s="293"/>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8"/>
    </row>
    <row r="600" spans="1:91" s="9" customFormat="1" ht="41.25" customHeight="1" x14ac:dyDescent="0.3">
      <c r="A600" s="55"/>
      <c r="B600" s="348"/>
      <c r="C600" s="128"/>
      <c r="D600" s="128"/>
      <c r="E600" s="128" t="s">
        <v>39</v>
      </c>
      <c r="F600" s="128"/>
      <c r="G600" s="20"/>
      <c r="H600" s="20"/>
      <c r="I600" s="20">
        <f>I602</f>
        <v>10</v>
      </c>
      <c r="J600" s="20">
        <v>1200</v>
      </c>
      <c r="K600" s="20">
        <v>1200</v>
      </c>
      <c r="L600" s="20"/>
      <c r="M600" s="226"/>
      <c r="N600" s="20" t="s">
        <v>38</v>
      </c>
      <c r="O600" s="20">
        <v>279114015</v>
      </c>
      <c r="P600" s="293"/>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8"/>
    </row>
    <row r="601" spans="1:91" s="9" customFormat="1" ht="41.25" customHeight="1" x14ac:dyDescent="0.3">
      <c r="A601" s="55"/>
      <c r="B601" s="348"/>
      <c r="C601" s="128"/>
      <c r="D601" s="128"/>
      <c r="E601" s="128"/>
      <c r="F601" s="128"/>
      <c r="G601" s="20"/>
      <c r="H601" s="20"/>
      <c r="I601" s="20"/>
      <c r="J601" s="20"/>
      <c r="K601" s="20"/>
      <c r="L601" s="20">
        <v>5600</v>
      </c>
      <c r="M601" s="226"/>
      <c r="N601" s="20" t="s">
        <v>4</v>
      </c>
      <c r="O601" s="20">
        <v>279114011</v>
      </c>
      <c r="P601" s="293"/>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8"/>
    </row>
    <row r="602" spans="1:91" s="9" customFormat="1" ht="41.25" customHeight="1" x14ac:dyDescent="0.3">
      <c r="A602" s="2"/>
      <c r="B602" s="353" t="s">
        <v>203</v>
      </c>
      <c r="C602" s="20"/>
      <c r="D602" s="20"/>
      <c r="E602" s="20"/>
      <c r="F602" s="20"/>
      <c r="G602" s="20"/>
      <c r="H602" s="20"/>
      <c r="I602" s="20">
        <v>10</v>
      </c>
      <c r="J602" s="20"/>
      <c r="K602" s="20"/>
      <c r="L602" s="20"/>
      <c r="M602" s="226"/>
      <c r="N602" s="20"/>
      <c r="O602" s="20"/>
      <c r="P602" s="293"/>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8"/>
    </row>
    <row r="603" spans="1:91" s="9" customFormat="1" ht="41.25" customHeight="1" x14ac:dyDescent="0.3">
      <c r="A603" s="2"/>
      <c r="B603" s="353" t="s">
        <v>202</v>
      </c>
      <c r="C603" s="20"/>
      <c r="D603" s="20"/>
      <c r="E603" s="20"/>
      <c r="F603" s="20"/>
      <c r="G603" s="20"/>
      <c r="H603" s="20"/>
      <c r="I603" s="20"/>
      <c r="J603" s="20">
        <f>J600+J601</f>
        <v>1200</v>
      </c>
      <c r="K603" s="20">
        <f>K600+K601</f>
        <v>1200</v>
      </c>
      <c r="L603" s="20">
        <f>L600+L601</f>
        <v>5600</v>
      </c>
      <c r="M603" s="20"/>
      <c r="N603" s="20"/>
      <c r="O603" s="20"/>
      <c r="P603" s="293"/>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8"/>
    </row>
    <row r="604" spans="1:91" s="9" customFormat="1" ht="41.25" customHeight="1" x14ac:dyDescent="0.3">
      <c r="A604" s="55"/>
      <c r="B604" s="348" t="s">
        <v>336</v>
      </c>
      <c r="C604" s="128" t="s">
        <v>81</v>
      </c>
      <c r="D604" s="128"/>
      <c r="E604" s="20" t="s">
        <v>131</v>
      </c>
      <c r="F604" s="128" t="s">
        <v>121</v>
      </c>
      <c r="G604" s="20"/>
      <c r="H604" s="20"/>
      <c r="I604" s="20"/>
      <c r="J604" s="20"/>
      <c r="K604" s="20"/>
      <c r="L604" s="20">
        <v>1</v>
      </c>
      <c r="M604" s="226"/>
      <c r="N604" s="20"/>
      <c r="O604" s="226"/>
      <c r="P604" s="293"/>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8"/>
    </row>
    <row r="605" spans="1:91" s="9" customFormat="1" ht="41.25" customHeight="1" x14ac:dyDescent="0.3">
      <c r="A605" s="55"/>
      <c r="B605" s="348"/>
      <c r="C605" s="128"/>
      <c r="D605" s="128"/>
      <c r="E605" s="128" t="s">
        <v>39</v>
      </c>
      <c r="F605" s="128"/>
      <c r="G605" s="20"/>
      <c r="H605" s="20"/>
      <c r="I605" s="20">
        <f>I607</f>
        <v>10</v>
      </c>
      <c r="J605" s="20">
        <v>450</v>
      </c>
      <c r="K605" s="20">
        <v>750</v>
      </c>
      <c r="L605" s="20"/>
      <c r="M605" s="20"/>
      <c r="N605" s="20" t="s">
        <v>38</v>
      </c>
      <c r="O605" s="20">
        <v>279114015</v>
      </c>
      <c r="P605" s="293"/>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8"/>
    </row>
    <row r="606" spans="1:91" s="9" customFormat="1" ht="41.25" customHeight="1" x14ac:dyDescent="0.3">
      <c r="A606" s="55"/>
      <c r="B606" s="348"/>
      <c r="C606" s="128"/>
      <c r="D606" s="128"/>
      <c r="E606" s="128"/>
      <c r="F606" s="128"/>
      <c r="G606" s="20"/>
      <c r="H606" s="20"/>
      <c r="I606" s="20"/>
      <c r="J606" s="20"/>
      <c r="K606" s="20"/>
      <c r="L606" s="20">
        <v>2800</v>
      </c>
      <c r="M606" s="226"/>
      <c r="N606" s="20" t="s">
        <v>4</v>
      </c>
      <c r="O606" s="20">
        <v>279114011</v>
      </c>
      <c r="P606" s="293"/>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8"/>
    </row>
    <row r="607" spans="1:91" s="9" customFormat="1" ht="41.25" customHeight="1" x14ac:dyDescent="0.3">
      <c r="A607" s="2"/>
      <c r="B607" s="353" t="s">
        <v>203</v>
      </c>
      <c r="C607" s="20"/>
      <c r="D607" s="20"/>
      <c r="E607" s="20"/>
      <c r="F607" s="20"/>
      <c r="G607" s="20"/>
      <c r="H607" s="20"/>
      <c r="I607" s="20">
        <v>10</v>
      </c>
      <c r="J607" s="20"/>
      <c r="K607" s="20"/>
      <c r="L607" s="20"/>
      <c r="M607" s="226"/>
      <c r="N607" s="20"/>
      <c r="O607" s="20"/>
      <c r="P607" s="293"/>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8"/>
    </row>
    <row r="608" spans="1:91" s="9" customFormat="1" ht="41.25" customHeight="1" x14ac:dyDescent="0.3">
      <c r="A608" s="2"/>
      <c r="B608" s="353" t="s">
        <v>202</v>
      </c>
      <c r="C608" s="20"/>
      <c r="D608" s="20"/>
      <c r="E608" s="20"/>
      <c r="F608" s="20"/>
      <c r="G608" s="20"/>
      <c r="H608" s="20"/>
      <c r="I608" s="20"/>
      <c r="J608" s="20">
        <f>J605+J606</f>
        <v>450</v>
      </c>
      <c r="K608" s="20">
        <f>K605+K606</f>
        <v>750</v>
      </c>
      <c r="L608" s="20">
        <f>L605+L606</f>
        <v>2800</v>
      </c>
      <c r="M608" s="20"/>
      <c r="N608" s="20"/>
      <c r="O608" s="20"/>
      <c r="P608" s="293"/>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8"/>
    </row>
    <row r="609" spans="1:91" s="9" customFormat="1" ht="41.25" customHeight="1" x14ac:dyDescent="0.3">
      <c r="A609" s="55"/>
      <c r="B609" s="348" t="s">
        <v>335</v>
      </c>
      <c r="C609" s="128" t="s">
        <v>81</v>
      </c>
      <c r="D609" s="128"/>
      <c r="E609" s="20" t="s">
        <v>131</v>
      </c>
      <c r="F609" s="128" t="s">
        <v>121</v>
      </c>
      <c r="G609" s="20"/>
      <c r="H609" s="20"/>
      <c r="I609" s="20"/>
      <c r="J609" s="20"/>
      <c r="K609" s="20"/>
      <c r="L609" s="20">
        <v>1</v>
      </c>
      <c r="M609" s="20"/>
      <c r="N609" s="20"/>
      <c r="O609" s="226"/>
      <c r="P609" s="293"/>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8"/>
    </row>
    <row r="610" spans="1:91" s="9" customFormat="1" ht="41.25" customHeight="1" x14ac:dyDescent="0.3">
      <c r="A610" s="55"/>
      <c r="B610" s="348"/>
      <c r="C610" s="128"/>
      <c r="D610" s="128"/>
      <c r="E610" s="128" t="s">
        <v>39</v>
      </c>
      <c r="F610" s="128"/>
      <c r="G610" s="20"/>
      <c r="H610" s="20"/>
      <c r="I610" s="20">
        <f>I612</f>
        <v>10</v>
      </c>
      <c r="J610" s="20">
        <v>750</v>
      </c>
      <c r="K610" s="20">
        <v>1650</v>
      </c>
      <c r="L610" s="20"/>
      <c r="M610" s="20"/>
      <c r="N610" s="20" t="s">
        <v>38</v>
      </c>
      <c r="O610" s="20">
        <v>279114015</v>
      </c>
      <c r="P610" s="293"/>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8"/>
    </row>
    <row r="611" spans="1:91" s="9" customFormat="1" ht="41.25" customHeight="1" x14ac:dyDescent="0.3">
      <c r="A611" s="55"/>
      <c r="B611" s="348"/>
      <c r="C611" s="128"/>
      <c r="D611" s="128"/>
      <c r="E611" s="128"/>
      <c r="F611" s="128"/>
      <c r="G611" s="20"/>
      <c r="H611" s="20"/>
      <c r="I611" s="20"/>
      <c r="J611" s="20"/>
      <c r="K611" s="20"/>
      <c r="L611" s="20">
        <v>5600</v>
      </c>
      <c r="M611" s="20"/>
      <c r="N611" s="20" t="s">
        <v>4</v>
      </c>
      <c r="O611" s="20">
        <v>279114011</v>
      </c>
      <c r="P611" s="293"/>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8"/>
    </row>
    <row r="612" spans="1:91" s="9" customFormat="1" ht="41.25" customHeight="1" x14ac:dyDescent="0.3">
      <c r="A612" s="2"/>
      <c r="B612" s="353" t="s">
        <v>203</v>
      </c>
      <c r="C612" s="20"/>
      <c r="D612" s="20"/>
      <c r="E612" s="20"/>
      <c r="F612" s="20"/>
      <c r="G612" s="20"/>
      <c r="H612" s="20"/>
      <c r="I612" s="20">
        <v>10</v>
      </c>
      <c r="J612" s="20"/>
      <c r="K612" s="20"/>
      <c r="L612" s="20"/>
      <c r="M612" s="226"/>
      <c r="N612" s="20"/>
      <c r="O612" s="20"/>
      <c r="P612" s="293"/>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8"/>
    </row>
    <row r="613" spans="1:91" s="9" customFormat="1" ht="41.25" customHeight="1" x14ac:dyDescent="0.3">
      <c r="A613" s="2"/>
      <c r="B613" s="353" t="s">
        <v>202</v>
      </c>
      <c r="C613" s="20"/>
      <c r="D613" s="20"/>
      <c r="E613" s="20"/>
      <c r="F613" s="20"/>
      <c r="G613" s="20"/>
      <c r="H613" s="20"/>
      <c r="I613" s="20"/>
      <c r="J613" s="20">
        <f>J610+J611</f>
        <v>750</v>
      </c>
      <c r="K613" s="20">
        <f>K610+K611</f>
        <v>1650</v>
      </c>
      <c r="L613" s="20">
        <f>L610+L611</f>
        <v>5600</v>
      </c>
      <c r="M613" s="20"/>
      <c r="N613" s="20"/>
      <c r="O613" s="20"/>
      <c r="P613" s="293"/>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8"/>
    </row>
    <row r="614" spans="1:91" s="9" customFormat="1" ht="41.25" customHeight="1" x14ac:dyDescent="0.3">
      <c r="A614" s="55"/>
      <c r="B614" s="348" t="s">
        <v>334</v>
      </c>
      <c r="C614" s="128" t="s">
        <v>81</v>
      </c>
      <c r="D614" s="128"/>
      <c r="E614" s="20" t="s">
        <v>131</v>
      </c>
      <c r="F614" s="128" t="s">
        <v>121</v>
      </c>
      <c r="G614" s="20"/>
      <c r="H614" s="20"/>
      <c r="I614" s="20"/>
      <c r="J614" s="20"/>
      <c r="K614" s="20"/>
      <c r="L614" s="20">
        <v>1</v>
      </c>
      <c r="M614" s="20"/>
      <c r="N614" s="20"/>
      <c r="O614" s="226"/>
      <c r="P614" s="293"/>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8"/>
    </row>
    <row r="615" spans="1:91" s="9" customFormat="1" ht="41.25" customHeight="1" x14ac:dyDescent="0.3">
      <c r="A615" s="55"/>
      <c r="B615" s="348"/>
      <c r="C615" s="128"/>
      <c r="D615" s="128"/>
      <c r="E615" s="128" t="s">
        <v>39</v>
      </c>
      <c r="F615" s="128"/>
      <c r="G615" s="20"/>
      <c r="H615" s="20"/>
      <c r="I615" s="20">
        <f>I617</f>
        <v>10</v>
      </c>
      <c r="J615" s="20">
        <v>1050</v>
      </c>
      <c r="K615" s="20">
        <v>1800</v>
      </c>
      <c r="L615" s="20"/>
      <c r="M615" s="20"/>
      <c r="N615" s="20" t="s">
        <v>38</v>
      </c>
      <c r="O615" s="20">
        <v>279114015</v>
      </c>
      <c r="P615" s="293"/>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8"/>
    </row>
    <row r="616" spans="1:91" s="9" customFormat="1" ht="41.25" customHeight="1" x14ac:dyDescent="0.3">
      <c r="A616" s="55"/>
      <c r="B616" s="348"/>
      <c r="C616" s="128"/>
      <c r="D616" s="128"/>
      <c r="E616" s="128"/>
      <c r="F616" s="128"/>
      <c r="G616" s="20"/>
      <c r="H616" s="20"/>
      <c r="I616" s="20"/>
      <c r="J616" s="20"/>
      <c r="K616" s="20"/>
      <c r="L616" s="20">
        <v>5600</v>
      </c>
      <c r="M616" s="20"/>
      <c r="N616" s="20" t="s">
        <v>4</v>
      </c>
      <c r="O616" s="20">
        <v>279114011</v>
      </c>
      <c r="P616" s="293"/>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8"/>
    </row>
    <row r="617" spans="1:91" s="9" customFormat="1" ht="41.25" customHeight="1" x14ac:dyDescent="0.3">
      <c r="A617" s="2"/>
      <c r="B617" s="353" t="s">
        <v>203</v>
      </c>
      <c r="C617" s="20"/>
      <c r="D617" s="20"/>
      <c r="E617" s="20"/>
      <c r="F617" s="20"/>
      <c r="G617" s="20"/>
      <c r="H617" s="20"/>
      <c r="I617" s="20">
        <v>10</v>
      </c>
      <c r="J617" s="20"/>
      <c r="K617" s="20"/>
      <c r="L617" s="20"/>
      <c r="M617" s="226"/>
      <c r="N617" s="20"/>
      <c r="O617" s="20"/>
      <c r="P617" s="293"/>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8"/>
    </row>
    <row r="618" spans="1:91" s="9" customFormat="1" ht="41.25" customHeight="1" x14ac:dyDescent="0.3">
      <c r="A618" s="2"/>
      <c r="B618" s="353" t="s">
        <v>202</v>
      </c>
      <c r="C618" s="20"/>
      <c r="D618" s="20"/>
      <c r="E618" s="20"/>
      <c r="F618" s="20"/>
      <c r="G618" s="20"/>
      <c r="H618" s="20"/>
      <c r="I618" s="20"/>
      <c r="J618" s="20">
        <f>J615+J616</f>
        <v>1050</v>
      </c>
      <c r="K618" s="20">
        <f>K615+K616</f>
        <v>1800</v>
      </c>
      <c r="L618" s="20">
        <f>L615+L616</f>
        <v>5600</v>
      </c>
      <c r="M618" s="20"/>
      <c r="N618" s="20"/>
      <c r="O618" s="20"/>
      <c r="P618" s="293"/>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8"/>
    </row>
    <row r="619" spans="1:91" s="9" customFormat="1" ht="84" customHeight="1" x14ac:dyDescent="0.3">
      <c r="A619" s="2"/>
      <c r="B619" s="24" t="s">
        <v>816</v>
      </c>
      <c r="C619" s="128" t="s">
        <v>81</v>
      </c>
      <c r="D619" s="128"/>
      <c r="E619" s="20" t="s">
        <v>131</v>
      </c>
      <c r="F619" s="128" t="s">
        <v>121</v>
      </c>
      <c r="G619" s="20"/>
      <c r="H619" s="20"/>
      <c r="I619" s="20"/>
      <c r="J619" s="20"/>
      <c r="K619" s="20"/>
      <c r="L619" s="20"/>
      <c r="M619" s="20"/>
      <c r="N619" s="20"/>
      <c r="O619" s="20"/>
      <c r="P619" s="293"/>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8"/>
    </row>
    <row r="620" spans="1:91" s="9" customFormat="1" ht="41.25" customHeight="1" x14ac:dyDescent="0.3">
      <c r="A620" s="2"/>
      <c r="B620" s="353" t="s">
        <v>203</v>
      </c>
      <c r="C620" s="128"/>
      <c r="D620" s="128"/>
      <c r="E620" s="128" t="s">
        <v>39</v>
      </c>
      <c r="F620" s="128"/>
      <c r="G620" s="20"/>
      <c r="H620" s="20"/>
      <c r="I620" s="20"/>
      <c r="J620" s="354">
        <v>1</v>
      </c>
      <c r="K620" s="20"/>
      <c r="L620" s="20"/>
      <c r="M620" s="20"/>
      <c r="N620" s="20"/>
      <c r="O620" s="20"/>
      <c r="P620" s="293"/>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8"/>
    </row>
    <row r="621" spans="1:91" s="9" customFormat="1" ht="41.25" customHeight="1" x14ac:dyDescent="0.3">
      <c r="A621" s="2"/>
      <c r="B621" s="353" t="s">
        <v>202</v>
      </c>
      <c r="C621" s="128"/>
      <c r="D621" s="128"/>
      <c r="E621" s="128"/>
      <c r="F621" s="128"/>
      <c r="G621" s="20"/>
      <c r="H621" s="20"/>
      <c r="I621" s="20"/>
      <c r="J621" s="20"/>
      <c r="K621" s="20"/>
      <c r="L621" s="20"/>
      <c r="M621" s="20"/>
      <c r="N621" s="20"/>
      <c r="O621" s="20"/>
      <c r="P621" s="293"/>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8"/>
    </row>
    <row r="622" spans="1:91" s="9" customFormat="1" ht="87" customHeight="1" x14ac:dyDescent="0.3">
      <c r="A622" s="2"/>
      <c r="B622" s="24" t="s">
        <v>817</v>
      </c>
      <c r="C622" s="128" t="s">
        <v>81</v>
      </c>
      <c r="D622" s="128"/>
      <c r="E622" s="20" t="s">
        <v>131</v>
      </c>
      <c r="F622" s="128" t="s">
        <v>121</v>
      </c>
      <c r="G622" s="20"/>
      <c r="H622" s="20"/>
      <c r="I622" s="20"/>
      <c r="J622" s="20"/>
      <c r="K622" s="20"/>
      <c r="L622" s="20"/>
      <c r="M622" s="20"/>
      <c r="N622" s="20"/>
      <c r="O622" s="20"/>
      <c r="P622" s="293"/>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8"/>
    </row>
    <row r="623" spans="1:91" s="9" customFormat="1" ht="41.25" customHeight="1" x14ac:dyDescent="0.3">
      <c r="A623" s="2"/>
      <c r="B623" s="353" t="s">
        <v>203</v>
      </c>
      <c r="C623" s="128"/>
      <c r="D623" s="128"/>
      <c r="E623" s="128" t="s">
        <v>39</v>
      </c>
      <c r="F623" s="128"/>
      <c r="G623" s="20"/>
      <c r="H623" s="20"/>
      <c r="I623" s="20"/>
      <c r="J623" s="354">
        <v>1</v>
      </c>
      <c r="K623" s="20"/>
      <c r="L623" s="20"/>
      <c r="M623" s="20"/>
      <c r="N623" s="20"/>
      <c r="O623" s="20"/>
      <c r="P623" s="293"/>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8"/>
    </row>
    <row r="624" spans="1:91" s="9" customFormat="1" ht="41.25" customHeight="1" x14ac:dyDescent="0.3">
      <c r="A624" s="2"/>
      <c r="B624" s="353" t="s">
        <v>202</v>
      </c>
      <c r="C624" s="128"/>
      <c r="D624" s="128"/>
      <c r="E624" s="128"/>
      <c r="F624" s="128"/>
      <c r="G624" s="20"/>
      <c r="H624" s="20"/>
      <c r="I624" s="20"/>
      <c r="J624" s="20"/>
      <c r="K624" s="20"/>
      <c r="L624" s="20"/>
      <c r="M624" s="20"/>
      <c r="N624" s="20"/>
      <c r="O624" s="20"/>
      <c r="P624" s="293"/>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8"/>
    </row>
    <row r="625" spans="1:91" s="9" customFormat="1" ht="108" customHeight="1" x14ac:dyDescent="0.3">
      <c r="A625" s="2"/>
      <c r="B625" s="24" t="s">
        <v>818</v>
      </c>
      <c r="C625" s="128" t="s">
        <v>81</v>
      </c>
      <c r="D625" s="128"/>
      <c r="E625" s="20" t="s">
        <v>131</v>
      </c>
      <c r="F625" s="128" t="s">
        <v>121</v>
      </c>
      <c r="G625" s="20"/>
      <c r="H625" s="20"/>
      <c r="I625" s="20"/>
      <c r="J625" s="20"/>
      <c r="K625" s="20"/>
      <c r="L625" s="20"/>
      <c r="M625" s="20"/>
      <c r="N625" s="20"/>
      <c r="O625" s="20"/>
      <c r="P625" s="293"/>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8"/>
    </row>
    <row r="626" spans="1:91" s="9" customFormat="1" ht="41.25" customHeight="1" x14ac:dyDescent="0.3">
      <c r="A626" s="2"/>
      <c r="B626" s="353" t="s">
        <v>203</v>
      </c>
      <c r="C626" s="128"/>
      <c r="D626" s="128"/>
      <c r="E626" s="128" t="s">
        <v>39</v>
      </c>
      <c r="F626" s="128"/>
      <c r="G626" s="20"/>
      <c r="H626" s="20"/>
      <c r="I626" s="20"/>
      <c r="J626" s="354">
        <v>1</v>
      </c>
      <c r="K626" s="20"/>
      <c r="L626" s="20"/>
      <c r="M626" s="20"/>
      <c r="N626" s="20"/>
      <c r="O626" s="20"/>
      <c r="P626" s="293"/>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8"/>
    </row>
    <row r="627" spans="1:91" s="9" customFormat="1" ht="41.25" customHeight="1" x14ac:dyDescent="0.3">
      <c r="A627" s="2"/>
      <c r="B627" s="353" t="s">
        <v>202</v>
      </c>
      <c r="C627" s="128"/>
      <c r="D627" s="128"/>
      <c r="E627" s="128"/>
      <c r="F627" s="128"/>
      <c r="G627" s="20"/>
      <c r="H627" s="20"/>
      <c r="I627" s="20"/>
      <c r="J627" s="20"/>
      <c r="K627" s="20"/>
      <c r="L627" s="20"/>
      <c r="M627" s="20"/>
      <c r="N627" s="20"/>
      <c r="O627" s="20"/>
      <c r="P627" s="293"/>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8"/>
    </row>
    <row r="628" spans="1:91" s="9" customFormat="1" ht="87.75" customHeight="1" x14ac:dyDescent="0.3">
      <c r="A628" s="2"/>
      <c r="B628" s="24" t="s">
        <v>819</v>
      </c>
      <c r="C628" s="128" t="s">
        <v>81</v>
      </c>
      <c r="D628" s="128"/>
      <c r="E628" s="20" t="s">
        <v>131</v>
      </c>
      <c r="F628" s="128" t="s">
        <v>121</v>
      </c>
      <c r="G628" s="20"/>
      <c r="H628" s="20"/>
      <c r="I628" s="20"/>
      <c r="J628" s="20"/>
      <c r="K628" s="20"/>
      <c r="L628" s="20"/>
      <c r="M628" s="20"/>
      <c r="N628" s="20"/>
      <c r="O628" s="20"/>
      <c r="P628" s="293"/>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8"/>
    </row>
    <row r="629" spans="1:91" s="9" customFormat="1" ht="41.25" customHeight="1" x14ac:dyDescent="0.3">
      <c r="A629" s="2"/>
      <c r="B629" s="353" t="s">
        <v>203</v>
      </c>
      <c r="C629" s="128"/>
      <c r="D629" s="128"/>
      <c r="E629" s="128" t="s">
        <v>39</v>
      </c>
      <c r="F629" s="128"/>
      <c r="G629" s="20"/>
      <c r="H629" s="20"/>
      <c r="I629" s="20"/>
      <c r="J629" s="354">
        <v>1</v>
      </c>
      <c r="K629" s="20"/>
      <c r="L629" s="20"/>
      <c r="M629" s="20"/>
      <c r="N629" s="20"/>
      <c r="O629" s="20"/>
      <c r="P629" s="293"/>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8"/>
    </row>
    <row r="630" spans="1:91" s="9" customFormat="1" ht="41.25" customHeight="1" x14ac:dyDescent="0.3">
      <c r="A630" s="2"/>
      <c r="B630" s="353" t="s">
        <v>202</v>
      </c>
      <c r="C630" s="128"/>
      <c r="D630" s="128"/>
      <c r="E630" s="128"/>
      <c r="F630" s="128"/>
      <c r="G630" s="20"/>
      <c r="H630" s="20"/>
      <c r="I630" s="20"/>
      <c r="J630" s="20"/>
      <c r="K630" s="20"/>
      <c r="L630" s="20"/>
      <c r="M630" s="20"/>
      <c r="N630" s="20"/>
      <c r="O630" s="20"/>
      <c r="P630" s="293"/>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8"/>
    </row>
    <row r="631" spans="1:91" s="9" customFormat="1" ht="41.25" customHeight="1" x14ac:dyDescent="0.3">
      <c r="A631" s="55"/>
      <c r="B631" s="348" t="s">
        <v>333</v>
      </c>
      <c r="C631" s="128" t="s">
        <v>81</v>
      </c>
      <c r="D631" s="128"/>
      <c r="E631" s="20" t="s">
        <v>131</v>
      </c>
      <c r="F631" s="128" t="s">
        <v>121</v>
      </c>
      <c r="G631" s="20"/>
      <c r="H631" s="20"/>
      <c r="I631" s="20"/>
      <c r="J631" s="20"/>
      <c r="K631" s="20"/>
      <c r="L631" s="226"/>
      <c r="M631" s="20">
        <v>1</v>
      </c>
      <c r="N631" s="20"/>
      <c r="O631" s="226"/>
      <c r="P631" s="293"/>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8"/>
    </row>
    <row r="632" spans="1:91" s="9" customFormat="1" ht="41.25" customHeight="1" x14ac:dyDescent="0.3">
      <c r="A632" s="55"/>
      <c r="B632" s="348"/>
      <c r="C632" s="128"/>
      <c r="D632" s="128"/>
      <c r="E632" s="128" t="s">
        <v>39</v>
      </c>
      <c r="F632" s="128"/>
      <c r="G632" s="20"/>
      <c r="H632" s="20"/>
      <c r="I632" s="20"/>
      <c r="J632" s="20"/>
      <c r="K632" s="20"/>
      <c r="L632" s="20">
        <v>1072.4000000000001</v>
      </c>
      <c r="M632" s="20">
        <v>1072.4000000000001</v>
      </c>
      <c r="N632" s="20" t="s">
        <v>38</v>
      </c>
      <c r="O632" s="20">
        <v>279114015</v>
      </c>
      <c r="P632" s="293"/>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8"/>
    </row>
    <row r="633" spans="1:91" s="9" customFormat="1" ht="41.25" customHeight="1" x14ac:dyDescent="0.3">
      <c r="A633" s="55"/>
      <c r="B633" s="348"/>
      <c r="C633" s="128"/>
      <c r="D633" s="128"/>
      <c r="E633" s="128"/>
      <c r="F633" s="128"/>
      <c r="G633" s="20"/>
      <c r="H633" s="20"/>
      <c r="I633" s="20"/>
      <c r="J633" s="20"/>
      <c r="K633" s="20"/>
      <c r="L633" s="20">
        <v>2502.1999999999998</v>
      </c>
      <c r="M633" s="20">
        <v>2502.1999999999998</v>
      </c>
      <c r="N633" s="20" t="s">
        <v>4</v>
      </c>
      <c r="O633" s="20">
        <v>279114011</v>
      </c>
      <c r="P633" s="293"/>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8"/>
    </row>
    <row r="634" spans="1:91" s="9" customFormat="1" ht="41.25" customHeight="1" x14ac:dyDescent="0.3">
      <c r="A634" s="55"/>
      <c r="B634" s="348" t="s">
        <v>332</v>
      </c>
      <c r="C634" s="128" t="s">
        <v>81</v>
      </c>
      <c r="D634" s="128"/>
      <c r="E634" s="20" t="s">
        <v>131</v>
      </c>
      <c r="F634" s="226" t="s">
        <v>12</v>
      </c>
      <c r="G634" s="20"/>
      <c r="H634" s="20"/>
      <c r="I634" s="20"/>
      <c r="J634" s="20"/>
      <c r="K634" s="20"/>
      <c r="L634" s="20"/>
      <c r="M634" s="20">
        <v>1</v>
      </c>
      <c r="N634" s="20"/>
      <c r="O634" s="226"/>
      <c r="P634" s="293"/>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8"/>
    </row>
    <row r="635" spans="1:91" s="9" customFormat="1" ht="41.25" customHeight="1" x14ac:dyDescent="0.3">
      <c r="A635" s="55"/>
      <c r="B635" s="348"/>
      <c r="C635" s="128"/>
      <c r="D635" s="128"/>
      <c r="E635" s="128" t="s">
        <v>39</v>
      </c>
      <c r="F635" s="226"/>
      <c r="G635" s="20"/>
      <c r="H635" s="20"/>
      <c r="I635" s="20"/>
      <c r="J635" s="20"/>
      <c r="K635" s="20"/>
      <c r="L635" s="20">
        <v>180</v>
      </c>
      <c r="M635" s="20">
        <v>300</v>
      </c>
      <c r="N635" s="20" t="s">
        <v>38</v>
      </c>
      <c r="O635" s="20">
        <v>279114015</v>
      </c>
      <c r="P635" s="293"/>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8"/>
    </row>
    <row r="636" spans="1:91" s="9" customFormat="1" ht="84.75" customHeight="1" x14ac:dyDescent="0.3">
      <c r="A636" s="55"/>
      <c r="B636" s="348"/>
      <c r="C636" s="128"/>
      <c r="D636" s="128"/>
      <c r="E636" s="128"/>
      <c r="F636" s="226" t="s">
        <v>13</v>
      </c>
      <c r="G636" s="20"/>
      <c r="H636" s="20"/>
      <c r="I636" s="20"/>
      <c r="J636" s="20"/>
      <c r="K636" s="20"/>
      <c r="L636" s="20">
        <v>420</v>
      </c>
      <c r="M636" s="20">
        <v>700</v>
      </c>
      <c r="N636" s="20" t="s">
        <v>4</v>
      </c>
      <c r="O636" s="20">
        <v>279114011</v>
      </c>
      <c r="P636" s="293"/>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8"/>
    </row>
    <row r="637" spans="1:91" s="9" customFormat="1" ht="120.75" customHeight="1" x14ac:dyDescent="0.3">
      <c r="A637" s="62"/>
      <c r="B637" s="123" t="s">
        <v>331</v>
      </c>
      <c r="C637" s="2" t="s">
        <v>330</v>
      </c>
      <c r="D637" s="2" t="s">
        <v>52</v>
      </c>
      <c r="E637" s="62" t="s">
        <v>328</v>
      </c>
      <c r="F637" s="81"/>
      <c r="G637" s="2">
        <v>224</v>
      </c>
      <c r="H637" s="2">
        <v>249.1</v>
      </c>
      <c r="I637" s="2">
        <v>252.9</v>
      </c>
      <c r="J637" s="2">
        <v>254.2</v>
      </c>
      <c r="K637" s="2">
        <v>258</v>
      </c>
      <c r="L637" s="2">
        <v>259</v>
      </c>
      <c r="M637" s="2">
        <v>259.10000000000002</v>
      </c>
      <c r="P637" s="70"/>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8"/>
    </row>
    <row r="638" spans="1:91" s="64" customFormat="1" ht="41.25" customHeight="1" x14ac:dyDescent="0.3">
      <c r="A638" s="170">
        <v>77</v>
      </c>
      <c r="B638" s="178" t="s">
        <v>329</v>
      </c>
      <c r="C638" s="55" t="s">
        <v>281</v>
      </c>
      <c r="D638" s="55"/>
      <c r="E638" s="2" t="s">
        <v>328</v>
      </c>
      <c r="F638" s="128" t="s">
        <v>121</v>
      </c>
      <c r="G638" s="124">
        <f t="shared" ref="G638:M640" si="56">G641+G644+G647+G650+G653+G656+G659+G662+G665+G668+G671+G674+G677+G680+G683+G687+G690+G693+G696+G699+G703+G707+G710+G713+G716+G719+G722+G725+G729+G733+G737+G740+G743+G746+G749+G752+G755+G759+G762+G765+G768+G771</f>
        <v>0</v>
      </c>
      <c r="H638" s="124">
        <f t="shared" si="56"/>
        <v>0</v>
      </c>
      <c r="I638" s="124">
        <f t="shared" si="56"/>
        <v>69.441000000000031</v>
      </c>
      <c r="J638" s="124">
        <f t="shared" si="56"/>
        <v>39.411999999999999</v>
      </c>
      <c r="K638" s="124">
        <f t="shared" si="56"/>
        <v>40.210000000000008</v>
      </c>
      <c r="L638" s="124">
        <f t="shared" si="56"/>
        <v>43.637999999999998</v>
      </c>
      <c r="M638" s="124">
        <f t="shared" si="56"/>
        <v>40.984999999999999</v>
      </c>
      <c r="N638" s="292"/>
      <c r="O638" s="106"/>
      <c r="P638" s="197"/>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c r="CH638" s="66"/>
      <c r="CI638" s="66"/>
      <c r="CJ638" s="66"/>
      <c r="CK638" s="66"/>
      <c r="CL638" s="66"/>
      <c r="CM638" s="67"/>
    </row>
    <row r="639" spans="1:91" s="64" customFormat="1" ht="41.25" customHeight="1" x14ac:dyDescent="0.3">
      <c r="A639" s="170"/>
      <c r="B639" s="178"/>
      <c r="C639" s="55"/>
      <c r="D639" s="55"/>
      <c r="E639" s="55" t="s">
        <v>129</v>
      </c>
      <c r="F639" s="128"/>
      <c r="G639" s="124">
        <f t="shared" si="56"/>
        <v>7515.9930000000004</v>
      </c>
      <c r="H639" s="124">
        <f t="shared" si="56"/>
        <v>5790.9000000000005</v>
      </c>
      <c r="I639" s="124">
        <f t="shared" si="56"/>
        <v>0</v>
      </c>
      <c r="J639" s="124">
        <f t="shared" si="56"/>
        <v>6772.4</v>
      </c>
      <c r="K639" s="124">
        <f t="shared" si="56"/>
        <v>6997.5</v>
      </c>
      <c r="L639" s="124">
        <f t="shared" si="56"/>
        <v>7120</v>
      </c>
      <c r="M639" s="124">
        <f t="shared" si="56"/>
        <v>7220.4</v>
      </c>
      <c r="N639" s="62" t="s">
        <v>78</v>
      </c>
      <c r="O639" s="106"/>
      <c r="P639" s="197"/>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c r="CH639" s="66"/>
      <c r="CI639" s="66"/>
      <c r="CJ639" s="66"/>
      <c r="CK639" s="66"/>
      <c r="CL639" s="66"/>
      <c r="CM639" s="67"/>
    </row>
    <row r="640" spans="1:91" s="64" customFormat="1" ht="41.25" customHeight="1" x14ac:dyDescent="0.3">
      <c r="A640" s="170"/>
      <c r="B640" s="178"/>
      <c r="C640" s="55"/>
      <c r="D640" s="55"/>
      <c r="E640" s="55"/>
      <c r="F640" s="128"/>
      <c r="G640" s="124">
        <f t="shared" si="56"/>
        <v>13</v>
      </c>
      <c r="H640" s="124">
        <f t="shared" si="56"/>
        <v>5264.1</v>
      </c>
      <c r="I640" s="124">
        <f t="shared" si="56"/>
        <v>3390</v>
      </c>
      <c r="J640" s="124">
        <f t="shared" si="56"/>
        <v>6606.4889999999996</v>
      </c>
      <c r="K640" s="124">
        <f t="shared" si="56"/>
        <v>6772.9519999999993</v>
      </c>
      <c r="L640" s="124">
        <f t="shared" si="56"/>
        <v>6288.9173402400002</v>
      </c>
      <c r="M640" s="124">
        <f t="shared" si="56"/>
        <v>5164.065039940001</v>
      </c>
      <c r="N640" s="62" t="s">
        <v>38</v>
      </c>
      <c r="O640" s="106"/>
      <c r="P640" s="197"/>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c r="CE640" s="66"/>
      <c r="CF640" s="66"/>
      <c r="CG640" s="66"/>
      <c r="CH640" s="66"/>
      <c r="CI640" s="66"/>
      <c r="CJ640" s="66"/>
      <c r="CK640" s="66"/>
      <c r="CL640" s="66"/>
      <c r="CM640" s="67"/>
    </row>
    <row r="641" spans="1:91" s="307" customFormat="1" ht="41.25" customHeight="1" x14ac:dyDescent="0.35">
      <c r="A641" s="304"/>
      <c r="B641" s="308" t="s">
        <v>327</v>
      </c>
      <c r="C641" s="128" t="s">
        <v>284</v>
      </c>
      <c r="D641" s="128"/>
      <c r="E641" s="20" t="s">
        <v>283</v>
      </c>
      <c r="F641" s="128" t="s">
        <v>121</v>
      </c>
      <c r="G641" s="122"/>
      <c r="H641" s="122"/>
      <c r="I641" s="122">
        <v>5.2530000000000001</v>
      </c>
      <c r="J641" s="122"/>
      <c r="K641" s="122"/>
      <c r="L641" s="122"/>
      <c r="M641" s="122"/>
      <c r="N641" s="122"/>
      <c r="O641" s="127"/>
      <c r="P641" s="293"/>
      <c r="Q641" s="305"/>
      <c r="R641" s="305"/>
      <c r="S641" s="305"/>
      <c r="T641" s="305"/>
      <c r="U641" s="305"/>
      <c r="V641" s="305"/>
      <c r="W641" s="305"/>
      <c r="X641" s="305"/>
      <c r="Y641" s="305"/>
      <c r="Z641" s="305"/>
      <c r="AA641" s="305"/>
      <c r="AB641" s="305"/>
      <c r="AC641" s="305"/>
      <c r="AD641" s="305"/>
      <c r="AE641" s="305"/>
      <c r="AF641" s="305"/>
      <c r="AG641" s="305"/>
      <c r="AH641" s="305"/>
      <c r="AI641" s="305"/>
      <c r="AJ641" s="305"/>
      <c r="AK641" s="305"/>
      <c r="AL641" s="305"/>
      <c r="AM641" s="305"/>
      <c r="AN641" s="305"/>
      <c r="AO641" s="305"/>
      <c r="AP641" s="305"/>
      <c r="AQ641" s="305"/>
      <c r="AR641" s="305"/>
      <c r="AS641" s="305"/>
      <c r="AT641" s="305"/>
      <c r="AU641" s="305"/>
      <c r="AV641" s="305"/>
      <c r="AW641" s="305"/>
      <c r="AX641" s="305"/>
      <c r="AY641" s="305"/>
      <c r="AZ641" s="305"/>
      <c r="BA641" s="305"/>
      <c r="BB641" s="305"/>
      <c r="BC641" s="305"/>
      <c r="BD641" s="305"/>
      <c r="BE641" s="305"/>
      <c r="BF641" s="305"/>
      <c r="BG641" s="305"/>
      <c r="BH641" s="305"/>
      <c r="BI641" s="305"/>
      <c r="BJ641" s="305"/>
      <c r="BK641" s="305"/>
      <c r="BL641" s="305"/>
      <c r="BM641" s="305"/>
      <c r="BN641" s="305"/>
      <c r="BO641" s="305"/>
      <c r="BP641" s="305"/>
      <c r="BQ641" s="305"/>
      <c r="BR641" s="305"/>
      <c r="BS641" s="305"/>
      <c r="BT641" s="305"/>
      <c r="BU641" s="305"/>
      <c r="BV641" s="305"/>
      <c r="BW641" s="305"/>
      <c r="BX641" s="305"/>
      <c r="BY641" s="305"/>
      <c r="BZ641" s="305"/>
      <c r="CA641" s="305"/>
      <c r="CB641" s="305"/>
      <c r="CC641" s="305"/>
      <c r="CD641" s="305"/>
      <c r="CE641" s="305"/>
      <c r="CF641" s="305"/>
      <c r="CG641" s="305"/>
      <c r="CH641" s="305"/>
      <c r="CI641" s="305"/>
      <c r="CJ641" s="305"/>
      <c r="CK641" s="305"/>
      <c r="CL641" s="305"/>
      <c r="CM641" s="306"/>
    </row>
    <row r="642" spans="1:91" s="307" customFormat="1" ht="41.25" customHeight="1" x14ac:dyDescent="0.35">
      <c r="A642" s="304"/>
      <c r="B642" s="308"/>
      <c r="C642" s="128"/>
      <c r="D642" s="128"/>
      <c r="E642" s="128" t="s">
        <v>129</v>
      </c>
      <c r="F642" s="128"/>
      <c r="G642" s="122">
        <f>327.993+160</f>
        <v>487.99299999999999</v>
      </c>
      <c r="H642" s="122">
        <v>339.7</v>
      </c>
      <c r="I642" s="122"/>
      <c r="J642" s="122"/>
      <c r="K642" s="122"/>
      <c r="L642" s="122"/>
      <c r="M642" s="122"/>
      <c r="N642" s="62" t="s">
        <v>78</v>
      </c>
      <c r="O642" s="20">
        <v>271009034</v>
      </c>
      <c r="P642" s="293"/>
      <c r="Q642" s="305"/>
      <c r="R642" s="305"/>
      <c r="S642" s="305"/>
      <c r="T642" s="305"/>
      <c r="U642" s="305"/>
      <c r="V642" s="305"/>
      <c r="W642" s="305"/>
      <c r="X642" s="305"/>
      <c r="Y642" s="305"/>
      <c r="Z642" s="305"/>
      <c r="AA642" s="305"/>
      <c r="AB642" s="305"/>
      <c r="AC642" s="305"/>
      <c r="AD642" s="305"/>
      <c r="AE642" s="305"/>
      <c r="AF642" s="305"/>
      <c r="AG642" s="305"/>
      <c r="AH642" s="305"/>
      <c r="AI642" s="305"/>
      <c r="AJ642" s="305"/>
      <c r="AK642" s="305"/>
      <c r="AL642" s="305"/>
      <c r="AM642" s="305"/>
      <c r="AN642" s="305"/>
      <c r="AO642" s="305"/>
      <c r="AP642" s="305"/>
      <c r="AQ642" s="305"/>
      <c r="AR642" s="305"/>
      <c r="AS642" s="305"/>
      <c r="AT642" s="305"/>
      <c r="AU642" s="305"/>
      <c r="AV642" s="305"/>
      <c r="AW642" s="305"/>
      <c r="AX642" s="305"/>
      <c r="AY642" s="305"/>
      <c r="AZ642" s="305"/>
      <c r="BA642" s="305"/>
      <c r="BB642" s="305"/>
      <c r="BC642" s="305"/>
      <c r="BD642" s="305"/>
      <c r="BE642" s="305"/>
      <c r="BF642" s="305"/>
      <c r="BG642" s="305"/>
      <c r="BH642" s="305"/>
      <c r="BI642" s="305"/>
      <c r="BJ642" s="305"/>
      <c r="BK642" s="305"/>
      <c r="BL642" s="305"/>
      <c r="BM642" s="305"/>
      <c r="BN642" s="305"/>
      <c r="BO642" s="305"/>
      <c r="BP642" s="305"/>
      <c r="BQ642" s="305"/>
      <c r="BR642" s="305"/>
      <c r="BS642" s="305"/>
      <c r="BT642" s="305"/>
      <c r="BU642" s="305"/>
      <c r="BV642" s="305"/>
      <c r="BW642" s="305"/>
      <c r="BX642" s="305"/>
      <c r="BY642" s="305"/>
      <c r="BZ642" s="305"/>
      <c r="CA642" s="305"/>
      <c r="CB642" s="305"/>
      <c r="CC642" s="305"/>
      <c r="CD642" s="305"/>
      <c r="CE642" s="305"/>
      <c r="CF642" s="305"/>
      <c r="CG642" s="305"/>
      <c r="CH642" s="305"/>
      <c r="CI642" s="305"/>
      <c r="CJ642" s="305"/>
      <c r="CK642" s="305"/>
      <c r="CL642" s="305"/>
      <c r="CM642" s="306"/>
    </row>
    <row r="643" spans="1:91" s="307" customFormat="1" ht="41.25" customHeight="1" x14ac:dyDescent="0.35">
      <c r="A643" s="304"/>
      <c r="B643" s="308"/>
      <c r="C643" s="128"/>
      <c r="D643" s="128"/>
      <c r="E643" s="128"/>
      <c r="F643" s="128"/>
      <c r="G643" s="122">
        <v>1</v>
      </c>
      <c r="H643" s="122">
        <v>608</v>
      </c>
      <c r="I643" s="122">
        <v>240</v>
      </c>
      <c r="J643" s="122"/>
      <c r="K643" s="122"/>
      <c r="L643" s="122"/>
      <c r="M643" s="122"/>
      <c r="N643" s="62" t="s">
        <v>38</v>
      </c>
      <c r="O643" s="20">
        <v>271114015</v>
      </c>
      <c r="P643" s="293"/>
      <c r="Q643" s="305"/>
      <c r="R643" s="305"/>
      <c r="S643" s="305"/>
      <c r="T643" s="305"/>
      <c r="U643" s="305"/>
      <c r="V643" s="305"/>
      <c r="W643" s="305"/>
      <c r="X643" s="305"/>
      <c r="Y643" s="305"/>
      <c r="Z643" s="305"/>
      <c r="AA643" s="305"/>
      <c r="AB643" s="305"/>
      <c r="AC643" s="305"/>
      <c r="AD643" s="305"/>
      <c r="AE643" s="305"/>
      <c r="AF643" s="305"/>
      <c r="AG643" s="305"/>
      <c r="AH643" s="305"/>
      <c r="AI643" s="305"/>
      <c r="AJ643" s="305"/>
      <c r="AK643" s="305"/>
      <c r="AL643" s="305"/>
      <c r="AM643" s="305"/>
      <c r="AN643" s="305"/>
      <c r="AO643" s="305"/>
      <c r="AP643" s="305"/>
      <c r="AQ643" s="305"/>
      <c r="AR643" s="305"/>
      <c r="AS643" s="305"/>
      <c r="AT643" s="305"/>
      <c r="AU643" s="305"/>
      <c r="AV643" s="305"/>
      <c r="AW643" s="305"/>
      <c r="AX643" s="305"/>
      <c r="AY643" s="305"/>
      <c r="AZ643" s="305"/>
      <c r="BA643" s="305"/>
      <c r="BB643" s="305"/>
      <c r="BC643" s="305"/>
      <c r="BD643" s="305"/>
      <c r="BE643" s="305"/>
      <c r="BF643" s="305"/>
      <c r="BG643" s="305"/>
      <c r="BH643" s="305"/>
      <c r="BI643" s="305"/>
      <c r="BJ643" s="305"/>
      <c r="BK643" s="305"/>
      <c r="BL643" s="305"/>
      <c r="BM643" s="305"/>
      <c r="BN643" s="305"/>
      <c r="BO643" s="305"/>
      <c r="BP643" s="305"/>
      <c r="BQ643" s="305"/>
      <c r="BR643" s="305"/>
      <c r="BS643" s="305"/>
      <c r="BT643" s="305"/>
      <c r="BU643" s="305"/>
      <c r="BV643" s="305"/>
      <c r="BW643" s="305"/>
      <c r="BX643" s="305"/>
      <c r="BY643" s="305"/>
      <c r="BZ643" s="305"/>
      <c r="CA643" s="305"/>
      <c r="CB643" s="305"/>
      <c r="CC643" s="305"/>
      <c r="CD643" s="305"/>
      <c r="CE643" s="305"/>
      <c r="CF643" s="305"/>
      <c r="CG643" s="305"/>
      <c r="CH643" s="305"/>
      <c r="CI643" s="305"/>
      <c r="CJ643" s="305"/>
      <c r="CK643" s="305"/>
      <c r="CL643" s="305"/>
      <c r="CM643" s="306"/>
    </row>
    <row r="644" spans="1:91" s="307" customFormat="1" ht="41.25" customHeight="1" x14ac:dyDescent="0.35">
      <c r="A644" s="304"/>
      <c r="B644" s="308" t="s">
        <v>326</v>
      </c>
      <c r="C644" s="128" t="s">
        <v>284</v>
      </c>
      <c r="D644" s="128"/>
      <c r="E644" s="20" t="s">
        <v>283</v>
      </c>
      <c r="F644" s="128" t="s">
        <v>121</v>
      </c>
      <c r="G644" s="122"/>
      <c r="H644" s="122"/>
      <c r="I644" s="122">
        <v>5.6050000000000004</v>
      </c>
      <c r="J644" s="122"/>
      <c r="K644" s="122"/>
      <c r="L644" s="122"/>
      <c r="M644" s="122"/>
      <c r="N644" s="126"/>
      <c r="O644" s="127"/>
      <c r="P644" s="293"/>
      <c r="Q644" s="305"/>
      <c r="R644" s="305"/>
      <c r="S644" s="305"/>
      <c r="T644" s="305"/>
      <c r="U644" s="305"/>
      <c r="V644" s="305"/>
      <c r="W644" s="305"/>
      <c r="X644" s="305"/>
      <c r="Y644" s="305"/>
      <c r="Z644" s="305"/>
      <c r="AA644" s="305"/>
      <c r="AB644" s="305"/>
      <c r="AC644" s="305"/>
      <c r="AD644" s="305"/>
      <c r="AE644" s="305"/>
      <c r="AF644" s="305"/>
      <c r="AG644" s="305"/>
      <c r="AH644" s="305"/>
      <c r="AI644" s="305"/>
      <c r="AJ644" s="305"/>
      <c r="AK644" s="305"/>
      <c r="AL644" s="305"/>
      <c r="AM644" s="305"/>
      <c r="AN644" s="305"/>
      <c r="AO644" s="305"/>
      <c r="AP644" s="305"/>
      <c r="AQ644" s="305"/>
      <c r="AR644" s="305"/>
      <c r="AS644" s="305"/>
      <c r="AT644" s="305"/>
      <c r="AU644" s="305"/>
      <c r="AV644" s="305"/>
      <c r="AW644" s="305"/>
      <c r="AX644" s="305"/>
      <c r="AY644" s="305"/>
      <c r="AZ644" s="305"/>
      <c r="BA644" s="305"/>
      <c r="BB644" s="305"/>
      <c r="BC644" s="305"/>
      <c r="BD644" s="305"/>
      <c r="BE644" s="305"/>
      <c r="BF644" s="305"/>
      <c r="BG644" s="305"/>
      <c r="BH644" s="305"/>
      <c r="BI644" s="305"/>
      <c r="BJ644" s="305"/>
      <c r="BK644" s="305"/>
      <c r="BL644" s="305"/>
      <c r="BM644" s="305"/>
      <c r="BN644" s="305"/>
      <c r="BO644" s="305"/>
      <c r="BP644" s="305"/>
      <c r="BQ644" s="305"/>
      <c r="BR644" s="305"/>
      <c r="BS644" s="305"/>
      <c r="BT644" s="305"/>
      <c r="BU644" s="305"/>
      <c r="BV644" s="305"/>
      <c r="BW644" s="305"/>
      <c r="BX644" s="305"/>
      <c r="BY644" s="305"/>
      <c r="BZ644" s="305"/>
      <c r="CA644" s="305"/>
      <c r="CB644" s="305"/>
      <c r="CC644" s="305"/>
      <c r="CD644" s="305"/>
      <c r="CE644" s="305"/>
      <c r="CF644" s="305"/>
      <c r="CG644" s="305"/>
      <c r="CH644" s="305"/>
      <c r="CI644" s="305"/>
      <c r="CJ644" s="305"/>
      <c r="CK644" s="305"/>
      <c r="CL644" s="305"/>
      <c r="CM644" s="306"/>
    </row>
    <row r="645" spans="1:91" s="307" customFormat="1" ht="41.25" customHeight="1" x14ac:dyDescent="0.35">
      <c r="A645" s="304"/>
      <c r="B645" s="308"/>
      <c r="C645" s="128"/>
      <c r="D645" s="128"/>
      <c r="E645" s="128" t="s">
        <v>129</v>
      </c>
      <c r="F645" s="128"/>
      <c r="G645" s="122">
        <f>324+160</f>
        <v>484</v>
      </c>
      <c r="H645" s="122">
        <v>447.6</v>
      </c>
      <c r="I645" s="122"/>
      <c r="J645" s="122"/>
      <c r="K645" s="122"/>
      <c r="L645" s="122"/>
      <c r="M645" s="122"/>
      <c r="N645" s="62" t="s">
        <v>78</v>
      </c>
      <c r="O645" s="20">
        <v>271009034</v>
      </c>
      <c r="P645" s="293"/>
      <c r="Q645" s="305"/>
      <c r="R645" s="305"/>
      <c r="S645" s="305"/>
      <c r="T645" s="305"/>
      <c r="U645" s="305"/>
      <c r="V645" s="305"/>
      <c r="W645" s="305"/>
      <c r="X645" s="305"/>
      <c r="Y645" s="305"/>
      <c r="Z645" s="305"/>
      <c r="AA645" s="305"/>
      <c r="AB645" s="305"/>
      <c r="AC645" s="305"/>
      <c r="AD645" s="305"/>
      <c r="AE645" s="305"/>
      <c r="AF645" s="305"/>
      <c r="AG645" s="305"/>
      <c r="AH645" s="305"/>
      <c r="AI645" s="305"/>
      <c r="AJ645" s="305"/>
      <c r="AK645" s="305"/>
      <c r="AL645" s="305"/>
      <c r="AM645" s="305"/>
      <c r="AN645" s="305"/>
      <c r="AO645" s="305"/>
      <c r="AP645" s="305"/>
      <c r="AQ645" s="305"/>
      <c r="AR645" s="305"/>
      <c r="AS645" s="305"/>
      <c r="AT645" s="305"/>
      <c r="AU645" s="305"/>
      <c r="AV645" s="305"/>
      <c r="AW645" s="305"/>
      <c r="AX645" s="305"/>
      <c r="AY645" s="305"/>
      <c r="AZ645" s="305"/>
      <c r="BA645" s="305"/>
      <c r="BB645" s="305"/>
      <c r="BC645" s="305"/>
      <c r="BD645" s="305"/>
      <c r="BE645" s="305"/>
      <c r="BF645" s="305"/>
      <c r="BG645" s="305"/>
      <c r="BH645" s="305"/>
      <c r="BI645" s="305"/>
      <c r="BJ645" s="305"/>
      <c r="BK645" s="305"/>
      <c r="BL645" s="305"/>
      <c r="BM645" s="305"/>
      <c r="BN645" s="305"/>
      <c r="BO645" s="305"/>
      <c r="BP645" s="305"/>
      <c r="BQ645" s="305"/>
      <c r="BR645" s="305"/>
      <c r="BS645" s="305"/>
      <c r="BT645" s="305"/>
      <c r="BU645" s="305"/>
      <c r="BV645" s="305"/>
      <c r="BW645" s="305"/>
      <c r="BX645" s="305"/>
      <c r="BY645" s="305"/>
      <c r="BZ645" s="305"/>
      <c r="CA645" s="305"/>
      <c r="CB645" s="305"/>
      <c r="CC645" s="305"/>
      <c r="CD645" s="305"/>
      <c r="CE645" s="305"/>
      <c r="CF645" s="305"/>
      <c r="CG645" s="305"/>
      <c r="CH645" s="305"/>
      <c r="CI645" s="305"/>
      <c r="CJ645" s="305"/>
      <c r="CK645" s="305"/>
      <c r="CL645" s="305"/>
      <c r="CM645" s="306"/>
    </row>
    <row r="646" spans="1:91" s="307" customFormat="1" ht="41.25" customHeight="1" x14ac:dyDescent="0.35">
      <c r="A646" s="304"/>
      <c r="B646" s="308"/>
      <c r="C646" s="128"/>
      <c r="D646" s="128"/>
      <c r="E646" s="128"/>
      <c r="F646" s="128"/>
      <c r="G646" s="122">
        <v>1</v>
      </c>
      <c r="H646" s="122">
        <f>414.7-40</f>
        <v>374.7</v>
      </c>
      <c r="I646" s="122">
        <v>270</v>
      </c>
      <c r="J646" s="122"/>
      <c r="K646" s="122"/>
      <c r="L646" s="122"/>
      <c r="M646" s="122"/>
      <c r="N646" s="62" t="s">
        <v>38</v>
      </c>
      <c r="O646" s="20">
        <v>271114015</v>
      </c>
      <c r="P646" s="293"/>
      <c r="Q646" s="305"/>
      <c r="R646" s="305"/>
      <c r="S646" s="305"/>
      <c r="T646" s="305"/>
      <c r="U646" s="305"/>
      <c r="V646" s="305"/>
      <c r="W646" s="305"/>
      <c r="X646" s="305"/>
      <c r="Y646" s="305"/>
      <c r="Z646" s="305"/>
      <c r="AA646" s="305"/>
      <c r="AB646" s="305"/>
      <c r="AC646" s="305"/>
      <c r="AD646" s="305"/>
      <c r="AE646" s="305"/>
      <c r="AF646" s="305"/>
      <c r="AG646" s="305"/>
      <c r="AH646" s="305"/>
      <c r="AI646" s="305"/>
      <c r="AJ646" s="305"/>
      <c r="AK646" s="305"/>
      <c r="AL646" s="305"/>
      <c r="AM646" s="305"/>
      <c r="AN646" s="305"/>
      <c r="AO646" s="305"/>
      <c r="AP646" s="305"/>
      <c r="AQ646" s="305"/>
      <c r="AR646" s="305"/>
      <c r="AS646" s="305"/>
      <c r="AT646" s="305"/>
      <c r="AU646" s="305"/>
      <c r="AV646" s="305"/>
      <c r="AW646" s="305"/>
      <c r="AX646" s="305"/>
      <c r="AY646" s="305"/>
      <c r="AZ646" s="305"/>
      <c r="BA646" s="305"/>
      <c r="BB646" s="305"/>
      <c r="BC646" s="305"/>
      <c r="BD646" s="305"/>
      <c r="BE646" s="305"/>
      <c r="BF646" s="305"/>
      <c r="BG646" s="305"/>
      <c r="BH646" s="305"/>
      <c r="BI646" s="305"/>
      <c r="BJ646" s="305"/>
      <c r="BK646" s="305"/>
      <c r="BL646" s="305"/>
      <c r="BM646" s="305"/>
      <c r="BN646" s="305"/>
      <c r="BO646" s="305"/>
      <c r="BP646" s="305"/>
      <c r="BQ646" s="305"/>
      <c r="BR646" s="305"/>
      <c r="BS646" s="305"/>
      <c r="BT646" s="305"/>
      <c r="BU646" s="305"/>
      <c r="BV646" s="305"/>
      <c r="BW646" s="305"/>
      <c r="BX646" s="305"/>
      <c r="BY646" s="305"/>
      <c r="BZ646" s="305"/>
      <c r="CA646" s="305"/>
      <c r="CB646" s="305"/>
      <c r="CC646" s="305"/>
      <c r="CD646" s="305"/>
      <c r="CE646" s="305"/>
      <c r="CF646" s="305"/>
      <c r="CG646" s="305"/>
      <c r="CH646" s="305"/>
      <c r="CI646" s="305"/>
      <c r="CJ646" s="305"/>
      <c r="CK646" s="305"/>
      <c r="CL646" s="305"/>
      <c r="CM646" s="306"/>
    </row>
    <row r="647" spans="1:91" s="307" customFormat="1" ht="41.25" customHeight="1" x14ac:dyDescent="0.35">
      <c r="A647" s="304"/>
      <c r="B647" s="308" t="s">
        <v>325</v>
      </c>
      <c r="C647" s="128" t="s">
        <v>284</v>
      </c>
      <c r="D647" s="128"/>
      <c r="E647" s="20" t="s">
        <v>283</v>
      </c>
      <c r="F647" s="128" t="s">
        <v>121</v>
      </c>
      <c r="G647" s="122"/>
      <c r="H647" s="122"/>
      <c r="I647" s="122">
        <v>5.6050000000000004</v>
      </c>
      <c r="J647" s="122"/>
      <c r="K647" s="122"/>
      <c r="L647" s="122"/>
      <c r="M647" s="122"/>
      <c r="N647" s="126"/>
      <c r="O647" s="127"/>
      <c r="P647" s="293"/>
      <c r="Q647" s="305"/>
      <c r="R647" s="305"/>
      <c r="S647" s="305"/>
      <c r="T647" s="305"/>
      <c r="U647" s="305"/>
      <c r="V647" s="305"/>
      <c r="W647" s="305"/>
      <c r="X647" s="305"/>
      <c r="Y647" s="305"/>
      <c r="Z647" s="305"/>
      <c r="AA647" s="305"/>
      <c r="AB647" s="305"/>
      <c r="AC647" s="305"/>
      <c r="AD647" s="305"/>
      <c r="AE647" s="305"/>
      <c r="AF647" s="305"/>
      <c r="AG647" s="305"/>
      <c r="AH647" s="305"/>
      <c r="AI647" s="305"/>
      <c r="AJ647" s="305"/>
      <c r="AK647" s="305"/>
      <c r="AL647" s="305"/>
      <c r="AM647" s="305"/>
      <c r="AN647" s="305"/>
      <c r="AO647" s="305"/>
      <c r="AP647" s="305"/>
      <c r="AQ647" s="305"/>
      <c r="AR647" s="305"/>
      <c r="AS647" s="305"/>
      <c r="AT647" s="305"/>
      <c r="AU647" s="305"/>
      <c r="AV647" s="305"/>
      <c r="AW647" s="305"/>
      <c r="AX647" s="305"/>
      <c r="AY647" s="305"/>
      <c r="AZ647" s="305"/>
      <c r="BA647" s="305"/>
      <c r="BB647" s="305"/>
      <c r="BC647" s="305"/>
      <c r="BD647" s="305"/>
      <c r="BE647" s="305"/>
      <c r="BF647" s="305"/>
      <c r="BG647" s="305"/>
      <c r="BH647" s="305"/>
      <c r="BI647" s="305"/>
      <c r="BJ647" s="305"/>
      <c r="BK647" s="305"/>
      <c r="BL647" s="305"/>
      <c r="BM647" s="305"/>
      <c r="BN647" s="305"/>
      <c r="BO647" s="305"/>
      <c r="BP647" s="305"/>
      <c r="BQ647" s="305"/>
      <c r="BR647" s="305"/>
      <c r="BS647" s="305"/>
      <c r="BT647" s="305"/>
      <c r="BU647" s="305"/>
      <c r="BV647" s="305"/>
      <c r="BW647" s="305"/>
      <c r="BX647" s="305"/>
      <c r="BY647" s="305"/>
      <c r="BZ647" s="305"/>
      <c r="CA647" s="305"/>
      <c r="CB647" s="305"/>
      <c r="CC647" s="305"/>
      <c r="CD647" s="305"/>
      <c r="CE647" s="305"/>
      <c r="CF647" s="305"/>
      <c r="CG647" s="305"/>
      <c r="CH647" s="305"/>
      <c r="CI647" s="305"/>
      <c r="CJ647" s="305"/>
      <c r="CK647" s="305"/>
      <c r="CL647" s="305"/>
      <c r="CM647" s="306"/>
    </row>
    <row r="648" spans="1:91" s="307" customFormat="1" ht="41.25" customHeight="1" x14ac:dyDescent="0.35">
      <c r="A648" s="304"/>
      <c r="B648" s="308"/>
      <c r="C648" s="128"/>
      <c r="D648" s="128"/>
      <c r="E648" s="128" t="s">
        <v>129</v>
      </c>
      <c r="F648" s="128"/>
      <c r="G648" s="122">
        <f>324+160</f>
        <v>484</v>
      </c>
      <c r="H648" s="122">
        <v>447.6</v>
      </c>
      <c r="I648" s="122"/>
      <c r="J648" s="122"/>
      <c r="K648" s="122"/>
      <c r="L648" s="122"/>
      <c r="M648" s="122"/>
      <c r="N648" s="62" t="s">
        <v>78</v>
      </c>
      <c r="O648" s="20">
        <v>271009034</v>
      </c>
      <c r="P648" s="293"/>
      <c r="Q648" s="305"/>
      <c r="R648" s="305"/>
      <c r="S648" s="305"/>
      <c r="T648" s="305"/>
      <c r="U648" s="305"/>
      <c r="V648" s="305"/>
      <c r="W648" s="305"/>
      <c r="X648" s="305"/>
      <c r="Y648" s="305"/>
      <c r="Z648" s="305"/>
      <c r="AA648" s="305"/>
      <c r="AB648" s="305"/>
      <c r="AC648" s="305"/>
      <c r="AD648" s="305"/>
      <c r="AE648" s="305"/>
      <c r="AF648" s="305"/>
      <c r="AG648" s="305"/>
      <c r="AH648" s="305"/>
      <c r="AI648" s="305"/>
      <c r="AJ648" s="305"/>
      <c r="AK648" s="305"/>
      <c r="AL648" s="305"/>
      <c r="AM648" s="305"/>
      <c r="AN648" s="305"/>
      <c r="AO648" s="305"/>
      <c r="AP648" s="305"/>
      <c r="AQ648" s="305"/>
      <c r="AR648" s="305"/>
      <c r="AS648" s="305"/>
      <c r="AT648" s="305"/>
      <c r="AU648" s="305"/>
      <c r="AV648" s="305"/>
      <c r="AW648" s="305"/>
      <c r="AX648" s="305"/>
      <c r="AY648" s="305"/>
      <c r="AZ648" s="305"/>
      <c r="BA648" s="305"/>
      <c r="BB648" s="305"/>
      <c r="BC648" s="305"/>
      <c r="BD648" s="305"/>
      <c r="BE648" s="305"/>
      <c r="BF648" s="305"/>
      <c r="BG648" s="305"/>
      <c r="BH648" s="305"/>
      <c r="BI648" s="305"/>
      <c r="BJ648" s="305"/>
      <c r="BK648" s="305"/>
      <c r="BL648" s="305"/>
      <c r="BM648" s="305"/>
      <c r="BN648" s="305"/>
      <c r="BO648" s="305"/>
      <c r="BP648" s="305"/>
      <c r="BQ648" s="305"/>
      <c r="BR648" s="305"/>
      <c r="BS648" s="305"/>
      <c r="BT648" s="305"/>
      <c r="BU648" s="305"/>
      <c r="BV648" s="305"/>
      <c r="BW648" s="305"/>
      <c r="BX648" s="305"/>
      <c r="BY648" s="305"/>
      <c r="BZ648" s="305"/>
      <c r="CA648" s="305"/>
      <c r="CB648" s="305"/>
      <c r="CC648" s="305"/>
      <c r="CD648" s="305"/>
      <c r="CE648" s="305"/>
      <c r="CF648" s="305"/>
      <c r="CG648" s="305"/>
      <c r="CH648" s="305"/>
      <c r="CI648" s="305"/>
      <c r="CJ648" s="305"/>
      <c r="CK648" s="305"/>
      <c r="CL648" s="305"/>
      <c r="CM648" s="306"/>
    </row>
    <row r="649" spans="1:91" s="307" customFormat="1" ht="41.25" customHeight="1" x14ac:dyDescent="0.35">
      <c r="A649" s="304"/>
      <c r="B649" s="308"/>
      <c r="C649" s="128"/>
      <c r="D649" s="128"/>
      <c r="E649" s="128"/>
      <c r="F649" s="128"/>
      <c r="G649" s="122">
        <v>1</v>
      </c>
      <c r="H649" s="122">
        <v>413.7</v>
      </c>
      <c r="I649" s="122">
        <v>230</v>
      </c>
      <c r="J649" s="122"/>
      <c r="K649" s="122"/>
      <c r="L649" s="122"/>
      <c r="M649" s="122"/>
      <c r="N649" s="62" t="s">
        <v>38</v>
      </c>
      <c r="O649" s="20">
        <v>271114015</v>
      </c>
      <c r="P649" s="293"/>
      <c r="Q649" s="305"/>
      <c r="R649" s="305"/>
      <c r="S649" s="305"/>
      <c r="T649" s="305"/>
      <c r="U649" s="305"/>
      <c r="V649" s="305"/>
      <c r="W649" s="305"/>
      <c r="X649" s="305"/>
      <c r="Y649" s="305"/>
      <c r="Z649" s="305"/>
      <c r="AA649" s="305"/>
      <c r="AB649" s="305"/>
      <c r="AC649" s="305"/>
      <c r="AD649" s="305"/>
      <c r="AE649" s="305"/>
      <c r="AF649" s="305"/>
      <c r="AG649" s="305"/>
      <c r="AH649" s="305"/>
      <c r="AI649" s="305"/>
      <c r="AJ649" s="305"/>
      <c r="AK649" s="305"/>
      <c r="AL649" s="305"/>
      <c r="AM649" s="305"/>
      <c r="AN649" s="305"/>
      <c r="AO649" s="305"/>
      <c r="AP649" s="305"/>
      <c r="AQ649" s="305"/>
      <c r="AR649" s="305"/>
      <c r="AS649" s="305"/>
      <c r="AT649" s="305"/>
      <c r="AU649" s="305"/>
      <c r="AV649" s="305"/>
      <c r="AW649" s="305"/>
      <c r="AX649" s="305"/>
      <c r="AY649" s="305"/>
      <c r="AZ649" s="305"/>
      <c r="BA649" s="305"/>
      <c r="BB649" s="305"/>
      <c r="BC649" s="305"/>
      <c r="BD649" s="305"/>
      <c r="BE649" s="305"/>
      <c r="BF649" s="305"/>
      <c r="BG649" s="305"/>
      <c r="BH649" s="305"/>
      <c r="BI649" s="305"/>
      <c r="BJ649" s="305"/>
      <c r="BK649" s="305"/>
      <c r="BL649" s="305"/>
      <c r="BM649" s="305"/>
      <c r="BN649" s="305"/>
      <c r="BO649" s="305"/>
      <c r="BP649" s="305"/>
      <c r="BQ649" s="305"/>
      <c r="BR649" s="305"/>
      <c r="BS649" s="305"/>
      <c r="BT649" s="305"/>
      <c r="BU649" s="305"/>
      <c r="BV649" s="305"/>
      <c r="BW649" s="305"/>
      <c r="BX649" s="305"/>
      <c r="BY649" s="305"/>
      <c r="BZ649" s="305"/>
      <c r="CA649" s="305"/>
      <c r="CB649" s="305"/>
      <c r="CC649" s="305"/>
      <c r="CD649" s="305"/>
      <c r="CE649" s="305"/>
      <c r="CF649" s="305"/>
      <c r="CG649" s="305"/>
      <c r="CH649" s="305"/>
      <c r="CI649" s="305"/>
      <c r="CJ649" s="305"/>
      <c r="CK649" s="305"/>
      <c r="CL649" s="305"/>
      <c r="CM649" s="306"/>
    </row>
    <row r="650" spans="1:91" s="307" customFormat="1" ht="41.25" customHeight="1" x14ac:dyDescent="0.35">
      <c r="A650" s="304"/>
      <c r="B650" s="308" t="s">
        <v>324</v>
      </c>
      <c r="C650" s="128" t="s">
        <v>284</v>
      </c>
      <c r="D650" s="128"/>
      <c r="E650" s="20" t="s">
        <v>283</v>
      </c>
      <c r="F650" s="128" t="s">
        <v>121</v>
      </c>
      <c r="G650" s="122"/>
      <c r="H650" s="122"/>
      <c r="I650" s="122">
        <v>5.6050000000000004</v>
      </c>
      <c r="J650" s="122"/>
      <c r="K650" s="122"/>
      <c r="L650" s="122"/>
      <c r="M650" s="122"/>
      <c r="N650" s="126"/>
      <c r="O650" s="127"/>
      <c r="P650" s="293"/>
      <c r="Q650" s="305"/>
      <c r="R650" s="305"/>
      <c r="S650" s="305"/>
      <c r="T650" s="305"/>
      <c r="U650" s="305"/>
      <c r="V650" s="305"/>
      <c r="W650" s="305"/>
      <c r="X650" s="305"/>
      <c r="Y650" s="305"/>
      <c r="Z650" s="305"/>
      <c r="AA650" s="305"/>
      <c r="AB650" s="305"/>
      <c r="AC650" s="305"/>
      <c r="AD650" s="305"/>
      <c r="AE650" s="305"/>
      <c r="AF650" s="305"/>
      <c r="AG650" s="305"/>
      <c r="AH650" s="305"/>
      <c r="AI650" s="305"/>
      <c r="AJ650" s="305"/>
      <c r="AK650" s="305"/>
      <c r="AL650" s="305"/>
      <c r="AM650" s="305"/>
      <c r="AN650" s="305"/>
      <c r="AO650" s="305"/>
      <c r="AP650" s="305"/>
      <c r="AQ650" s="305"/>
      <c r="AR650" s="305"/>
      <c r="AS650" s="305"/>
      <c r="AT650" s="305"/>
      <c r="AU650" s="305"/>
      <c r="AV650" s="305"/>
      <c r="AW650" s="305"/>
      <c r="AX650" s="305"/>
      <c r="AY650" s="305"/>
      <c r="AZ650" s="305"/>
      <c r="BA650" s="305"/>
      <c r="BB650" s="305"/>
      <c r="BC650" s="305"/>
      <c r="BD650" s="305"/>
      <c r="BE650" s="305"/>
      <c r="BF650" s="305"/>
      <c r="BG650" s="305"/>
      <c r="BH650" s="305"/>
      <c r="BI650" s="305"/>
      <c r="BJ650" s="305"/>
      <c r="BK650" s="305"/>
      <c r="BL650" s="305"/>
      <c r="BM650" s="305"/>
      <c r="BN650" s="305"/>
      <c r="BO650" s="305"/>
      <c r="BP650" s="305"/>
      <c r="BQ650" s="305"/>
      <c r="BR650" s="305"/>
      <c r="BS650" s="305"/>
      <c r="BT650" s="305"/>
      <c r="BU650" s="305"/>
      <c r="BV650" s="305"/>
      <c r="BW650" s="305"/>
      <c r="BX650" s="305"/>
      <c r="BY650" s="305"/>
      <c r="BZ650" s="305"/>
      <c r="CA650" s="305"/>
      <c r="CB650" s="305"/>
      <c r="CC650" s="305"/>
      <c r="CD650" s="305"/>
      <c r="CE650" s="305"/>
      <c r="CF650" s="305"/>
      <c r="CG650" s="305"/>
      <c r="CH650" s="305"/>
      <c r="CI650" s="305"/>
      <c r="CJ650" s="305"/>
      <c r="CK650" s="305"/>
      <c r="CL650" s="305"/>
      <c r="CM650" s="306"/>
    </row>
    <row r="651" spans="1:91" s="307" customFormat="1" ht="41.25" customHeight="1" x14ac:dyDescent="0.35">
      <c r="A651" s="304"/>
      <c r="B651" s="308"/>
      <c r="C651" s="128"/>
      <c r="D651" s="128"/>
      <c r="E651" s="128" t="s">
        <v>129</v>
      </c>
      <c r="F651" s="128"/>
      <c r="G651" s="122">
        <f>324+160</f>
        <v>484</v>
      </c>
      <c r="H651" s="122">
        <v>447.6</v>
      </c>
      <c r="I651" s="122"/>
      <c r="J651" s="122"/>
      <c r="K651" s="122"/>
      <c r="L651" s="122"/>
      <c r="M651" s="122"/>
      <c r="N651" s="62" t="s">
        <v>78</v>
      </c>
      <c r="O651" s="20">
        <v>271009034</v>
      </c>
      <c r="P651" s="293"/>
      <c r="Q651" s="305"/>
      <c r="R651" s="305"/>
      <c r="S651" s="305"/>
      <c r="T651" s="305"/>
      <c r="U651" s="305"/>
      <c r="V651" s="305"/>
      <c r="W651" s="305"/>
      <c r="X651" s="305"/>
      <c r="Y651" s="305"/>
      <c r="Z651" s="305"/>
      <c r="AA651" s="305"/>
      <c r="AB651" s="305"/>
      <c r="AC651" s="305"/>
      <c r="AD651" s="305"/>
      <c r="AE651" s="305"/>
      <c r="AF651" s="305"/>
      <c r="AG651" s="305"/>
      <c r="AH651" s="305"/>
      <c r="AI651" s="305"/>
      <c r="AJ651" s="305"/>
      <c r="AK651" s="305"/>
      <c r="AL651" s="305"/>
      <c r="AM651" s="305"/>
      <c r="AN651" s="305"/>
      <c r="AO651" s="305"/>
      <c r="AP651" s="305"/>
      <c r="AQ651" s="305"/>
      <c r="AR651" s="305"/>
      <c r="AS651" s="305"/>
      <c r="AT651" s="305"/>
      <c r="AU651" s="305"/>
      <c r="AV651" s="305"/>
      <c r="AW651" s="305"/>
      <c r="AX651" s="305"/>
      <c r="AY651" s="305"/>
      <c r="AZ651" s="305"/>
      <c r="BA651" s="305"/>
      <c r="BB651" s="305"/>
      <c r="BC651" s="305"/>
      <c r="BD651" s="305"/>
      <c r="BE651" s="305"/>
      <c r="BF651" s="305"/>
      <c r="BG651" s="305"/>
      <c r="BH651" s="305"/>
      <c r="BI651" s="305"/>
      <c r="BJ651" s="305"/>
      <c r="BK651" s="305"/>
      <c r="BL651" s="305"/>
      <c r="BM651" s="305"/>
      <c r="BN651" s="305"/>
      <c r="BO651" s="305"/>
      <c r="BP651" s="305"/>
      <c r="BQ651" s="305"/>
      <c r="BR651" s="305"/>
      <c r="BS651" s="305"/>
      <c r="BT651" s="305"/>
      <c r="BU651" s="305"/>
      <c r="BV651" s="305"/>
      <c r="BW651" s="305"/>
      <c r="BX651" s="305"/>
      <c r="BY651" s="305"/>
      <c r="BZ651" s="305"/>
      <c r="CA651" s="305"/>
      <c r="CB651" s="305"/>
      <c r="CC651" s="305"/>
      <c r="CD651" s="305"/>
      <c r="CE651" s="305"/>
      <c r="CF651" s="305"/>
      <c r="CG651" s="305"/>
      <c r="CH651" s="305"/>
      <c r="CI651" s="305"/>
      <c r="CJ651" s="305"/>
      <c r="CK651" s="305"/>
      <c r="CL651" s="305"/>
      <c r="CM651" s="306"/>
    </row>
    <row r="652" spans="1:91" s="307" customFormat="1" ht="41.25" customHeight="1" x14ac:dyDescent="0.35">
      <c r="A652" s="304"/>
      <c r="B652" s="308"/>
      <c r="C652" s="128"/>
      <c r="D652" s="128"/>
      <c r="E652" s="128"/>
      <c r="F652" s="128"/>
      <c r="G652" s="122">
        <v>1</v>
      </c>
      <c r="H652" s="122">
        <v>423.6</v>
      </c>
      <c r="I652" s="122">
        <v>230</v>
      </c>
      <c r="J652" s="122"/>
      <c r="K652" s="122"/>
      <c r="L652" s="122"/>
      <c r="M652" s="122"/>
      <c r="N652" s="62" t="s">
        <v>38</v>
      </c>
      <c r="O652" s="20">
        <v>271114015</v>
      </c>
      <c r="P652" s="293"/>
      <c r="Q652" s="305"/>
      <c r="R652" s="305"/>
      <c r="S652" s="305"/>
      <c r="T652" s="305"/>
      <c r="U652" s="305"/>
      <c r="V652" s="305"/>
      <c r="W652" s="305"/>
      <c r="X652" s="305"/>
      <c r="Y652" s="305"/>
      <c r="Z652" s="305"/>
      <c r="AA652" s="305"/>
      <c r="AB652" s="305"/>
      <c r="AC652" s="305"/>
      <c r="AD652" s="305"/>
      <c r="AE652" s="305"/>
      <c r="AF652" s="305"/>
      <c r="AG652" s="305"/>
      <c r="AH652" s="305"/>
      <c r="AI652" s="305"/>
      <c r="AJ652" s="305"/>
      <c r="AK652" s="305"/>
      <c r="AL652" s="305"/>
      <c r="AM652" s="305"/>
      <c r="AN652" s="305"/>
      <c r="AO652" s="305"/>
      <c r="AP652" s="305"/>
      <c r="AQ652" s="305"/>
      <c r="AR652" s="305"/>
      <c r="AS652" s="305"/>
      <c r="AT652" s="305"/>
      <c r="AU652" s="305"/>
      <c r="AV652" s="305"/>
      <c r="AW652" s="305"/>
      <c r="AX652" s="305"/>
      <c r="AY652" s="305"/>
      <c r="AZ652" s="305"/>
      <c r="BA652" s="305"/>
      <c r="BB652" s="305"/>
      <c r="BC652" s="305"/>
      <c r="BD652" s="305"/>
      <c r="BE652" s="305"/>
      <c r="BF652" s="305"/>
      <c r="BG652" s="305"/>
      <c r="BH652" s="305"/>
      <c r="BI652" s="305"/>
      <c r="BJ652" s="305"/>
      <c r="BK652" s="305"/>
      <c r="BL652" s="305"/>
      <c r="BM652" s="305"/>
      <c r="BN652" s="305"/>
      <c r="BO652" s="305"/>
      <c r="BP652" s="305"/>
      <c r="BQ652" s="305"/>
      <c r="BR652" s="305"/>
      <c r="BS652" s="305"/>
      <c r="BT652" s="305"/>
      <c r="BU652" s="305"/>
      <c r="BV652" s="305"/>
      <c r="BW652" s="305"/>
      <c r="BX652" s="305"/>
      <c r="BY652" s="305"/>
      <c r="BZ652" s="305"/>
      <c r="CA652" s="305"/>
      <c r="CB652" s="305"/>
      <c r="CC652" s="305"/>
      <c r="CD652" s="305"/>
      <c r="CE652" s="305"/>
      <c r="CF652" s="305"/>
      <c r="CG652" s="305"/>
      <c r="CH652" s="305"/>
      <c r="CI652" s="305"/>
      <c r="CJ652" s="305"/>
      <c r="CK652" s="305"/>
      <c r="CL652" s="305"/>
      <c r="CM652" s="306"/>
    </row>
    <row r="653" spans="1:91" s="307" customFormat="1" ht="41.25" customHeight="1" x14ac:dyDescent="0.35">
      <c r="A653" s="304"/>
      <c r="B653" s="308" t="s">
        <v>323</v>
      </c>
      <c r="C653" s="128" t="s">
        <v>284</v>
      </c>
      <c r="D653" s="128"/>
      <c r="E653" s="20" t="s">
        <v>283</v>
      </c>
      <c r="F653" s="128" t="s">
        <v>121</v>
      </c>
      <c r="G653" s="122"/>
      <c r="H653" s="122"/>
      <c r="I653" s="122">
        <v>5.6050000000000004</v>
      </c>
      <c r="J653" s="122"/>
      <c r="K653" s="122"/>
      <c r="L653" s="122"/>
      <c r="M653" s="122"/>
      <c r="N653" s="126"/>
      <c r="O653" s="127"/>
      <c r="P653" s="293"/>
      <c r="Q653" s="305"/>
      <c r="R653" s="305"/>
      <c r="S653" s="305"/>
      <c r="T653" s="305"/>
      <c r="U653" s="305"/>
      <c r="V653" s="305"/>
      <c r="W653" s="305"/>
      <c r="X653" s="305"/>
      <c r="Y653" s="305"/>
      <c r="Z653" s="305"/>
      <c r="AA653" s="305"/>
      <c r="AB653" s="305"/>
      <c r="AC653" s="305"/>
      <c r="AD653" s="305"/>
      <c r="AE653" s="305"/>
      <c r="AF653" s="305"/>
      <c r="AG653" s="305"/>
      <c r="AH653" s="305"/>
      <c r="AI653" s="305"/>
      <c r="AJ653" s="305"/>
      <c r="AK653" s="305"/>
      <c r="AL653" s="305"/>
      <c r="AM653" s="305"/>
      <c r="AN653" s="305"/>
      <c r="AO653" s="305"/>
      <c r="AP653" s="305"/>
      <c r="AQ653" s="305"/>
      <c r="AR653" s="305"/>
      <c r="AS653" s="305"/>
      <c r="AT653" s="305"/>
      <c r="AU653" s="305"/>
      <c r="AV653" s="305"/>
      <c r="AW653" s="305"/>
      <c r="AX653" s="305"/>
      <c r="AY653" s="305"/>
      <c r="AZ653" s="305"/>
      <c r="BA653" s="305"/>
      <c r="BB653" s="305"/>
      <c r="BC653" s="305"/>
      <c r="BD653" s="305"/>
      <c r="BE653" s="305"/>
      <c r="BF653" s="305"/>
      <c r="BG653" s="305"/>
      <c r="BH653" s="305"/>
      <c r="BI653" s="305"/>
      <c r="BJ653" s="305"/>
      <c r="BK653" s="305"/>
      <c r="BL653" s="305"/>
      <c r="BM653" s="305"/>
      <c r="BN653" s="305"/>
      <c r="BO653" s="305"/>
      <c r="BP653" s="305"/>
      <c r="BQ653" s="305"/>
      <c r="BR653" s="305"/>
      <c r="BS653" s="305"/>
      <c r="BT653" s="305"/>
      <c r="BU653" s="305"/>
      <c r="BV653" s="305"/>
      <c r="BW653" s="305"/>
      <c r="BX653" s="305"/>
      <c r="BY653" s="305"/>
      <c r="BZ653" s="305"/>
      <c r="CA653" s="305"/>
      <c r="CB653" s="305"/>
      <c r="CC653" s="305"/>
      <c r="CD653" s="305"/>
      <c r="CE653" s="305"/>
      <c r="CF653" s="305"/>
      <c r="CG653" s="305"/>
      <c r="CH653" s="305"/>
      <c r="CI653" s="305"/>
      <c r="CJ653" s="305"/>
      <c r="CK653" s="305"/>
      <c r="CL653" s="305"/>
      <c r="CM653" s="306"/>
    </row>
    <row r="654" spans="1:91" s="307" customFormat="1" ht="41.25" customHeight="1" x14ac:dyDescent="0.35">
      <c r="A654" s="304"/>
      <c r="B654" s="308"/>
      <c r="C654" s="128"/>
      <c r="D654" s="128"/>
      <c r="E654" s="128" t="s">
        <v>129</v>
      </c>
      <c r="F654" s="128"/>
      <c r="G654" s="122">
        <f>324+160</f>
        <v>484</v>
      </c>
      <c r="H654" s="122">
        <v>447.6</v>
      </c>
      <c r="I654" s="122"/>
      <c r="J654" s="122"/>
      <c r="K654" s="122"/>
      <c r="L654" s="122"/>
      <c r="M654" s="122"/>
      <c r="N654" s="62" t="s">
        <v>78</v>
      </c>
      <c r="O654" s="20">
        <v>271009034</v>
      </c>
      <c r="P654" s="293"/>
      <c r="Q654" s="305"/>
      <c r="R654" s="305"/>
      <c r="S654" s="305"/>
      <c r="T654" s="305"/>
      <c r="U654" s="305"/>
      <c r="V654" s="305"/>
      <c r="W654" s="305"/>
      <c r="X654" s="305"/>
      <c r="Y654" s="305"/>
      <c r="Z654" s="305"/>
      <c r="AA654" s="305"/>
      <c r="AB654" s="305"/>
      <c r="AC654" s="305"/>
      <c r="AD654" s="305"/>
      <c r="AE654" s="305"/>
      <c r="AF654" s="305"/>
      <c r="AG654" s="305"/>
      <c r="AH654" s="305"/>
      <c r="AI654" s="305"/>
      <c r="AJ654" s="305"/>
      <c r="AK654" s="305"/>
      <c r="AL654" s="305"/>
      <c r="AM654" s="305"/>
      <c r="AN654" s="305"/>
      <c r="AO654" s="305"/>
      <c r="AP654" s="305"/>
      <c r="AQ654" s="305"/>
      <c r="AR654" s="305"/>
      <c r="AS654" s="305"/>
      <c r="AT654" s="305"/>
      <c r="AU654" s="305"/>
      <c r="AV654" s="305"/>
      <c r="AW654" s="305"/>
      <c r="AX654" s="305"/>
      <c r="AY654" s="305"/>
      <c r="AZ654" s="305"/>
      <c r="BA654" s="305"/>
      <c r="BB654" s="305"/>
      <c r="BC654" s="305"/>
      <c r="BD654" s="305"/>
      <c r="BE654" s="305"/>
      <c r="BF654" s="305"/>
      <c r="BG654" s="305"/>
      <c r="BH654" s="305"/>
      <c r="BI654" s="305"/>
      <c r="BJ654" s="305"/>
      <c r="BK654" s="305"/>
      <c r="BL654" s="305"/>
      <c r="BM654" s="305"/>
      <c r="BN654" s="305"/>
      <c r="BO654" s="305"/>
      <c r="BP654" s="305"/>
      <c r="BQ654" s="305"/>
      <c r="BR654" s="305"/>
      <c r="BS654" s="305"/>
      <c r="BT654" s="305"/>
      <c r="BU654" s="305"/>
      <c r="BV654" s="305"/>
      <c r="BW654" s="305"/>
      <c r="BX654" s="305"/>
      <c r="BY654" s="305"/>
      <c r="BZ654" s="305"/>
      <c r="CA654" s="305"/>
      <c r="CB654" s="305"/>
      <c r="CC654" s="305"/>
      <c r="CD654" s="305"/>
      <c r="CE654" s="305"/>
      <c r="CF654" s="305"/>
      <c r="CG654" s="305"/>
      <c r="CH654" s="305"/>
      <c r="CI654" s="305"/>
      <c r="CJ654" s="305"/>
      <c r="CK654" s="305"/>
      <c r="CL654" s="305"/>
      <c r="CM654" s="306"/>
    </row>
    <row r="655" spans="1:91" s="307" customFormat="1" ht="41.25" customHeight="1" x14ac:dyDescent="0.35">
      <c r="A655" s="304"/>
      <c r="B655" s="308"/>
      <c r="C655" s="128"/>
      <c r="D655" s="128"/>
      <c r="E655" s="128"/>
      <c r="F655" s="128"/>
      <c r="G655" s="122">
        <v>1</v>
      </c>
      <c r="H655" s="122">
        <f>412.9-50</f>
        <v>362.9</v>
      </c>
      <c r="I655" s="122">
        <v>280</v>
      </c>
      <c r="J655" s="122"/>
      <c r="K655" s="122"/>
      <c r="L655" s="122"/>
      <c r="M655" s="122"/>
      <c r="N655" s="62" t="s">
        <v>38</v>
      </c>
      <c r="O655" s="20">
        <v>271114015</v>
      </c>
      <c r="P655" s="293"/>
      <c r="Q655" s="305"/>
      <c r="R655" s="305"/>
      <c r="S655" s="305"/>
      <c r="T655" s="305"/>
      <c r="U655" s="305"/>
      <c r="V655" s="305"/>
      <c r="W655" s="305"/>
      <c r="X655" s="305"/>
      <c r="Y655" s="305"/>
      <c r="Z655" s="305"/>
      <c r="AA655" s="305"/>
      <c r="AB655" s="305"/>
      <c r="AC655" s="305"/>
      <c r="AD655" s="305"/>
      <c r="AE655" s="305"/>
      <c r="AF655" s="305"/>
      <c r="AG655" s="305"/>
      <c r="AH655" s="305"/>
      <c r="AI655" s="305"/>
      <c r="AJ655" s="305"/>
      <c r="AK655" s="305"/>
      <c r="AL655" s="305"/>
      <c r="AM655" s="305"/>
      <c r="AN655" s="305"/>
      <c r="AO655" s="305"/>
      <c r="AP655" s="305"/>
      <c r="AQ655" s="305"/>
      <c r="AR655" s="305"/>
      <c r="AS655" s="305"/>
      <c r="AT655" s="305"/>
      <c r="AU655" s="305"/>
      <c r="AV655" s="305"/>
      <c r="AW655" s="305"/>
      <c r="AX655" s="305"/>
      <c r="AY655" s="305"/>
      <c r="AZ655" s="305"/>
      <c r="BA655" s="305"/>
      <c r="BB655" s="305"/>
      <c r="BC655" s="305"/>
      <c r="BD655" s="305"/>
      <c r="BE655" s="305"/>
      <c r="BF655" s="305"/>
      <c r="BG655" s="305"/>
      <c r="BH655" s="305"/>
      <c r="BI655" s="305"/>
      <c r="BJ655" s="305"/>
      <c r="BK655" s="305"/>
      <c r="BL655" s="305"/>
      <c r="BM655" s="305"/>
      <c r="BN655" s="305"/>
      <c r="BO655" s="305"/>
      <c r="BP655" s="305"/>
      <c r="BQ655" s="305"/>
      <c r="BR655" s="305"/>
      <c r="BS655" s="305"/>
      <c r="BT655" s="305"/>
      <c r="BU655" s="305"/>
      <c r="BV655" s="305"/>
      <c r="BW655" s="305"/>
      <c r="BX655" s="305"/>
      <c r="BY655" s="305"/>
      <c r="BZ655" s="305"/>
      <c r="CA655" s="305"/>
      <c r="CB655" s="305"/>
      <c r="CC655" s="305"/>
      <c r="CD655" s="305"/>
      <c r="CE655" s="305"/>
      <c r="CF655" s="305"/>
      <c r="CG655" s="305"/>
      <c r="CH655" s="305"/>
      <c r="CI655" s="305"/>
      <c r="CJ655" s="305"/>
      <c r="CK655" s="305"/>
      <c r="CL655" s="305"/>
      <c r="CM655" s="306"/>
    </row>
    <row r="656" spans="1:91" s="307" customFormat="1" ht="41.25" customHeight="1" x14ac:dyDescent="0.35">
      <c r="A656" s="304"/>
      <c r="B656" s="308" t="s">
        <v>322</v>
      </c>
      <c r="C656" s="128" t="s">
        <v>284</v>
      </c>
      <c r="D656" s="128"/>
      <c r="E656" s="20" t="s">
        <v>283</v>
      </c>
      <c r="F656" s="128" t="s">
        <v>121</v>
      </c>
      <c r="G656" s="122"/>
      <c r="H656" s="122"/>
      <c r="I656" s="122">
        <v>5.2210000000000001</v>
      </c>
      <c r="J656" s="122"/>
      <c r="K656" s="122"/>
      <c r="L656" s="122"/>
      <c r="M656" s="122"/>
      <c r="N656" s="126"/>
      <c r="O656" s="127"/>
      <c r="P656" s="293"/>
      <c r="Q656" s="305"/>
      <c r="R656" s="305"/>
      <c r="S656" s="305"/>
      <c r="T656" s="305"/>
      <c r="U656" s="305"/>
      <c r="V656" s="305"/>
      <c r="W656" s="305"/>
      <c r="X656" s="305"/>
      <c r="Y656" s="305"/>
      <c r="Z656" s="305"/>
      <c r="AA656" s="305"/>
      <c r="AB656" s="305"/>
      <c r="AC656" s="305"/>
      <c r="AD656" s="305"/>
      <c r="AE656" s="305"/>
      <c r="AF656" s="305"/>
      <c r="AG656" s="305"/>
      <c r="AH656" s="305"/>
      <c r="AI656" s="305"/>
      <c r="AJ656" s="305"/>
      <c r="AK656" s="305"/>
      <c r="AL656" s="305"/>
      <c r="AM656" s="305"/>
      <c r="AN656" s="305"/>
      <c r="AO656" s="305"/>
      <c r="AP656" s="305"/>
      <c r="AQ656" s="305"/>
      <c r="AR656" s="305"/>
      <c r="AS656" s="305"/>
      <c r="AT656" s="305"/>
      <c r="AU656" s="305"/>
      <c r="AV656" s="305"/>
      <c r="AW656" s="305"/>
      <c r="AX656" s="305"/>
      <c r="AY656" s="305"/>
      <c r="AZ656" s="305"/>
      <c r="BA656" s="305"/>
      <c r="BB656" s="305"/>
      <c r="BC656" s="305"/>
      <c r="BD656" s="305"/>
      <c r="BE656" s="305"/>
      <c r="BF656" s="305"/>
      <c r="BG656" s="305"/>
      <c r="BH656" s="305"/>
      <c r="BI656" s="305"/>
      <c r="BJ656" s="305"/>
      <c r="BK656" s="305"/>
      <c r="BL656" s="305"/>
      <c r="BM656" s="305"/>
      <c r="BN656" s="305"/>
      <c r="BO656" s="305"/>
      <c r="BP656" s="305"/>
      <c r="BQ656" s="305"/>
      <c r="BR656" s="305"/>
      <c r="BS656" s="305"/>
      <c r="BT656" s="305"/>
      <c r="BU656" s="305"/>
      <c r="BV656" s="305"/>
      <c r="BW656" s="305"/>
      <c r="BX656" s="305"/>
      <c r="BY656" s="305"/>
      <c r="BZ656" s="305"/>
      <c r="CA656" s="305"/>
      <c r="CB656" s="305"/>
      <c r="CC656" s="305"/>
      <c r="CD656" s="305"/>
      <c r="CE656" s="305"/>
      <c r="CF656" s="305"/>
      <c r="CG656" s="305"/>
      <c r="CH656" s="305"/>
      <c r="CI656" s="305"/>
      <c r="CJ656" s="305"/>
      <c r="CK656" s="305"/>
      <c r="CL656" s="305"/>
      <c r="CM656" s="306"/>
    </row>
    <row r="657" spans="1:91" s="307" customFormat="1" ht="41.25" customHeight="1" x14ac:dyDescent="0.35">
      <c r="A657" s="304"/>
      <c r="B657" s="308"/>
      <c r="C657" s="128"/>
      <c r="D657" s="128"/>
      <c r="E657" s="128" t="s">
        <v>129</v>
      </c>
      <c r="F657" s="128"/>
      <c r="G657" s="122">
        <f>324+160</f>
        <v>484</v>
      </c>
      <c r="H657" s="122">
        <v>447.6</v>
      </c>
      <c r="I657" s="122"/>
      <c r="J657" s="122"/>
      <c r="K657" s="122"/>
      <c r="L657" s="122"/>
      <c r="M657" s="122"/>
      <c r="N657" s="62" t="s">
        <v>78</v>
      </c>
      <c r="O657" s="20">
        <v>271009034</v>
      </c>
      <c r="P657" s="293"/>
      <c r="Q657" s="305"/>
      <c r="R657" s="305"/>
      <c r="S657" s="305"/>
      <c r="T657" s="305"/>
      <c r="U657" s="305"/>
      <c r="V657" s="305"/>
      <c r="W657" s="305"/>
      <c r="X657" s="305"/>
      <c r="Y657" s="305"/>
      <c r="Z657" s="305"/>
      <c r="AA657" s="305"/>
      <c r="AB657" s="305"/>
      <c r="AC657" s="305"/>
      <c r="AD657" s="305"/>
      <c r="AE657" s="305"/>
      <c r="AF657" s="305"/>
      <c r="AG657" s="305"/>
      <c r="AH657" s="305"/>
      <c r="AI657" s="305"/>
      <c r="AJ657" s="305"/>
      <c r="AK657" s="305"/>
      <c r="AL657" s="305"/>
      <c r="AM657" s="305"/>
      <c r="AN657" s="305"/>
      <c r="AO657" s="305"/>
      <c r="AP657" s="305"/>
      <c r="AQ657" s="305"/>
      <c r="AR657" s="305"/>
      <c r="AS657" s="305"/>
      <c r="AT657" s="305"/>
      <c r="AU657" s="305"/>
      <c r="AV657" s="305"/>
      <c r="AW657" s="305"/>
      <c r="AX657" s="305"/>
      <c r="AY657" s="305"/>
      <c r="AZ657" s="305"/>
      <c r="BA657" s="305"/>
      <c r="BB657" s="305"/>
      <c r="BC657" s="305"/>
      <c r="BD657" s="305"/>
      <c r="BE657" s="305"/>
      <c r="BF657" s="305"/>
      <c r="BG657" s="305"/>
      <c r="BH657" s="305"/>
      <c r="BI657" s="305"/>
      <c r="BJ657" s="305"/>
      <c r="BK657" s="305"/>
      <c r="BL657" s="305"/>
      <c r="BM657" s="305"/>
      <c r="BN657" s="305"/>
      <c r="BO657" s="305"/>
      <c r="BP657" s="305"/>
      <c r="BQ657" s="305"/>
      <c r="BR657" s="305"/>
      <c r="BS657" s="305"/>
      <c r="BT657" s="305"/>
      <c r="BU657" s="305"/>
      <c r="BV657" s="305"/>
      <c r="BW657" s="305"/>
      <c r="BX657" s="305"/>
      <c r="BY657" s="305"/>
      <c r="BZ657" s="305"/>
      <c r="CA657" s="305"/>
      <c r="CB657" s="305"/>
      <c r="CC657" s="305"/>
      <c r="CD657" s="305"/>
      <c r="CE657" s="305"/>
      <c r="CF657" s="305"/>
      <c r="CG657" s="305"/>
      <c r="CH657" s="305"/>
      <c r="CI657" s="305"/>
      <c r="CJ657" s="305"/>
      <c r="CK657" s="305"/>
      <c r="CL657" s="305"/>
      <c r="CM657" s="306"/>
    </row>
    <row r="658" spans="1:91" s="307" customFormat="1" ht="41.25" customHeight="1" x14ac:dyDescent="0.35">
      <c r="A658" s="304"/>
      <c r="B658" s="308"/>
      <c r="C658" s="128"/>
      <c r="D658" s="128"/>
      <c r="E658" s="128"/>
      <c r="F658" s="128"/>
      <c r="G658" s="122">
        <v>1</v>
      </c>
      <c r="H658" s="122">
        <v>429.6</v>
      </c>
      <c r="I658" s="122">
        <v>230</v>
      </c>
      <c r="J658" s="122"/>
      <c r="K658" s="122"/>
      <c r="L658" s="122"/>
      <c r="M658" s="122"/>
      <c r="N658" s="62" t="s">
        <v>38</v>
      </c>
      <c r="O658" s="20">
        <v>271114015</v>
      </c>
      <c r="P658" s="293"/>
      <c r="Q658" s="305"/>
      <c r="R658" s="305"/>
      <c r="S658" s="305"/>
      <c r="T658" s="305"/>
      <c r="U658" s="305"/>
      <c r="V658" s="305"/>
      <c r="W658" s="305"/>
      <c r="X658" s="305"/>
      <c r="Y658" s="305"/>
      <c r="Z658" s="305"/>
      <c r="AA658" s="305"/>
      <c r="AB658" s="305"/>
      <c r="AC658" s="305"/>
      <c r="AD658" s="305"/>
      <c r="AE658" s="305"/>
      <c r="AF658" s="305"/>
      <c r="AG658" s="305"/>
      <c r="AH658" s="305"/>
      <c r="AI658" s="305"/>
      <c r="AJ658" s="305"/>
      <c r="AK658" s="305"/>
      <c r="AL658" s="305"/>
      <c r="AM658" s="305"/>
      <c r="AN658" s="305"/>
      <c r="AO658" s="305"/>
      <c r="AP658" s="305"/>
      <c r="AQ658" s="305"/>
      <c r="AR658" s="305"/>
      <c r="AS658" s="305"/>
      <c r="AT658" s="305"/>
      <c r="AU658" s="305"/>
      <c r="AV658" s="305"/>
      <c r="AW658" s="305"/>
      <c r="AX658" s="305"/>
      <c r="AY658" s="305"/>
      <c r="AZ658" s="305"/>
      <c r="BA658" s="305"/>
      <c r="BB658" s="305"/>
      <c r="BC658" s="305"/>
      <c r="BD658" s="305"/>
      <c r="BE658" s="305"/>
      <c r="BF658" s="305"/>
      <c r="BG658" s="305"/>
      <c r="BH658" s="305"/>
      <c r="BI658" s="305"/>
      <c r="BJ658" s="305"/>
      <c r="BK658" s="305"/>
      <c r="BL658" s="305"/>
      <c r="BM658" s="305"/>
      <c r="BN658" s="305"/>
      <c r="BO658" s="305"/>
      <c r="BP658" s="305"/>
      <c r="BQ658" s="305"/>
      <c r="BR658" s="305"/>
      <c r="BS658" s="305"/>
      <c r="BT658" s="305"/>
      <c r="BU658" s="305"/>
      <c r="BV658" s="305"/>
      <c r="BW658" s="305"/>
      <c r="BX658" s="305"/>
      <c r="BY658" s="305"/>
      <c r="BZ658" s="305"/>
      <c r="CA658" s="305"/>
      <c r="CB658" s="305"/>
      <c r="CC658" s="305"/>
      <c r="CD658" s="305"/>
      <c r="CE658" s="305"/>
      <c r="CF658" s="305"/>
      <c r="CG658" s="305"/>
      <c r="CH658" s="305"/>
      <c r="CI658" s="305"/>
      <c r="CJ658" s="305"/>
      <c r="CK658" s="305"/>
      <c r="CL658" s="305"/>
      <c r="CM658" s="306"/>
    </row>
    <row r="659" spans="1:91" s="307" customFormat="1" ht="41.25" customHeight="1" x14ac:dyDescent="0.35">
      <c r="A659" s="304"/>
      <c r="B659" s="308" t="s">
        <v>321</v>
      </c>
      <c r="C659" s="128" t="s">
        <v>284</v>
      </c>
      <c r="D659" s="128"/>
      <c r="E659" s="20" t="s">
        <v>283</v>
      </c>
      <c r="F659" s="128" t="s">
        <v>121</v>
      </c>
      <c r="G659" s="122"/>
      <c r="H659" s="122"/>
      <c r="I659" s="122">
        <v>5.2210000000000001</v>
      </c>
      <c r="J659" s="122"/>
      <c r="K659" s="122"/>
      <c r="L659" s="122"/>
      <c r="M659" s="122"/>
      <c r="N659" s="126"/>
      <c r="O659" s="127"/>
      <c r="P659" s="293"/>
      <c r="Q659" s="305"/>
      <c r="R659" s="305"/>
      <c r="S659" s="305"/>
      <c r="T659" s="305"/>
      <c r="U659" s="305"/>
      <c r="V659" s="305"/>
      <c r="W659" s="305"/>
      <c r="X659" s="305"/>
      <c r="Y659" s="305"/>
      <c r="Z659" s="305"/>
      <c r="AA659" s="305"/>
      <c r="AB659" s="305"/>
      <c r="AC659" s="305"/>
      <c r="AD659" s="305"/>
      <c r="AE659" s="305"/>
      <c r="AF659" s="305"/>
      <c r="AG659" s="305"/>
      <c r="AH659" s="305"/>
      <c r="AI659" s="305"/>
      <c r="AJ659" s="305"/>
      <c r="AK659" s="305"/>
      <c r="AL659" s="305"/>
      <c r="AM659" s="305"/>
      <c r="AN659" s="305"/>
      <c r="AO659" s="305"/>
      <c r="AP659" s="305"/>
      <c r="AQ659" s="305"/>
      <c r="AR659" s="305"/>
      <c r="AS659" s="305"/>
      <c r="AT659" s="305"/>
      <c r="AU659" s="305"/>
      <c r="AV659" s="305"/>
      <c r="AW659" s="305"/>
      <c r="AX659" s="305"/>
      <c r="AY659" s="305"/>
      <c r="AZ659" s="305"/>
      <c r="BA659" s="305"/>
      <c r="BB659" s="305"/>
      <c r="BC659" s="305"/>
      <c r="BD659" s="305"/>
      <c r="BE659" s="305"/>
      <c r="BF659" s="305"/>
      <c r="BG659" s="305"/>
      <c r="BH659" s="305"/>
      <c r="BI659" s="305"/>
      <c r="BJ659" s="305"/>
      <c r="BK659" s="305"/>
      <c r="BL659" s="305"/>
      <c r="BM659" s="305"/>
      <c r="BN659" s="305"/>
      <c r="BO659" s="305"/>
      <c r="BP659" s="305"/>
      <c r="BQ659" s="305"/>
      <c r="BR659" s="305"/>
      <c r="BS659" s="305"/>
      <c r="BT659" s="305"/>
      <c r="BU659" s="305"/>
      <c r="BV659" s="305"/>
      <c r="BW659" s="305"/>
      <c r="BX659" s="305"/>
      <c r="BY659" s="305"/>
      <c r="BZ659" s="305"/>
      <c r="CA659" s="305"/>
      <c r="CB659" s="305"/>
      <c r="CC659" s="305"/>
      <c r="CD659" s="305"/>
      <c r="CE659" s="305"/>
      <c r="CF659" s="305"/>
      <c r="CG659" s="305"/>
      <c r="CH659" s="305"/>
      <c r="CI659" s="305"/>
      <c r="CJ659" s="305"/>
      <c r="CK659" s="305"/>
      <c r="CL659" s="305"/>
      <c r="CM659" s="306"/>
    </row>
    <row r="660" spans="1:91" s="307" customFormat="1" ht="41.25" customHeight="1" x14ac:dyDescent="0.35">
      <c r="A660" s="304"/>
      <c r="B660" s="308"/>
      <c r="C660" s="128"/>
      <c r="D660" s="128"/>
      <c r="E660" s="128" t="s">
        <v>129</v>
      </c>
      <c r="F660" s="128"/>
      <c r="G660" s="122">
        <f>324+160</f>
        <v>484</v>
      </c>
      <c r="H660" s="122">
        <v>447.6</v>
      </c>
      <c r="I660" s="122"/>
      <c r="J660" s="122"/>
      <c r="K660" s="122"/>
      <c r="L660" s="122"/>
      <c r="M660" s="122"/>
      <c r="N660" s="62" t="s">
        <v>78</v>
      </c>
      <c r="O660" s="20">
        <v>271009034</v>
      </c>
      <c r="P660" s="293"/>
      <c r="Q660" s="305"/>
      <c r="R660" s="305"/>
      <c r="S660" s="305"/>
      <c r="T660" s="305"/>
      <c r="U660" s="305"/>
      <c r="V660" s="305"/>
      <c r="W660" s="305"/>
      <c r="X660" s="305"/>
      <c r="Y660" s="305"/>
      <c r="Z660" s="305"/>
      <c r="AA660" s="305"/>
      <c r="AB660" s="305"/>
      <c r="AC660" s="305"/>
      <c r="AD660" s="305"/>
      <c r="AE660" s="305"/>
      <c r="AF660" s="305"/>
      <c r="AG660" s="305"/>
      <c r="AH660" s="305"/>
      <c r="AI660" s="305"/>
      <c r="AJ660" s="305"/>
      <c r="AK660" s="305"/>
      <c r="AL660" s="305"/>
      <c r="AM660" s="305"/>
      <c r="AN660" s="305"/>
      <c r="AO660" s="305"/>
      <c r="AP660" s="305"/>
      <c r="AQ660" s="305"/>
      <c r="AR660" s="305"/>
      <c r="AS660" s="305"/>
      <c r="AT660" s="305"/>
      <c r="AU660" s="305"/>
      <c r="AV660" s="305"/>
      <c r="AW660" s="305"/>
      <c r="AX660" s="305"/>
      <c r="AY660" s="305"/>
      <c r="AZ660" s="305"/>
      <c r="BA660" s="305"/>
      <c r="BB660" s="305"/>
      <c r="BC660" s="305"/>
      <c r="BD660" s="305"/>
      <c r="BE660" s="305"/>
      <c r="BF660" s="305"/>
      <c r="BG660" s="305"/>
      <c r="BH660" s="305"/>
      <c r="BI660" s="305"/>
      <c r="BJ660" s="305"/>
      <c r="BK660" s="305"/>
      <c r="BL660" s="305"/>
      <c r="BM660" s="305"/>
      <c r="BN660" s="305"/>
      <c r="BO660" s="305"/>
      <c r="BP660" s="305"/>
      <c r="BQ660" s="305"/>
      <c r="BR660" s="305"/>
      <c r="BS660" s="305"/>
      <c r="BT660" s="305"/>
      <c r="BU660" s="305"/>
      <c r="BV660" s="305"/>
      <c r="BW660" s="305"/>
      <c r="BX660" s="305"/>
      <c r="BY660" s="305"/>
      <c r="BZ660" s="305"/>
      <c r="CA660" s="305"/>
      <c r="CB660" s="305"/>
      <c r="CC660" s="305"/>
      <c r="CD660" s="305"/>
      <c r="CE660" s="305"/>
      <c r="CF660" s="305"/>
      <c r="CG660" s="305"/>
      <c r="CH660" s="305"/>
      <c r="CI660" s="305"/>
      <c r="CJ660" s="305"/>
      <c r="CK660" s="305"/>
      <c r="CL660" s="305"/>
      <c r="CM660" s="306"/>
    </row>
    <row r="661" spans="1:91" s="307" customFormat="1" ht="41.25" customHeight="1" x14ac:dyDescent="0.35">
      <c r="A661" s="304"/>
      <c r="B661" s="308"/>
      <c r="C661" s="128"/>
      <c r="D661" s="128"/>
      <c r="E661" s="128"/>
      <c r="F661" s="128"/>
      <c r="G661" s="122">
        <v>1</v>
      </c>
      <c r="H661" s="122">
        <v>422.4</v>
      </c>
      <c r="I661" s="122">
        <v>230</v>
      </c>
      <c r="J661" s="122"/>
      <c r="K661" s="122"/>
      <c r="L661" s="122"/>
      <c r="M661" s="122"/>
      <c r="N661" s="62" t="s">
        <v>38</v>
      </c>
      <c r="O661" s="20">
        <v>271114015</v>
      </c>
      <c r="P661" s="293"/>
      <c r="Q661" s="305"/>
      <c r="R661" s="305"/>
      <c r="S661" s="305"/>
      <c r="T661" s="305"/>
      <c r="U661" s="305"/>
      <c r="V661" s="305"/>
      <c r="W661" s="305"/>
      <c r="X661" s="305"/>
      <c r="Y661" s="305"/>
      <c r="Z661" s="305"/>
      <c r="AA661" s="305"/>
      <c r="AB661" s="305"/>
      <c r="AC661" s="305"/>
      <c r="AD661" s="305"/>
      <c r="AE661" s="305"/>
      <c r="AF661" s="305"/>
      <c r="AG661" s="305"/>
      <c r="AH661" s="305"/>
      <c r="AI661" s="305"/>
      <c r="AJ661" s="305"/>
      <c r="AK661" s="305"/>
      <c r="AL661" s="305"/>
      <c r="AM661" s="305"/>
      <c r="AN661" s="305"/>
      <c r="AO661" s="305"/>
      <c r="AP661" s="305"/>
      <c r="AQ661" s="305"/>
      <c r="AR661" s="305"/>
      <c r="AS661" s="305"/>
      <c r="AT661" s="305"/>
      <c r="AU661" s="305"/>
      <c r="AV661" s="305"/>
      <c r="AW661" s="305"/>
      <c r="AX661" s="305"/>
      <c r="AY661" s="305"/>
      <c r="AZ661" s="305"/>
      <c r="BA661" s="305"/>
      <c r="BB661" s="305"/>
      <c r="BC661" s="305"/>
      <c r="BD661" s="305"/>
      <c r="BE661" s="305"/>
      <c r="BF661" s="305"/>
      <c r="BG661" s="305"/>
      <c r="BH661" s="305"/>
      <c r="BI661" s="305"/>
      <c r="BJ661" s="305"/>
      <c r="BK661" s="305"/>
      <c r="BL661" s="305"/>
      <c r="BM661" s="305"/>
      <c r="BN661" s="305"/>
      <c r="BO661" s="305"/>
      <c r="BP661" s="305"/>
      <c r="BQ661" s="305"/>
      <c r="BR661" s="305"/>
      <c r="BS661" s="305"/>
      <c r="BT661" s="305"/>
      <c r="BU661" s="305"/>
      <c r="BV661" s="305"/>
      <c r="BW661" s="305"/>
      <c r="BX661" s="305"/>
      <c r="BY661" s="305"/>
      <c r="BZ661" s="305"/>
      <c r="CA661" s="305"/>
      <c r="CB661" s="305"/>
      <c r="CC661" s="305"/>
      <c r="CD661" s="305"/>
      <c r="CE661" s="305"/>
      <c r="CF661" s="305"/>
      <c r="CG661" s="305"/>
      <c r="CH661" s="305"/>
      <c r="CI661" s="305"/>
      <c r="CJ661" s="305"/>
      <c r="CK661" s="305"/>
      <c r="CL661" s="305"/>
      <c r="CM661" s="306"/>
    </row>
    <row r="662" spans="1:91" s="307" customFormat="1" ht="41.25" customHeight="1" x14ac:dyDescent="0.35">
      <c r="A662" s="304"/>
      <c r="B662" s="308" t="s">
        <v>320</v>
      </c>
      <c r="C662" s="128" t="s">
        <v>284</v>
      </c>
      <c r="D662" s="128"/>
      <c r="E662" s="20" t="s">
        <v>283</v>
      </c>
      <c r="F662" s="128" t="s">
        <v>121</v>
      </c>
      <c r="G662" s="122"/>
      <c r="H662" s="122"/>
      <c r="I662" s="122">
        <v>5.2210000000000001</v>
      </c>
      <c r="J662" s="122"/>
      <c r="K662" s="122"/>
      <c r="L662" s="122"/>
      <c r="M662" s="122"/>
      <c r="N662" s="126"/>
      <c r="O662" s="127"/>
      <c r="P662" s="293"/>
      <c r="Q662" s="305"/>
      <c r="R662" s="305"/>
      <c r="S662" s="305"/>
      <c r="T662" s="305"/>
      <c r="U662" s="305"/>
      <c r="V662" s="305"/>
      <c r="W662" s="305"/>
      <c r="X662" s="305"/>
      <c r="Y662" s="305"/>
      <c r="Z662" s="305"/>
      <c r="AA662" s="305"/>
      <c r="AB662" s="305"/>
      <c r="AC662" s="305"/>
      <c r="AD662" s="305"/>
      <c r="AE662" s="305"/>
      <c r="AF662" s="305"/>
      <c r="AG662" s="305"/>
      <c r="AH662" s="305"/>
      <c r="AI662" s="305"/>
      <c r="AJ662" s="305"/>
      <c r="AK662" s="305"/>
      <c r="AL662" s="305"/>
      <c r="AM662" s="305"/>
      <c r="AN662" s="305"/>
      <c r="AO662" s="305"/>
      <c r="AP662" s="305"/>
      <c r="AQ662" s="305"/>
      <c r="AR662" s="305"/>
      <c r="AS662" s="305"/>
      <c r="AT662" s="305"/>
      <c r="AU662" s="305"/>
      <c r="AV662" s="305"/>
      <c r="AW662" s="305"/>
      <c r="AX662" s="305"/>
      <c r="AY662" s="305"/>
      <c r="AZ662" s="305"/>
      <c r="BA662" s="305"/>
      <c r="BB662" s="305"/>
      <c r="BC662" s="305"/>
      <c r="BD662" s="305"/>
      <c r="BE662" s="305"/>
      <c r="BF662" s="305"/>
      <c r="BG662" s="305"/>
      <c r="BH662" s="305"/>
      <c r="BI662" s="305"/>
      <c r="BJ662" s="305"/>
      <c r="BK662" s="305"/>
      <c r="BL662" s="305"/>
      <c r="BM662" s="305"/>
      <c r="BN662" s="305"/>
      <c r="BO662" s="305"/>
      <c r="BP662" s="305"/>
      <c r="BQ662" s="305"/>
      <c r="BR662" s="305"/>
      <c r="BS662" s="305"/>
      <c r="BT662" s="305"/>
      <c r="BU662" s="305"/>
      <c r="BV662" s="305"/>
      <c r="BW662" s="305"/>
      <c r="BX662" s="305"/>
      <c r="BY662" s="305"/>
      <c r="BZ662" s="305"/>
      <c r="CA662" s="305"/>
      <c r="CB662" s="305"/>
      <c r="CC662" s="305"/>
      <c r="CD662" s="305"/>
      <c r="CE662" s="305"/>
      <c r="CF662" s="305"/>
      <c r="CG662" s="305"/>
      <c r="CH662" s="305"/>
      <c r="CI662" s="305"/>
      <c r="CJ662" s="305"/>
      <c r="CK662" s="305"/>
      <c r="CL662" s="305"/>
      <c r="CM662" s="306"/>
    </row>
    <row r="663" spans="1:91" s="307" customFormat="1" ht="41.25" customHeight="1" x14ac:dyDescent="0.35">
      <c r="A663" s="304"/>
      <c r="B663" s="308"/>
      <c r="C663" s="128"/>
      <c r="D663" s="128"/>
      <c r="E663" s="128" t="s">
        <v>129</v>
      </c>
      <c r="F663" s="128"/>
      <c r="G663" s="122">
        <f>324+160</f>
        <v>484</v>
      </c>
      <c r="H663" s="122">
        <v>447.6</v>
      </c>
      <c r="I663" s="122"/>
      <c r="J663" s="122"/>
      <c r="K663" s="122"/>
      <c r="L663" s="122"/>
      <c r="M663" s="122"/>
      <c r="N663" s="62" t="s">
        <v>78</v>
      </c>
      <c r="O663" s="20">
        <v>271009034</v>
      </c>
      <c r="P663" s="293"/>
      <c r="Q663" s="305"/>
      <c r="R663" s="305"/>
      <c r="S663" s="305"/>
      <c r="T663" s="305"/>
      <c r="U663" s="305"/>
      <c r="V663" s="305"/>
      <c r="W663" s="305"/>
      <c r="X663" s="305"/>
      <c r="Y663" s="305"/>
      <c r="Z663" s="305"/>
      <c r="AA663" s="305"/>
      <c r="AB663" s="305"/>
      <c r="AC663" s="305"/>
      <c r="AD663" s="305"/>
      <c r="AE663" s="305"/>
      <c r="AF663" s="305"/>
      <c r="AG663" s="305"/>
      <c r="AH663" s="305"/>
      <c r="AI663" s="305"/>
      <c r="AJ663" s="305"/>
      <c r="AK663" s="305"/>
      <c r="AL663" s="305"/>
      <c r="AM663" s="305"/>
      <c r="AN663" s="305"/>
      <c r="AO663" s="305"/>
      <c r="AP663" s="305"/>
      <c r="AQ663" s="305"/>
      <c r="AR663" s="305"/>
      <c r="AS663" s="305"/>
      <c r="AT663" s="305"/>
      <c r="AU663" s="305"/>
      <c r="AV663" s="305"/>
      <c r="AW663" s="305"/>
      <c r="AX663" s="305"/>
      <c r="AY663" s="305"/>
      <c r="AZ663" s="305"/>
      <c r="BA663" s="305"/>
      <c r="BB663" s="305"/>
      <c r="BC663" s="305"/>
      <c r="BD663" s="305"/>
      <c r="BE663" s="305"/>
      <c r="BF663" s="305"/>
      <c r="BG663" s="305"/>
      <c r="BH663" s="305"/>
      <c r="BI663" s="305"/>
      <c r="BJ663" s="305"/>
      <c r="BK663" s="305"/>
      <c r="BL663" s="305"/>
      <c r="BM663" s="305"/>
      <c r="BN663" s="305"/>
      <c r="BO663" s="305"/>
      <c r="BP663" s="305"/>
      <c r="BQ663" s="305"/>
      <c r="BR663" s="305"/>
      <c r="BS663" s="305"/>
      <c r="BT663" s="305"/>
      <c r="BU663" s="305"/>
      <c r="BV663" s="305"/>
      <c r="BW663" s="305"/>
      <c r="BX663" s="305"/>
      <c r="BY663" s="305"/>
      <c r="BZ663" s="305"/>
      <c r="CA663" s="305"/>
      <c r="CB663" s="305"/>
      <c r="CC663" s="305"/>
      <c r="CD663" s="305"/>
      <c r="CE663" s="305"/>
      <c r="CF663" s="305"/>
      <c r="CG663" s="305"/>
      <c r="CH663" s="305"/>
      <c r="CI663" s="305"/>
      <c r="CJ663" s="305"/>
      <c r="CK663" s="305"/>
      <c r="CL663" s="305"/>
      <c r="CM663" s="306"/>
    </row>
    <row r="664" spans="1:91" s="307" customFormat="1" ht="41.25" customHeight="1" x14ac:dyDescent="0.35">
      <c r="A664" s="304"/>
      <c r="B664" s="308"/>
      <c r="C664" s="128"/>
      <c r="D664" s="128"/>
      <c r="E664" s="128"/>
      <c r="F664" s="128"/>
      <c r="G664" s="122">
        <v>1</v>
      </c>
      <c r="H664" s="122">
        <v>318.89999999999998</v>
      </c>
      <c r="I664" s="122">
        <v>330</v>
      </c>
      <c r="J664" s="122"/>
      <c r="K664" s="122"/>
      <c r="L664" s="122"/>
      <c r="M664" s="122"/>
      <c r="N664" s="62" t="s">
        <v>38</v>
      </c>
      <c r="O664" s="20">
        <v>271114015</v>
      </c>
      <c r="P664" s="293"/>
      <c r="Q664" s="305"/>
      <c r="R664" s="305"/>
      <c r="S664" s="305"/>
      <c r="T664" s="305"/>
      <c r="U664" s="305"/>
      <c r="V664" s="305"/>
      <c r="W664" s="305"/>
      <c r="X664" s="305"/>
      <c r="Y664" s="305"/>
      <c r="Z664" s="305"/>
      <c r="AA664" s="305"/>
      <c r="AB664" s="305"/>
      <c r="AC664" s="305"/>
      <c r="AD664" s="305"/>
      <c r="AE664" s="305"/>
      <c r="AF664" s="305"/>
      <c r="AG664" s="305"/>
      <c r="AH664" s="305"/>
      <c r="AI664" s="305"/>
      <c r="AJ664" s="305"/>
      <c r="AK664" s="305"/>
      <c r="AL664" s="305"/>
      <c r="AM664" s="305"/>
      <c r="AN664" s="305"/>
      <c r="AO664" s="305"/>
      <c r="AP664" s="305"/>
      <c r="AQ664" s="305"/>
      <c r="AR664" s="305"/>
      <c r="AS664" s="305"/>
      <c r="AT664" s="305"/>
      <c r="AU664" s="305"/>
      <c r="AV664" s="305"/>
      <c r="AW664" s="305"/>
      <c r="AX664" s="305"/>
      <c r="AY664" s="305"/>
      <c r="AZ664" s="305"/>
      <c r="BA664" s="305"/>
      <c r="BB664" s="305"/>
      <c r="BC664" s="305"/>
      <c r="BD664" s="305"/>
      <c r="BE664" s="305"/>
      <c r="BF664" s="305"/>
      <c r="BG664" s="305"/>
      <c r="BH664" s="305"/>
      <c r="BI664" s="305"/>
      <c r="BJ664" s="305"/>
      <c r="BK664" s="305"/>
      <c r="BL664" s="305"/>
      <c r="BM664" s="305"/>
      <c r="BN664" s="305"/>
      <c r="BO664" s="305"/>
      <c r="BP664" s="305"/>
      <c r="BQ664" s="305"/>
      <c r="BR664" s="305"/>
      <c r="BS664" s="305"/>
      <c r="BT664" s="305"/>
      <c r="BU664" s="305"/>
      <c r="BV664" s="305"/>
      <c r="BW664" s="305"/>
      <c r="BX664" s="305"/>
      <c r="BY664" s="305"/>
      <c r="BZ664" s="305"/>
      <c r="CA664" s="305"/>
      <c r="CB664" s="305"/>
      <c r="CC664" s="305"/>
      <c r="CD664" s="305"/>
      <c r="CE664" s="305"/>
      <c r="CF664" s="305"/>
      <c r="CG664" s="305"/>
      <c r="CH664" s="305"/>
      <c r="CI664" s="305"/>
      <c r="CJ664" s="305"/>
      <c r="CK664" s="305"/>
      <c r="CL664" s="305"/>
      <c r="CM664" s="306"/>
    </row>
    <row r="665" spans="1:91" s="307" customFormat="1" ht="41.25" customHeight="1" x14ac:dyDescent="0.35">
      <c r="A665" s="304"/>
      <c r="B665" s="308" t="s">
        <v>319</v>
      </c>
      <c r="C665" s="128" t="s">
        <v>284</v>
      </c>
      <c r="D665" s="128"/>
      <c r="E665" s="20" t="s">
        <v>283</v>
      </c>
      <c r="F665" s="128" t="s">
        <v>121</v>
      </c>
      <c r="G665" s="122"/>
      <c r="H665" s="122"/>
      <c r="I665" s="122">
        <v>5.2210000000000001</v>
      </c>
      <c r="J665" s="122"/>
      <c r="K665" s="122"/>
      <c r="L665" s="122"/>
      <c r="M665" s="122"/>
      <c r="N665" s="126"/>
      <c r="O665" s="127"/>
      <c r="P665" s="293"/>
      <c r="Q665" s="305"/>
      <c r="R665" s="305"/>
      <c r="S665" s="305"/>
      <c r="T665" s="305"/>
      <c r="U665" s="305"/>
      <c r="V665" s="305"/>
      <c r="W665" s="305"/>
      <c r="X665" s="305"/>
      <c r="Y665" s="305"/>
      <c r="Z665" s="305"/>
      <c r="AA665" s="305"/>
      <c r="AB665" s="305"/>
      <c r="AC665" s="305"/>
      <c r="AD665" s="305"/>
      <c r="AE665" s="305"/>
      <c r="AF665" s="305"/>
      <c r="AG665" s="305"/>
      <c r="AH665" s="305"/>
      <c r="AI665" s="305"/>
      <c r="AJ665" s="305"/>
      <c r="AK665" s="305"/>
      <c r="AL665" s="305"/>
      <c r="AM665" s="305"/>
      <c r="AN665" s="305"/>
      <c r="AO665" s="305"/>
      <c r="AP665" s="305"/>
      <c r="AQ665" s="305"/>
      <c r="AR665" s="305"/>
      <c r="AS665" s="305"/>
      <c r="AT665" s="305"/>
      <c r="AU665" s="305"/>
      <c r="AV665" s="305"/>
      <c r="AW665" s="305"/>
      <c r="AX665" s="305"/>
      <c r="AY665" s="305"/>
      <c r="AZ665" s="305"/>
      <c r="BA665" s="305"/>
      <c r="BB665" s="305"/>
      <c r="BC665" s="305"/>
      <c r="BD665" s="305"/>
      <c r="BE665" s="305"/>
      <c r="BF665" s="305"/>
      <c r="BG665" s="305"/>
      <c r="BH665" s="305"/>
      <c r="BI665" s="305"/>
      <c r="BJ665" s="305"/>
      <c r="BK665" s="305"/>
      <c r="BL665" s="305"/>
      <c r="BM665" s="305"/>
      <c r="BN665" s="305"/>
      <c r="BO665" s="305"/>
      <c r="BP665" s="305"/>
      <c r="BQ665" s="305"/>
      <c r="BR665" s="305"/>
      <c r="BS665" s="305"/>
      <c r="BT665" s="305"/>
      <c r="BU665" s="305"/>
      <c r="BV665" s="305"/>
      <c r="BW665" s="305"/>
      <c r="BX665" s="305"/>
      <c r="BY665" s="305"/>
      <c r="BZ665" s="305"/>
      <c r="CA665" s="305"/>
      <c r="CB665" s="305"/>
      <c r="CC665" s="305"/>
      <c r="CD665" s="305"/>
      <c r="CE665" s="305"/>
      <c r="CF665" s="305"/>
      <c r="CG665" s="305"/>
      <c r="CH665" s="305"/>
      <c r="CI665" s="305"/>
      <c r="CJ665" s="305"/>
      <c r="CK665" s="305"/>
      <c r="CL665" s="305"/>
      <c r="CM665" s="306"/>
    </row>
    <row r="666" spans="1:91" s="307" customFormat="1" ht="41.25" customHeight="1" x14ac:dyDescent="0.35">
      <c r="A666" s="304"/>
      <c r="B666" s="308"/>
      <c r="C666" s="128"/>
      <c r="D666" s="128"/>
      <c r="E666" s="128" t="s">
        <v>129</v>
      </c>
      <c r="F666" s="128"/>
      <c r="G666" s="122">
        <f>324+160</f>
        <v>484</v>
      </c>
      <c r="H666" s="122">
        <v>447.6</v>
      </c>
      <c r="I666" s="122"/>
      <c r="J666" s="122"/>
      <c r="K666" s="122"/>
      <c r="L666" s="122"/>
      <c r="M666" s="122"/>
      <c r="N666" s="62" t="s">
        <v>78</v>
      </c>
      <c r="O666" s="20">
        <v>271009034</v>
      </c>
      <c r="P666" s="293"/>
      <c r="Q666" s="305"/>
      <c r="R666" s="305"/>
      <c r="S666" s="305"/>
      <c r="T666" s="305"/>
      <c r="U666" s="305"/>
      <c r="V666" s="305"/>
      <c r="W666" s="305"/>
      <c r="X666" s="305"/>
      <c r="Y666" s="305"/>
      <c r="Z666" s="305"/>
      <c r="AA666" s="305"/>
      <c r="AB666" s="305"/>
      <c r="AC666" s="305"/>
      <c r="AD666" s="305"/>
      <c r="AE666" s="305"/>
      <c r="AF666" s="305"/>
      <c r="AG666" s="305"/>
      <c r="AH666" s="305"/>
      <c r="AI666" s="305"/>
      <c r="AJ666" s="305"/>
      <c r="AK666" s="305"/>
      <c r="AL666" s="305"/>
      <c r="AM666" s="305"/>
      <c r="AN666" s="305"/>
      <c r="AO666" s="305"/>
      <c r="AP666" s="305"/>
      <c r="AQ666" s="305"/>
      <c r="AR666" s="305"/>
      <c r="AS666" s="305"/>
      <c r="AT666" s="305"/>
      <c r="AU666" s="305"/>
      <c r="AV666" s="305"/>
      <c r="AW666" s="305"/>
      <c r="AX666" s="305"/>
      <c r="AY666" s="305"/>
      <c r="AZ666" s="305"/>
      <c r="BA666" s="305"/>
      <c r="BB666" s="305"/>
      <c r="BC666" s="305"/>
      <c r="BD666" s="305"/>
      <c r="BE666" s="305"/>
      <c r="BF666" s="305"/>
      <c r="BG666" s="305"/>
      <c r="BH666" s="305"/>
      <c r="BI666" s="305"/>
      <c r="BJ666" s="305"/>
      <c r="BK666" s="305"/>
      <c r="BL666" s="305"/>
      <c r="BM666" s="305"/>
      <c r="BN666" s="305"/>
      <c r="BO666" s="305"/>
      <c r="BP666" s="305"/>
      <c r="BQ666" s="305"/>
      <c r="BR666" s="305"/>
      <c r="BS666" s="305"/>
      <c r="BT666" s="305"/>
      <c r="BU666" s="305"/>
      <c r="BV666" s="305"/>
      <c r="BW666" s="305"/>
      <c r="BX666" s="305"/>
      <c r="BY666" s="305"/>
      <c r="BZ666" s="305"/>
      <c r="CA666" s="305"/>
      <c r="CB666" s="305"/>
      <c r="CC666" s="305"/>
      <c r="CD666" s="305"/>
      <c r="CE666" s="305"/>
      <c r="CF666" s="305"/>
      <c r="CG666" s="305"/>
      <c r="CH666" s="305"/>
      <c r="CI666" s="305"/>
      <c r="CJ666" s="305"/>
      <c r="CK666" s="305"/>
      <c r="CL666" s="305"/>
      <c r="CM666" s="306"/>
    </row>
    <row r="667" spans="1:91" s="307" customFormat="1" ht="41.25" customHeight="1" x14ac:dyDescent="0.35">
      <c r="A667" s="304"/>
      <c r="B667" s="308"/>
      <c r="C667" s="128"/>
      <c r="D667" s="128"/>
      <c r="E667" s="128"/>
      <c r="F667" s="128"/>
      <c r="G667" s="122">
        <v>1</v>
      </c>
      <c r="H667" s="122">
        <v>410</v>
      </c>
      <c r="I667" s="122">
        <v>230</v>
      </c>
      <c r="J667" s="122"/>
      <c r="K667" s="122"/>
      <c r="L667" s="122"/>
      <c r="M667" s="122"/>
      <c r="N667" s="62" t="s">
        <v>38</v>
      </c>
      <c r="O667" s="20">
        <v>271114015</v>
      </c>
      <c r="P667" s="293"/>
      <c r="Q667" s="305"/>
      <c r="R667" s="305"/>
      <c r="S667" s="305"/>
      <c r="T667" s="305"/>
      <c r="U667" s="305"/>
      <c r="V667" s="305"/>
      <c r="W667" s="305"/>
      <c r="X667" s="305"/>
      <c r="Y667" s="305"/>
      <c r="Z667" s="305"/>
      <c r="AA667" s="305"/>
      <c r="AB667" s="305"/>
      <c r="AC667" s="305"/>
      <c r="AD667" s="305"/>
      <c r="AE667" s="305"/>
      <c r="AF667" s="305"/>
      <c r="AG667" s="305"/>
      <c r="AH667" s="305"/>
      <c r="AI667" s="305"/>
      <c r="AJ667" s="305"/>
      <c r="AK667" s="305"/>
      <c r="AL667" s="305"/>
      <c r="AM667" s="305"/>
      <c r="AN667" s="305"/>
      <c r="AO667" s="305"/>
      <c r="AP667" s="305"/>
      <c r="AQ667" s="305"/>
      <c r="AR667" s="305"/>
      <c r="AS667" s="305"/>
      <c r="AT667" s="305"/>
      <c r="AU667" s="305"/>
      <c r="AV667" s="305"/>
      <c r="AW667" s="305"/>
      <c r="AX667" s="305"/>
      <c r="AY667" s="305"/>
      <c r="AZ667" s="305"/>
      <c r="BA667" s="305"/>
      <c r="BB667" s="305"/>
      <c r="BC667" s="305"/>
      <c r="BD667" s="305"/>
      <c r="BE667" s="305"/>
      <c r="BF667" s="305"/>
      <c r="BG667" s="305"/>
      <c r="BH667" s="305"/>
      <c r="BI667" s="305"/>
      <c r="BJ667" s="305"/>
      <c r="BK667" s="305"/>
      <c r="BL667" s="305"/>
      <c r="BM667" s="305"/>
      <c r="BN667" s="305"/>
      <c r="BO667" s="305"/>
      <c r="BP667" s="305"/>
      <c r="BQ667" s="305"/>
      <c r="BR667" s="305"/>
      <c r="BS667" s="305"/>
      <c r="BT667" s="305"/>
      <c r="BU667" s="305"/>
      <c r="BV667" s="305"/>
      <c r="BW667" s="305"/>
      <c r="BX667" s="305"/>
      <c r="BY667" s="305"/>
      <c r="BZ667" s="305"/>
      <c r="CA667" s="305"/>
      <c r="CB667" s="305"/>
      <c r="CC667" s="305"/>
      <c r="CD667" s="305"/>
      <c r="CE667" s="305"/>
      <c r="CF667" s="305"/>
      <c r="CG667" s="305"/>
      <c r="CH667" s="305"/>
      <c r="CI667" s="305"/>
      <c r="CJ667" s="305"/>
      <c r="CK667" s="305"/>
      <c r="CL667" s="305"/>
      <c r="CM667" s="306"/>
    </row>
    <row r="668" spans="1:91" s="307" customFormat="1" ht="41.25" customHeight="1" x14ac:dyDescent="0.35">
      <c r="A668" s="304"/>
      <c r="B668" s="308" t="s">
        <v>318</v>
      </c>
      <c r="C668" s="128" t="s">
        <v>284</v>
      </c>
      <c r="D668" s="128"/>
      <c r="E668" s="20" t="s">
        <v>283</v>
      </c>
      <c r="F668" s="128" t="s">
        <v>121</v>
      </c>
      <c r="G668" s="122"/>
      <c r="H668" s="122"/>
      <c r="I668" s="122">
        <v>5.2210000000000001</v>
      </c>
      <c r="J668" s="122"/>
      <c r="K668" s="122"/>
      <c r="L668" s="122"/>
      <c r="M668" s="122"/>
      <c r="N668" s="126"/>
      <c r="O668" s="127"/>
      <c r="P668" s="293"/>
      <c r="Q668" s="305"/>
      <c r="R668" s="305"/>
      <c r="S668" s="305"/>
      <c r="T668" s="305"/>
      <c r="U668" s="305"/>
      <c r="V668" s="305"/>
      <c r="W668" s="305"/>
      <c r="X668" s="305"/>
      <c r="Y668" s="305"/>
      <c r="Z668" s="305"/>
      <c r="AA668" s="305"/>
      <c r="AB668" s="305"/>
      <c r="AC668" s="305"/>
      <c r="AD668" s="305"/>
      <c r="AE668" s="305"/>
      <c r="AF668" s="305"/>
      <c r="AG668" s="305"/>
      <c r="AH668" s="305"/>
      <c r="AI668" s="305"/>
      <c r="AJ668" s="305"/>
      <c r="AK668" s="305"/>
      <c r="AL668" s="305"/>
      <c r="AM668" s="305"/>
      <c r="AN668" s="305"/>
      <c r="AO668" s="305"/>
      <c r="AP668" s="305"/>
      <c r="AQ668" s="305"/>
      <c r="AR668" s="305"/>
      <c r="AS668" s="305"/>
      <c r="AT668" s="305"/>
      <c r="AU668" s="305"/>
      <c r="AV668" s="305"/>
      <c r="AW668" s="305"/>
      <c r="AX668" s="305"/>
      <c r="AY668" s="305"/>
      <c r="AZ668" s="305"/>
      <c r="BA668" s="305"/>
      <c r="BB668" s="305"/>
      <c r="BC668" s="305"/>
      <c r="BD668" s="305"/>
      <c r="BE668" s="305"/>
      <c r="BF668" s="305"/>
      <c r="BG668" s="305"/>
      <c r="BH668" s="305"/>
      <c r="BI668" s="305"/>
      <c r="BJ668" s="305"/>
      <c r="BK668" s="305"/>
      <c r="BL668" s="305"/>
      <c r="BM668" s="305"/>
      <c r="BN668" s="305"/>
      <c r="BO668" s="305"/>
      <c r="BP668" s="305"/>
      <c r="BQ668" s="305"/>
      <c r="BR668" s="305"/>
      <c r="BS668" s="305"/>
      <c r="BT668" s="305"/>
      <c r="BU668" s="305"/>
      <c r="BV668" s="305"/>
      <c r="BW668" s="305"/>
      <c r="BX668" s="305"/>
      <c r="BY668" s="305"/>
      <c r="BZ668" s="305"/>
      <c r="CA668" s="305"/>
      <c r="CB668" s="305"/>
      <c r="CC668" s="305"/>
      <c r="CD668" s="305"/>
      <c r="CE668" s="305"/>
      <c r="CF668" s="305"/>
      <c r="CG668" s="305"/>
      <c r="CH668" s="305"/>
      <c r="CI668" s="305"/>
      <c r="CJ668" s="305"/>
      <c r="CK668" s="305"/>
      <c r="CL668" s="305"/>
      <c r="CM668" s="306"/>
    </row>
    <row r="669" spans="1:91" s="307" customFormat="1" ht="41.25" customHeight="1" x14ac:dyDescent="0.35">
      <c r="A669" s="304"/>
      <c r="B669" s="308"/>
      <c r="C669" s="128"/>
      <c r="D669" s="128"/>
      <c r="E669" s="128" t="s">
        <v>129</v>
      </c>
      <c r="F669" s="128"/>
      <c r="G669" s="122">
        <f>465+324</f>
        <v>789</v>
      </c>
      <c r="H669" s="122">
        <v>467.6</v>
      </c>
      <c r="I669" s="122"/>
      <c r="J669" s="122"/>
      <c r="K669" s="122"/>
      <c r="L669" s="122"/>
      <c r="M669" s="122"/>
      <c r="N669" s="62" t="s">
        <v>78</v>
      </c>
      <c r="O669" s="20">
        <v>271009034</v>
      </c>
      <c r="P669" s="293"/>
      <c r="Q669" s="305"/>
      <c r="R669" s="305"/>
      <c r="S669" s="305"/>
      <c r="T669" s="305"/>
      <c r="U669" s="305"/>
      <c r="V669" s="305"/>
      <c r="W669" s="305"/>
      <c r="X669" s="305"/>
      <c r="Y669" s="305"/>
      <c r="Z669" s="305"/>
      <c r="AA669" s="305"/>
      <c r="AB669" s="305"/>
      <c r="AC669" s="305"/>
      <c r="AD669" s="305"/>
      <c r="AE669" s="305"/>
      <c r="AF669" s="305"/>
      <c r="AG669" s="305"/>
      <c r="AH669" s="305"/>
      <c r="AI669" s="305"/>
      <c r="AJ669" s="305"/>
      <c r="AK669" s="305"/>
      <c r="AL669" s="305"/>
      <c r="AM669" s="305"/>
      <c r="AN669" s="305"/>
      <c r="AO669" s="305"/>
      <c r="AP669" s="305"/>
      <c r="AQ669" s="305"/>
      <c r="AR669" s="305"/>
      <c r="AS669" s="305"/>
      <c r="AT669" s="305"/>
      <c r="AU669" s="305"/>
      <c r="AV669" s="305"/>
      <c r="AW669" s="305"/>
      <c r="AX669" s="305"/>
      <c r="AY669" s="305"/>
      <c r="AZ669" s="305"/>
      <c r="BA669" s="305"/>
      <c r="BB669" s="305"/>
      <c r="BC669" s="305"/>
      <c r="BD669" s="305"/>
      <c r="BE669" s="305"/>
      <c r="BF669" s="305"/>
      <c r="BG669" s="305"/>
      <c r="BH669" s="305"/>
      <c r="BI669" s="305"/>
      <c r="BJ669" s="305"/>
      <c r="BK669" s="305"/>
      <c r="BL669" s="305"/>
      <c r="BM669" s="305"/>
      <c r="BN669" s="305"/>
      <c r="BO669" s="305"/>
      <c r="BP669" s="305"/>
      <c r="BQ669" s="305"/>
      <c r="BR669" s="305"/>
      <c r="BS669" s="305"/>
      <c r="BT669" s="305"/>
      <c r="BU669" s="305"/>
      <c r="BV669" s="305"/>
      <c r="BW669" s="305"/>
      <c r="BX669" s="305"/>
      <c r="BY669" s="305"/>
      <c r="BZ669" s="305"/>
      <c r="CA669" s="305"/>
      <c r="CB669" s="305"/>
      <c r="CC669" s="305"/>
      <c r="CD669" s="305"/>
      <c r="CE669" s="305"/>
      <c r="CF669" s="305"/>
      <c r="CG669" s="305"/>
      <c r="CH669" s="305"/>
      <c r="CI669" s="305"/>
      <c r="CJ669" s="305"/>
      <c r="CK669" s="305"/>
      <c r="CL669" s="305"/>
      <c r="CM669" s="306"/>
    </row>
    <row r="670" spans="1:91" s="307" customFormat="1" ht="41.25" customHeight="1" x14ac:dyDescent="0.35">
      <c r="A670" s="304"/>
      <c r="B670" s="308"/>
      <c r="C670" s="128"/>
      <c r="D670" s="128"/>
      <c r="E670" s="128"/>
      <c r="F670" s="128"/>
      <c r="G670" s="122">
        <v>1</v>
      </c>
      <c r="H670" s="122">
        <v>419.5</v>
      </c>
      <c r="I670" s="122">
        <v>230</v>
      </c>
      <c r="J670" s="122"/>
      <c r="K670" s="122"/>
      <c r="L670" s="122"/>
      <c r="M670" s="122"/>
      <c r="N670" s="62" t="s">
        <v>38</v>
      </c>
      <c r="O670" s="20">
        <v>271114015</v>
      </c>
      <c r="P670" s="293"/>
      <c r="Q670" s="305"/>
      <c r="R670" s="305"/>
      <c r="S670" s="305"/>
      <c r="T670" s="305"/>
      <c r="U670" s="305"/>
      <c r="V670" s="305"/>
      <c r="W670" s="305"/>
      <c r="X670" s="305"/>
      <c r="Y670" s="305"/>
      <c r="Z670" s="305"/>
      <c r="AA670" s="305"/>
      <c r="AB670" s="305"/>
      <c r="AC670" s="305"/>
      <c r="AD670" s="305"/>
      <c r="AE670" s="305"/>
      <c r="AF670" s="305"/>
      <c r="AG670" s="305"/>
      <c r="AH670" s="305"/>
      <c r="AI670" s="305"/>
      <c r="AJ670" s="305"/>
      <c r="AK670" s="305"/>
      <c r="AL670" s="305"/>
      <c r="AM670" s="305"/>
      <c r="AN670" s="305"/>
      <c r="AO670" s="305"/>
      <c r="AP670" s="305"/>
      <c r="AQ670" s="305"/>
      <c r="AR670" s="305"/>
      <c r="AS670" s="305"/>
      <c r="AT670" s="305"/>
      <c r="AU670" s="305"/>
      <c r="AV670" s="305"/>
      <c r="AW670" s="305"/>
      <c r="AX670" s="305"/>
      <c r="AY670" s="305"/>
      <c r="AZ670" s="305"/>
      <c r="BA670" s="305"/>
      <c r="BB670" s="305"/>
      <c r="BC670" s="305"/>
      <c r="BD670" s="305"/>
      <c r="BE670" s="305"/>
      <c r="BF670" s="305"/>
      <c r="BG670" s="305"/>
      <c r="BH670" s="305"/>
      <c r="BI670" s="305"/>
      <c r="BJ670" s="305"/>
      <c r="BK670" s="305"/>
      <c r="BL670" s="305"/>
      <c r="BM670" s="305"/>
      <c r="BN670" s="305"/>
      <c r="BO670" s="305"/>
      <c r="BP670" s="305"/>
      <c r="BQ670" s="305"/>
      <c r="BR670" s="305"/>
      <c r="BS670" s="305"/>
      <c r="BT670" s="305"/>
      <c r="BU670" s="305"/>
      <c r="BV670" s="305"/>
      <c r="BW670" s="305"/>
      <c r="BX670" s="305"/>
      <c r="BY670" s="305"/>
      <c r="BZ670" s="305"/>
      <c r="CA670" s="305"/>
      <c r="CB670" s="305"/>
      <c r="CC670" s="305"/>
      <c r="CD670" s="305"/>
      <c r="CE670" s="305"/>
      <c r="CF670" s="305"/>
      <c r="CG670" s="305"/>
      <c r="CH670" s="305"/>
      <c r="CI670" s="305"/>
      <c r="CJ670" s="305"/>
      <c r="CK670" s="305"/>
      <c r="CL670" s="305"/>
      <c r="CM670" s="306"/>
    </row>
    <row r="671" spans="1:91" s="307" customFormat="1" ht="41.25" customHeight="1" x14ac:dyDescent="0.35">
      <c r="A671" s="304"/>
      <c r="B671" s="308" t="s">
        <v>317</v>
      </c>
      <c r="C671" s="128" t="s">
        <v>284</v>
      </c>
      <c r="D671" s="128"/>
      <c r="E671" s="20" t="s">
        <v>283</v>
      </c>
      <c r="F671" s="128" t="s">
        <v>121</v>
      </c>
      <c r="G671" s="122"/>
      <c r="H671" s="122"/>
      <c r="I671" s="122">
        <v>5.2210000000000001</v>
      </c>
      <c r="J671" s="122"/>
      <c r="K671" s="122"/>
      <c r="L671" s="122"/>
      <c r="M671" s="122"/>
      <c r="N671" s="126"/>
      <c r="O671" s="127"/>
      <c r="P671" s="293"/>
      <c r="Q671" s="305"/>
      <c r="R671" s="305"/>
      <c r="S671" s="305"/>
      <c r="T671" s="305"/>
      <c r="U671" s="305"/>
      <c r="V671" s="305"/>
      <c r="W671" s="305"/>
      <c r="X671" s="305"/>
      <c r="Y671" s="305"/>
      <c r="Z671" s="305"/>
      <c r="AA671" s="305"/>
      <c r="AB671" s="305"/>
      <c r="AC671" s="305"/>
      <c r="AD671" s="305"/>
      <c r="AE671" s="305"/>
      <c r="AF671" s="305"/>
      <c r="AG671" s="305"/>
      <c r="AH671" s="305"/>
      <c r="AI671" s="305"/>
      <c r="AJ671" s="305"/>
      <c r="AK671" s="305"/>
      <c r="AL671" s="305"/>
      <c r="AM671" s="305"/>
      <c r="AN671" s="305"/>
      <c r="AO671" s="305"/>
      <c r="AP671" s="305"/>
      <c r="AQ671" s="305"/>
      <c r="AR671" s="305"/>
      <c r="AS671" s="305"/>
      <c r="AT671" s="305"/>
      <c r="AU671" s="305"/>
      <c r="AV671" s="305"/>
      <c r="AW671" s="305"/>
      <c r="AX671" s="305"/>
      <c r="AY671" s="305"/>
      <c r="AZ671" s="305"/>
      <c r="BA671" s="305"/>
      <c r="BB671" s="305"/>
      <c r="BC671" s="305"/>
      <c r="BD671" s="305"/>
      <c r="BE671" s="305"/>
      <c r="BF671" s="305"/>
      <c r="BG671" s="305"/>
      <c r="BH671" s="305"/>
      <c r="BI671" s="305"/>
      <c r="BJ671" s="305"/>
      <c r="BK671" s="305"/>
      <c r="BL671" s="305"/>
      <c r="BM671" s="305"/>
      <c r="BN671" s="305"/>
      <c r="BO671" s="305"/>
      <c r="BP671" s="305"/>
      <c r="BQ671" s="305"/>
      <c r="BR671" s="305"/>
      <c r="BS671" s="305"/>
      <c r="BT671" s="305"/>
      <c r="BU671" s="305"/>
      <c r="BV671" s="305"/>
      <c r="BW671" s="305"/>
      <c r="BX671" s="305"/>
      <c r="BY671" s="305"/>
      <c r="BZ671" s="305"/>
      <c r="CA671" s="305"/>
      <c r="CB671" s="305"/>
      <c r="CC671" s="305"/>
      <c r="CD671" s="305"/>
      <c r="CE671" s="305"/>
      <c r="CF671" s="305"/>
      <c r="CG671" s="305"/>
      <c r="CH671" s="305"/>
      <c r="CI671" s="305"/>
      <c r="CJ671" s="305"/>
      <c r="CK671" s="305"/>
      <c r="CL671" s="305"/>
      <c r="CM671" s="306"/>
    </row>
    <row r="672" spans="1:91" s="307" customFormat="1" ht="41.25" customHeight="1" x14ac:dyDescent="0.35">
      <c r="A672" s="304"/>
      <c r="B672" s="308"/>
      <c r="C672" s="128"/>
      <c r="D672" s="128"/>
      <c r="E672" s="128" t="s">
        <v>129</v>
      </c>
      <c r="F672" s="128"/>
      <c r="G672" s="122">
        <f>465+324</f>
        <v>789</v>
      </c>
      <c r="H672" s="122">
        <v>467.6</v>
      </c>
      <c r="I672" s="122"/>
      <c r="J672" s="122"/>
      <c r="K672" s="122"/>
      <c r="L672" s="122"/>
      <c r="M672" s="122"/>
      <c r="N672" s="62" t="s">
        <v>78</v>
      </c>
      <c r="O672" s="20">
        <v>271009034</v>
      </c>
      <c r="P672" s="293"/>
      <c r="Q672" s="305"/>
      <c r="R672" s="305"/>
      <c r="S672" s="305"/>
      <c r="T672" s="305"/>
      <c r="U672" s="305"/>
      <c r="V672" s="305"/>
      <c r="W672" s="305"/>
      <c r="X672" s="305"/>
      <c r="Y672" s="305"/>
      <c r="Z672" s="305"/>
      <c r="AA672" s="305"/>
      <c r="AB672" s="305"/>
      <c r="AC672" s="305"/>
      <c r="AD672" s="305"/>
      <c r="AE672" s="305"/>
      <c r="AF672" s="305"/>
      <c r="AG672" s="305"/>
      <c r="AH672" s="305"/>
      <c r="AI672" s="305"/>
      <c r="AJ672" s="305"/>
      <c r="AK672" s="305"/>
      <c r="AL672" s="305"/>
      <c r="AM672" s="305"/>
      <c r="AN672" s="305"/>
      <c r="AO672" s="305"/>
      <c r="AP672" s="305"/>
      <c r="AQ672" s="305"/>
      <c r="AR672" s="305"/>
      <c r="AS672" s="305"/>
      <c r="AT672" s="305"/>
      <c r="AU672" s="305"/>
      <c r="AV672" s="305"/>
      <c r="AW672" s="305"/>
      <c r="AX672" s="305"/>
      <c r="AY672" s="305"/>
      <c r="AZ672" s="305"/>
      <c r="BA672" s="305"/>
      <c r="BB672" s="305"/>
      <c r="BC672" s="305"/>
      <c r="BD672" s="305"/>
      <c r="BE672" s="305"/>
      <c r="BF672" s="305"/>
      <c r="BG672" s="305"/>
      <c r="BH672" s="305"/>
      <c r="BI672" s="305"/>
      <c r="BJ672" s="305"/>
      <c r="BK672" s="305"/>
      <c r="BL672" s="305"/>
      <c r="BM672" s="305"/>
      <c r="BN672" s="305"/>
      <c r="BO672" s="305"/>
      <c r="BP672" s="305"/>
      <c r="BQ672" s="305"/>
      <c r="BR672" s="305"/>
      <c r="BS672" s="305"/>
      <c r="BT672" s="305"/>
      <c r="BU672" s="305"/>
      <c r="BV672" s="305"/>
      <c r="BW672" s="305"/>
      <c r="BX672" s="305"/>
      <c r="BY672" s="305"/>
      <c r="BZ672" s="305"/>
      <c r="CA672" s="305"/>
      <c r="CB672" s="305"/>
      <c r="CC672" s="305"/>
      <c r="CD672" s="305"/>
      <c r="CE672" s="305"/>
      <c r="CF672" s="305"/>
      <c r="CG672" s="305"/>
      <c r="CH672" s="305"/>
      <c r="CI672" s="305"/>
      <c r="CJ672" s="305"/>
      <c r="CK672" s="305"/>
      <c r="CL672" s="305"/>
      <c r="CM672" s="306"/>
    </row>
    <row r="673" spans="1:91" s="307" customFormat="1" ht="41.25" customHeight="1" x14ac:dyDescent="0.35">
      <c r="A673" s="304"/>
      <c r="B673" s="308"/>
      <c r="C673" s="128"/>
      <c r="D673" s="128"/>
      <c r="E673" s="128"/>
      <c r="F673" s="128"/>
      <c r="G673" s="122">
        <v>1</v>
      </c>
      <c r="H673" s="122">
        <f>427.1-50</f>
        <v>377.1</v>
      </c>
      <c r="I673" s="122">
        <v>280</v>
      </c>
      <c r="J673" s="122"/>
      <c r="K673" s="122"/>
      <c r="L673" s="122"/>
      <c r="M673" s="122"/>
      <c r="N673" s="62" t="s">
        <v>38</v>
      </c>
      <c r="O673" s="20">
        <v>271114015</v>
      </c>
      <c r="P673" s="293"/>
      <c r="Q673" s="305"/>
      <c r="R673" s="305"/>
      <c r="S673" s="305"/>
      <c r="T673" s="305"/>
      <c r="U673" s="305"/>
      <c r="V673" s="305"/>
      <c r="W673" s="305"/>
      <c r="X673" s="305"/>
      <c r="Y673" s="305"/>
      <c r="Z673" s="305"/>
      <c r="AA673" s="305"/>
      <c r="AB673" s="305"/>
      <c r="AC673" s="305"/>
      <c r="AD673" s="305"/>
      <c r="AE673" s="305"/>
      <c r="AF673" s="305"/>
      <c r="AG673" s="305"/>
      <c r="AH673" s="305"/>
      <c r="AI673" s="305"/>
      <c r="AJ673" s="305"/>
      <c r="AK673" s="305"/>
      <c r="AL673" s="305"/>
      <c r="AM673" s="305"/>
      <c r="AN673" s="305"/>
      <c r="AO673" s="305"/>
      <c r="AP673" s="305"/>
      <c r="AQ673" s="305"/>
      <c r="AR673" s="305"/>
      <c r="AS673" s="305"/>
      <c r="AT673" s="305"/>
      <c r="AU673" s="305"/>
      <c r="AV673" s="305"/>
      <c r="AW673" s="305"/>
      <c r="AX673" s="305"/>
      <c r="AY673" s="305"/>
      <c r="AZ673" s="305"/>
      <c r="BA673" s="305"/>
      <c r="BB673" s="305"/>
      <c r="BC673" s="305"/>
      <c r="BD673" s="305"/>
      <c r="BE673" s="305"/>
      <c r="BF673" s="305"/>
      <c r="BG673" s="305"/>
      <c r="BH673" s="305"/>
      <c r="BI673" s="305"/>
      <c r="BJ673" s="305"/>
      <c r="BK673" s="305"/>
      <c r="BL673" s="305"/>
      <c r="BM673" s="305"/>
      <c r="BN673" s="305"/>
      <c r="BO673" s="305"/>
      <c r="BP673" s="305"/>
      <c r="BQ673" s="305"/>
      <c r="BR673" s="305"/>
      <c r="BS673" s="305"/>
      <c r="BT673" s="305"/>
      <c r="BU673" s="305"/>
      <c r="BV673" s="305"/>
      <c r="BW673" s="305"/>
      <c r="BX673" s="305"/>
      <c r="BY673" s="305"/>
      <c r="BZ673" s="305"/>
      <c r="CA673" s="305"/>
      <c r="CB673" s="305"/>
      <c r="CC673" s="305"/>
      <c r="CD673" s="305"/>
      <c r="CE673" s="305"/>
      <c r="CF673" s="305"/>
      <c r="CG673" s="305"/>
      <c r="CH673" s="305"/>
      <c r="CI673" s="305"/>
      <c r="CJ673" s="305"/>
      <c r="CK673" s="305"/>
      <c r="CL673" s="305"/>
      <c r="CM673" s="306"/>
    </row>
    <row r="674" spans="1:91" s="307" customFormat="1" ht="41.25" customHeight="1" x14ac:dyDescent="0.35">
      <c r="A674" s="304"/>
      <c r="B674" s="308" t="s">
        <v>316</v>
      </c>
      <c r="C674" s="128" t="s">
        <v>284</v>
      </c>
      <c r="D674" s="128"/>
      <c r="E674" s="20" t="s">
        <v>283</v>
      </c>
      <c r="F674" s="128" t="s">
        <v>121</v>
      </c>
      <c r="G674" s="122"/>
      <c r="H674" s="122"/>
      <c r="I674" s="122">
        <v>5.2210000000000001</v>
      </c>
      <c r="J674" s="122"/>
      <c r="K674" s="122"/>
      <c r="L674" s="122"/>
      <c r="M674" s="122"/>
      <c r="N674" s="126"/>
      <c r="O674" s="127"/>
      <c r="P674" s="293"/>
      <c r="Q674" s="305"/>
      <c r="R674" s="305"/>
      <c r="S674" s="305"/>
      <c r="T674" s="305"/>
      <c r="U674" s="305"/>
      <c r="V674" s="305"/>
      <c r="W674" s="305"/>
      <c r="X674" s="305"/>
      <c r="Y674" s="305"/>
      <c r="Z674" s="305"/>
      <c r="AA674" s="305"/>
      <c r="AB674" s="305"/>
      <c r="AC674" s="305"/>
      <c r="AD674" s="305"/>
      <c r="AE674" s="305"/>
      <c r="AF674" s="305"/>
      <c r="AG674" s="305"/>
      <c r="AH674" s="305"/>
      <c r="AI674" s="305"/>
      <c r="AJ674" s="305"/>
      <c r="AK674" s="305"/>
      <c r="AL674" s="305"/>
      <c r="AM674" s="305"/>
      <c r="AN674" s="305"/>
      <c r="AO674" s="305"/>
      <c r="AP674" s="305"/>
      <c r="AQ674" s="305"/>
      <c r="AR674" s="305"/>
      <c r="AS674" s="305"/>
      <c r="AT674" s="305"/>
      <c r="AU674" s="305"/>
      <c r="AV674" s="305"/>
      <c r="AW674" s="305"/>
      <c r="AX674" s="305"/>
      <c r="AY674" s="305"/>
      <c r="AZ674" s="305"/>
      <c r="BA674" s="305"/>
      <c r="BB674" s="305"/>
      <c r="BC674" s="305"/>
      <c r="BD674" s="305"/>
      <c r="BE674" s="305"/>
      <c r="BF674" s="305"/>
      <c r="BG674" s="305"/>
      <c r="BH674" s="305"/>
      <c r="BI674" s="305"/>
      <c r="BJ674" s="305"/>
      <c r="BK674" s="305"/>
      <c r="BL674" s="305"/>
      <c r="BM674" s="305"/>
      <c r="BN674" s="305"/>
      <c r="BO674" s="305"/>
      <c r="BP674" s="305"/>
      <c r="BQ674" s="305"/>
      <c r="BR674" s="305"/>
      <c r="BS674" s="305"/>
      <c r="BT674" s="305"/>
      <c r="BU674" s="305"/>
      <c r="BV674" s="305"/>
      <c r="BW674" s="305"/>
      <c r="BX674" s="305"/>
      <c r="BY674" s="305"/>
      <c r="BZ674" s="305"/>
      <c r="CA674" s="305"/>
      <c r="CB674" s="305"/>
      <c r="CC674" s="305"/>
      <c r="CD674" s="305"/>
      <c r="CE674" s="305"/>
      <c r="CF674" s="305"/>
      <c r="CG674" s="305"/>
      <c r="CH674" s="305"/>
      <c r="CI674" s="305"/>
      <c r="CJ674" s="305"/>
      <c r="CK674" s="305"/>
      <c r="CL674" s="305"/>
      <c r="CM674" s="306"/>
    </row>
    <row r="675" spans="1:91" s="307" customFormat="1" ht="41.25" customHeight="1" x14ac:dyDescent="0.35">
      <c r="A675" s="304"/>
      <c r="B675" s="308"/>
      <c r="C675" s="128"/>
      <c r="D675" s="128"/>
      <c r="E675" s="128" t="s">
        <v>129</v>
      </c>
      <c r="F675" s="128"/>
      <c r="G675" s="122">
        <f>465+324</f>
        <v>789</v>
      </c>
      <c r="H675" s="122">
        <v>467.6</v>
      </c>
      <c r="I675" s="122"/>
      <c r="J675" s="122"/>
      <c r="K675" s="122"/>
      <c r="L675" s="122"/>
      <c r="M675" s="122"/>
      <c r="N675" s="62" t="s">
        <v>78</v>
      </c>
      <c r="O675" s="20">
        <v>271009034</v>
      </c>
      <c r="P675" s="293"/>
      <c r="Q675" s="305"/>
      <c r="R675" s="305"/>
      <c r="S675" s="305"/>
      <c r="T675" s="305"/>
      <c r="U675" s="305"/>
      <c r="V675" s="305"/>
      <c r="W675" s="305"/>
      <c r="X675" s="305"/>
      <c r="Y675" s="305"/>
      <c r="Z675" s="305"/>
      <c r="AA675" s="305"/>
      <c r="AB675" s="305"/>
      <c r="AC675" s="305"/>
      <c r="AD675" s="305"/>
      <c r="AE675" s="305"/>
      <c r="AF675" s="305"/>
      <c r="AG675" s="305"/>
      <c r="AH675" s="305"/>
      <c r="AI675" s="305"/>
      <c r="AJ675" s="305"/>
      <c r="AK675" s="305"/>
      <c r="AL675" s="305"/>
      <c r="AM675" s="305"/>
      <c r="AN675" s="305"/>
      <c r="AO675" s="305"/>
      <c r="AP675" s="305"/>
      <c r="AQ675" s="305"/>
      <c r="AR675" s="305"/>
      <c r="AS675" s="305"/>
      <c r="AT675" s="305"/>
      <c r="AU675" s="305"/>
      <c r="AV675" s="305"/>
      <c r="AW675" s="305"/>
      <c r="AX675" s="305"/>
      <c r="AY675" s="305"/>
      <c r="AZ675" s="305"/>
      <c r="BA675" s="305"/>
      <c r="BB675" s="305"/>
      <c r="BC675" s="305"/>
      <c r="BD675" s="305"/>
      <c r="BE675" s="305"/>
      <c r="BF675" s="305"/>
      <c r="BG675" s="305"/>
      <c r="BH675" s="305"/>
      <c r="BI675" s="305"/>
      <c r="BJ675" s="305"/>
      <c r="BK675" s="305"/>
      <c r="BL675" s="305"/>
      <c r="BM675" s="305"/>
      <c r="BN675" s="305"/>
      <c r="BO675" s="305"/>
      <c r="BP675" s="305"/>
      <c r="BQ675" s="305"/>
      <c r="BR675" s="305"/>
      <c r="BS675" s="305"/>
      <c r="BT675" s="305"/>
      <c r="BU675" s="305"/>
      <c r="BV675" s="305"/>
      <c r="BW675" s="305"/>
      <c r="BX675" s="305"/>
      <c r="BY675" s="305"/>
      <c r="BZ675" s="305"/>
      <c r="CA675" s="305"/>
      <c r="CB675" s="305"/>
      <c r="CC675" s="305"/>
      <c r="CD675" s="305"/>
      <c r="CE675" s="305"/>
      <c r="CF675" s="305"/>
      <c r="CG675" s="305"/>
      <c r="CH675" s="305"/>
      <c r="CI675" s="305"/>
      <c r="CJ675" s="305"/>
      <c r="CK675" s="305"/>
      <c r="CL675" s="305"/>
      <c r="CM675" s="306"/>
    </row>
    <row r="676" spans="1:91" s="307" customFormat="1" ht="41.25" customHeight="1" x14ac:dyDescent="0.35">
      <c r="A676" s="304"/>
      <c r="B676" s="308"/>
      <c r="C676" s="128"/>
      <c r="D676" s="128"/>
      <c r="E676" s="128"/>
      <c r="F676" s="128"/>
      <c r="G676" s="122">
        <v>1</v>
      </c>
      <c r="H676" s="122">
        <v>328.3</v>
      </c>
      <c r="I676" s="122">
        <v>330</v>
      </c>
      <c r="J676" s="122"/>
      <c r="K676" s="122"/>
      <c r="L676" s="122"/>
      <c r="M676" s="122"/>
      <c r="N676" s="62" t="s">
        <v>38</v>
      </c>
      <c r="O676" s="20">
        <v>271114015</v>
      </c>
      <c r="P676" s="293"/>
      <c r="Q676" s="305"/>
      <c r="R676" s="305"/>
      <c r="S676" s="305"/>
      <c r="T676" s="305"/>
      <c r="U676" s="305"/>
      <c r="V676" s="305"/>
      <c r="W676" s="305"/>
      <c r="X676" s="305"/>
      <c r="Y676" s="305"/>
      <c r="Z676" s="305"/>
      <c r="AA676" s="305"/>
      <c r="AB676" s="305"/>
      <c r="AC676" s="305"/>
      <c r="AD676" s="305"/>
      <c r="AE676" s="305"/>
      <c r="AF676" s="305"/>
      <c r="AG676" s="305"/>
      <c r="AH676" s="305"/>
      <c r="AI676" s="305"/>
      <c r="AJ676" s="305"/>
      <c r="AK676" s="305"/>
      <c r="AL676" s="305"/>
      <c r="AM676" s="305"/>
      <c r="AN676" s="305"/>
      <c r="AO676" s="305"/>
      <c r="AP676" s="305"/>
      <c r="AQ676" s="305"/>
      <c r="AR676" s="305"/>
      <c r="AS676" s="305"/>
      <c r="AT676" s="305"/>
      <c r="AU676" s="305"/>
      <c r="AV676" s="305"/>
      <c r="AW676" s="305"/>
      <c r="AX676" s="305"/>
      <c r="AY676" s="305"/>
      <c r="AZ676" s="305"/>
      <c r="BA676" s="305"/>
      <c r="BB676" s="305"/>
      <c r="BC676" s="305"/>
      <c r="BD676" s="305"/>
      <c r="BE676" s="305"/>
      <c r="BF676" s="305"/>
      <c r="BG676" s="305"/>
      <c r="BH676" s="305"/>
      <c r="BI676" s="305"/>
      <c r="BJ676" s="305"/>
      <c r="BK676" s="305"/>
      <c r="BL676" s="305"/>
      <c r="BM676" s="305"/>
      <c r="BN676" s="305"/>
      <c r="BO676" s="305"/>
      <c r="BP676" s="305"/>
      <c r="BQ676" s="305"/>
      <c r="BR676" s="305"/>
      <c r="BS676" s="305"/>
      <c r="BT676" s="305"/>
      <c r="BU676" s="305"/>
      <c r="BV676" s="305"/>
      <c r="BW676" s="305"/>
      <c r="BX676" s="305"/>
      <c r="BY676" s="305"/>
      <c r="BZ676" s="305"/>
      <c r="CA676" s="305"/>
      <c r="CB676" s="305"/>
      <c r="CC676" s="305"/>
      <c r="CD676" s="305"/>
      <c r="CE676" s="305"/>
      <c r="CF676" s="305"/>
      <c r="CG676" s="305"/>
      <c r="CH676" s="305"/>
      <c r="CI676" s="305"/>
      <c r="CJ676" s="305"/>
      <c r="CK676" s="305"/>
      <c r="CL676" s="305"/>
      <c r="CM676" s="306"/>
    </row>
    <row r="677" spans="1:91" s="307" customFormat="1" ht="41.25" customHeight="1" x14ac:dyDescent="0.35">
      <c r="A677" s="304"/>
      <c r="B677" s="308" t="s">
        <v>315</v>
      </c>
      <c r="C677" s="128" t="s">
        <v>284</v>
      </c>
      <c r="D677" s="128"/>
      <c r="E677" s="20" t="s">
        <v>283</v>
      </c>
      <c r="F677" s="128" t="s">
        <v>121</v>
      </c>
      <c r="G677" s="122"/>
      <c r="H677" s="122"/>
      <c r="I677" s="122">
        <v>5.2210000000000001</v>
      </c>
      <c r="J677" s="122"/>
      <c r="K677" s="122"/>
      <c r="L677" s="122"/>
      <c r="M677" s="122"/>
      <c r="N677" s="126"/>
      <c r="O677" s="127"/>
      <c r="P677" s="293"/>
      <c r="Q677" s="305"/>
      <c r="R677" s="305"/>
      <c r="S677" s="305"/>
      <c r="T677" s="305"/>
      <c r="U677" s="305"/>
      <c r="V677" s="305"/>
      <c r="W677" s="305"/>
      <c r="X677" s="305"/>
      <c r="Y677" s="305"/>
      <c r="Z677" s="305"/>
      <c r="AA677" s="305"/>
      <c r="AB677" s="305"/>
      <c r="AC677" s="305"/>
      <c r="AD677" s="305"/>
      <c r="AE677" s="305"/>
      <c r="AF677" s="305"/>
      <c r="AG677" s="305"/>
      <c r="AH677" s="305"/>
      <c r="AI677" s="305"/>
      <c r="AJ677" s="305"/>
      <c r="AK677" s="305"/>
      <c r="AL677" s="305"/>
      <c r="AM677" s="305"/>
      <c r="AN677" s="305"/>
      <c r="AO677" s="305"/>
      <c r="AP677" s="305"/>
      <c r="AQ677" s="305"/>
      <c r="AR677" s="305"/>
      <c r="AS677" s="305"/>
      <c r="AT677" s="305"/>
      <c r="AU677" s="305"/>
      <c r="AV677" s="305"/>
      <c r="AW677" s="305"/>
      <c r="AX677" s="305"/>
      <c r="AY677" s="305"/>
      <c r="AZ677" s="305"/>
      <c r="BA677" s="305"/>
      <c r="BB677" s="305"/>
      <c r="BC677" s="305"/>
      <c r="BD677" s="305"/>
      <c r="BE677" s="305"/>
      <c r="BF677" s="305"/>
      <c r="BG677" s="305"/>
      <c r="BH677" s="305"/>
      <c r="BI677" s="305"/>
      <c r="BJ677" s="305"/>
      <c r="BK677" s="305"/>
      <c r="BL677" s="305"/>
      <c r="BM677" s="305"/>
      <c r="BN677" s="305"/>
      <c r="BO677" s="305"/>
      <c r="BP677" s="305"/>
      <c r="BQ677" s="305"/>
      <c r="BR677" s="305"/>
      <c r="BS677" s="305"/>
      <c r="BT677" s="305"/>
      <c r="BU677" s="305"/>
      <c r="BV677" s="305"/>
      <c r="BW677" s="305"/>
      <c r="BX677" s="305"/>
      <c r="BY677" s="305"/>
      <c r="BZ677" s="305"/>
      <c r="CA677" s="305"/>
      <c r="CB677" s="305"/>
      <c r="CC677" s="305"/>
      <c r="CD677" s="305"/>
      <c r="CE677" s="305"/>
      <c r="CF677" s="305"/>
      <c r="CG677" s="305"/>
      <c r="CH677" s="305"/>
      <c r="CI677" s="305"/>
      <c r="CJ677" s="305"/>
      <c r="CK677" s="305"/>
      <c r="CL677" s="305"/>
      <c r="CM677" s="306"/>
    </row>
    <row r="678" spans="1:91" s="307" customFormat="1" ht="41.25" customHeight="1" x14ac:dyDescent="0.35">
      <c r="A678" s="304"/>
      <c r="B678" s="308"/>
      <c r="C678" s="128"/>
      <c r="D678" s="128"/>
      <c r="E678" s="128" t="s">
        <v>129</v>
      </c>
      <c r="F678" s="128"/>
      <c r="G678" s="122">
        <f>465+324</f>
        <v>789</v>
      </c>
      <c r="H678" s="122">
        <v>467.6</v>
      </c>
      <c r="I678" s="122"/>
      <c r="J678" s="122"/>
      <c r="K678" s="122"/>
      <c r="L678" s="122"/>
      <c r="M678" s="122"/>
      <c r="N678" s="62" t="s">
        <v>78</v>
      </c>
      <c r="O678" s="20">
        <v>271009034</v>
      </c>
      <c r="P678" s="293"/>
      <c r="Q678" s="305"/>
      <c r="R678" s="305"/>
      <c r="S678" s="305"/>
      <c r="T678" s="305"/>
      <c r="U678" s="305"/>
      <c r="V678" s="305"/>
      <c r="W678" s="305"/>
      <c r="X678" s="305"/>
      <c r="Y678" s="305"/>
      <c r="Z678" s="305"/>
      <c r="AA678" s="305"/>
      <c r="AB678" s="305"/>
      <c r="AC678" s="305"/>
      <c r="AD678" s="305"/>
      <c r="AE678" s="305"/>
      <c r="AF678" s="305"/>
      <c r="AG678" s="305"/>
      <c r="AH678" s="305"/>
      <c r="AI678" s="305"/>
      <c r="AJ678" s="305"/>
      <c r="AK678" s="305"/>
      <c r="AL678" s="305"/>
      <c r="AM678" s="305"/>
      <c r="AN678" s="305"/>
      <c r="AO678" s="305"/>
      <c r="AP678" s="305"/>
      <c r="AQ678" s="305"/>
      <c r="AR678" s="305"/>
      <c r="AS678" s="305"/>
      <c r="AT678" s="305"/>
      <c r="AU678" s="305"/>
      <c r="AV678" s="305"/>
      <c r="AW678" s="305"/>
      <c r="AX678" s="305"/>
      <c r="AY678" s="305"/>
      <c r="AZ678" s="305"/>
      <c r="BA678" s="305"/>
      <c r="BB678" s="305"/>
      <c r="BC678" s="305"/>
      <c r="BD678" s="305"/>
      <c r="BE678" s="305"/>
      <c r="BF678" s="305"/>
      <c r="BG678" s="305"/>
      <c r="BH678" s="305"/>
      <c r="BI678" s="305"/>
      <c r="BJ678" s="305"/>
      <c r="BK678" s="305"/>
      <c r="BL678" s="305"/>
      <c r="BM678" s="305"/>
      <c r="BN678" s="305"/>
      <c r="BO678" s="305"/>
      <c r="BP678" s="305"/>
      <c r="BQ678" s="305"/>
      <c r="BR678" s="305"/>
      <c r="BS678" s="305"/>
      <c r="BT678" s="305"/>
      <c r="BU678" s="305"/>
      <c r="BV678" s="305"/>
      <c r="BW678" s="305"/>
      <c r="BX678" s="305"/>
      <c r="BY678" s="305"/>
      <c r="BZ678" s="305"/>
      <c r="CA678" s="305"/>
      <c r="CB678" s="305"/>
      <c r="CC678" s="305"/>
      <c r="CD678" s="305"/>
      <c r="CE678" s="305"/>
      <c r="CF678" s="305"/>
      <c r="CG678" s="305"/>
      <c r="CH678" s="305"/>
      <c r="CI678" s="305"/>
      <c r="CJ678" s="305"/>
      <c r="CK678" s="305"/>
      <c r="CL678" s="305"/>
      <c r="CM678" s="306"/>
    </row>
    <row r="679" spans="1:91" s="307" customFormat="1" ht="41.25" customHeight="1" x14ac:dyDescent="0.35">
      <c r="A679" s="304"/>
      <c r="B679" s="308"/>
      <c r="C679" s="128"/>
      <c r="D679" s="128"/>
      <c r="E679" s="128"/>
      <c r="F679" s="128"/>
      <c r="G679" s="122">
        <v>1</v>
      </c>
      <c r="H679" s="122">
        <f>425.4-50</f>
        <v>375.4</v>
      </c>
      <c r="I679" s="122">
        <v>280</v>
      </c>
      <c r="J679" s="122"/>
      <c r="K679" s="122"/>
      <c r="L679" s="122"/>
      <c r="M679" s="122"/>
      <c r="N679" s="62" t="s">
        <v>38</v>
      </c>
      <c r="O679" s="20">
        <v>271114015</v>
      </c>
      <c r="P679" s="293"/>
      <c r="Q679" s="305"/>
      <c r="R679" s="305"/>
      <c r="S679" s="305"/>
      <c r="T679" s="305"/>
      <c r="U679" s="305"/>
      <c r="V679" s="305"/>
      <c r="W679" s="305"/>
      <c r="X679" s="305"/>
      <c r="Y679" s="305"/>
      <c r="Z679" s="305"/>
      <c r="AA679" s="305"/>
      <c r="AB679" s="305"/>
      <c r="AC679" s="305"/>
      <c r="AD679" s="305"/>
      <c r="AE679" s="305"/>
      <c r="AF679" s="305"/>
      <c r="AG679" s="305"/>
      <c r="AH679" s="305"/>
      <c r="AI679" s="305"/>
      <c r="AJ679" s="305"/>
      <c r="AK679" s="305"/>
      <c r="AL679" s="305"/>
      <c r="AM679" s="305"/>
      <c r="AN679" s="305"/>
      <c r="AO679" s="305"/>
      <c r="AP679" s="305"/>
      <c r="AQ679" s="305"/>
      <c r="AR679" s="305"/>
      <c r="AS679" s="305"/>
      <c r="AT679" s="305"/>
      <c r="AU679" s="305"/>
      <c r="AV679" s="305"/>
      <c r="AW679" s="305"/>
      <c r="AX679" s="305"/>
      <c r="AY679" s="305"/>
      <c r="AZ679" s="305"/>
      <c r="BA679" s="305"/>
      <c r="BB679" s="305"/>
      <c r="BC679" s="305"/>
      <c r="BD679" s="305"/>
      <c r="BE679" s="305"/>
      <c r="BF679" s="305"/>
      <c r="BG679" s="305"/>
      <c r="BH679" s="305"/>
      <c r="BI679" s="305"/>
      <c r="BJ679" s="305"/>
      <c r="BK679" s="305"/>
      <c r="BL679" s="305"/>
      <c r="BM679" s="305"/>
      <c r="BN679" s="305"/>
      <c r="BO679" s="305"/>
      <c r="BP679" s="305"/>
      <c r="BQ679" s="305"/>
      <c r="BR679" s="305"/>
      <c r="BS679" s="305"/>
      <c r="BT679" s="305"/>
      <c r="BU679" s="305"/>
      <c r="BV679" s="305"/>
      <c r="BW679" s="305"/>
      <c r="BX679" s="305"/>
      <c r="BY679" s="305"/>
      <c r="BZ679" s="305"/>
      <c r="CA679" s="305"/>
      <c r="CB679" s="305"/>
      <c r="CC679" s="305"/>
      <c r="CD679" s="305"/>
      <c r="CE679" s="305"/>
      <c r="CF679" s="305"/>
      <c r="CG679" s="305"/>
      <c r="CH679" s="305"/>
      <c r="CI679" s="305"/>
      <c r="CJ679" s="305"/>
      <c r="CK679" s="305"/>
      <c r="CL679" s="305"/>
      <c r="CM679" s="306"/>
    </row>
    <row r="680" spans="1:91" s="307" customFormat="1" ht="41.25" customHeight="1" x14ac:dyDescent="0.35">
      <c r="A680" s="304"/>
      <c r="B680" s="308" t="s">
        <v>314</v>
      </c>
      <c r="C680" s="128" t="s">
        <v>284</v>
      </c>
      <c r="D680" s="128"/>
      <c r="E680" s="20" t="s">
        <v>283</v>
      </c>
      <c r="F680" s="128" t="s">
        <v>121</v>
      </c>
      <c r="G680" s="122"/>
      <c r="H680" s="122"/>
      <c r="I680" s="122"/>
      <c r="J680" s="125">
        <v>5.53</v>
      </c>
      <c r="K680" s="122"/>
      <c r="L680" s="122"/>
      <c r="M680" s="122"/>
      <c r="N680" s="126"/>
      <c r="O680" s="127"/>
      <c r="P680" s="293"/>
      <c r="Q680" s="305"/>
      <c r="R680" s="305"/>
      <c r="S680" s="305"/>
      <c r="T680" s="305"/>
      <c r="U680" s="305"/>
      <c r="V680" s="305"/>
      <c r="W680" s="305"/>
      <c r="X680" s="305"/>
      <c r="Y680" s="305"/>
      <c r="Z680" s="305"/>
      <c r="AA680" s="305"/>
      <c r="AB680" s="305"/>
      <c r="AC680" s="305"/>
      <c r="AD680" s="305"/>
      <c r="AE680" s="305"/>
      <c r="AF680" s="305"/>
      <c r="AG680" s="305"/>
      <c r="AH680" s="305"/>
      <c r="AI680" s="305"/>
      <c r="AJ680" s="305"/>
      <c r="AK680" s="305"/>
      <c r="AL680" s="305"/>
      <c r="AM680" s="305"/>
      <c r="AN680" s="305"/>
      <c r="AO680" s="305"/>
      <c r="AP680" s="305"/>
      <c r="AQ680" s="305"/>
      <c r="AR680" s="305"/>
      <c r="AS680" s="305"/>
      <c r="AT680" s="305"/>
      <c r="AU680" s="305"/>
      <c r="AV680" s="305"/>
      <c r="AW680" s="305"/>
      <c r="AX680" s="305"/>
      <c r="AY680" s="305"/>
      <c r="AZ680" s="305"/>
      <c r="BA680" s="305"/>
      <c r="BB680" s="305"/>
      <c r="BC680" s="305"/>
      <c r="BD680" s="305"/>
      <c r="BE680" s="305"/>
      <c r="BF680" s="305"/>
      <c r="BG680" s="305"/>
      <c r="BH680" s="305"/>
      <c r="BI680" s="305"/>
      <c r="BJ680" s="305"/>
      <c r="BK680" s="305"/>
      <c r="BL680" s="305"/>
      <c r="BM680" s="305"/>
      <c r="BN680" s="305"/>
      <c r="BO680" s="305"/>
      <c r="BP680" s="305"/>
      <c r="BQ680" s="305"/>
      <c r="BR680" s="305"/>
      <c r="BS680" s="305"/>
      <c r="BT680" s="305"/>
      <c r="BU680" s="305"/>
      <c r="BV680" s="305"/>
      <c r="BW680" s="305"/>
      <c r="BX680" s="305"/>
      <c r="BY680" s="305"/>
      <c r="BZ680" s="305"/>
      <c r="CA680" s="305"/>
      <c r="CB680" s="305"/>
      <c r="CC680" s="305"/>
      <c r="CD680" s="305"/>
      <c r="CE680" s="305"/>
      <c r="CF680" s="305"/>
      <c r="CG680" s="305"/>
      <c r="CH680" s="305"/>
      <c r="CI680" s="305"/>
      <c r="CJ680" s="305"/>
      <c r="CK680" s="305"/>
      <c r="CL680" s="305"/>
      <c r="CM680" s="306"/>
    </row>
    <row r="681" spans="1:91" s="307" customFormat="1" ht="41.25" customHeight="1" x14ac:dyDescent="0.35">
      <c r="A681" s="304"/>
      <c r="B681" s="308"/>
      <c r="C681" s="128"/>
      <c r="D681" s="128"/>
      <c r="E681" s="128" t="s">
        <v>129</v>
      </c>
      <c r="F681" s="128"/>
      <c r="G681" s="122"/>
      <c r="H681" s="122"/>
      <c r="I681" s="122"/>
      <c r="J681" s="122">
        <v>995.7</v>
      </c>
      <c r="K681" s="122"/>
      <c r="L681" s="122"/>
      <c r="M681" s="122"/>
      <c r="N681" s="62" t="s">
        <v>78</v>
      </c>
      <c r="O681" s="20">
        <v>271009034</v>
      </c>
      <c r="P681" s="293"/>
      <c r="Q681" s="305"/>
      <c r="R681" s="305"/>
      <c r="S681" s="305"/>
      <c r="T681" s="305"/>
      <c r="U681" s="305"/>
      <c r="V681" s="305"/>
      <c r="W681" s="305"/>
      <c r="X681" s="305"/>
      <c r="Y681" s="305"/>
      <c r="Z681" s="305"/>
      <c r="AA681" s="305"/>
      <c r="AB681" s="305"/>
      <c r="AC681" s="305"/>
      <c r="AD681" s="305"/>
      <c r="AE681" s="305"/>
      <c r="AF681" s="305"/>
      <c r="AG681" s="305"/>
      <c r="AH681" s="305"/>
      <c r="AI681" s="305"/>
      <c r="AJ681" s="305"/>
      <c r="AK681" s="305"/>
      <c r="AL681" s="305"/>
      <c r="AM681" s="305"/>
      <c r="AN681" s="305"/>
      <c r="AO681" s="305"/>
      <c r="AP681" s="305"/>
      <c r="AQ681" s="305"/>
      <c r="AR681" s="305"/>
      <c r="AS681" s="305"/>
      <c r="AT681" s="305"/>
      <c r="AU681" s="305"/>
      <c r="AV681" s="305"/>
      <c r="AW681" s="305"/>
      <c r="AX681" s="305"/>
      <c r="AY681" s="305"/>
      <c r="AZ681" s="305"/>
      <c r="BA681" s="305"/>
      <c r="BB681" s="305"/>
      <c r="BC681" s="305"/>
      <c r="BD681" s="305"/>
      <c r="BE681" s="305"/>
      <c r="BF681" s="305"/>
      <c r="BG681" s="305"/>
      <c r="BH681" s="305"/>
      <c r="BI681" s="305"/>
      <c r="BJ681" s="305"/>
      <c r="BK681" s="305"/>
      <c r="BL681" s="305"/>
      <c r="BM681" s="305"/>
      <c r="BN681" s="305"/>
      <c r="BO681" s="305"/>
      <c r="BP681" s="305"/>
      <c r="BQ681" s="305"/>
      <c r="BR681" s="305"/>
      <c r="BS681" s="305"/>
      <c r="BT681" s="305"/>
      <c r="BU681" s="305"/>
      <c r="BV681" s="305"/>
      <c r="BW681" s="305"/>
      <c r="BX681" s="305"/>
      <c r="BY681" s="305"/>
      <c r="BZ681" s="305"/>
      <c r="CA681" s="305"/>
      <c r="CB681" s="305"/>
      <c r="CC681" s="305"/>
      <c r="CD681" s="305"/>
      <c r="CE681" s="305"/>
      <c r="CF681" s="305"/>
      <c r="CG681" s="305"/>
      <c r="CH681" s="305"/>
      <c r="CI681" s="305"/>
      <c r="CJ681" s="305"/>
      <c r="CK681" s="305"/>
      <c r="CL681" s="305"/>
      <c r="CM681" s="306"/>
    </row>
    <row r="682" spans="1:91" s="307" customFormat="1" ht="105.75" customHeight="1" x14ac:dyDescent="0.35">
      <c r="A682" s="304"/>
      <c r="B682" s="308"/>
      <c r="C682" s="128"/>
      <c r="D682" s="128"/>
      <c r="E682" s="128"/>
      <c r="F682" s="128"/>
      <c r="G682" s="122"/>
      <c r="H682" s="122"/>
      <c r="I682" s="122"/>
      <c r="J682" s="125">
        <v>1073.3389999999999</v>
      </c>
      <c r="K682" s="122"/>
      <c r="L682" s="122"/>
      <c r="M682" s="122"/>
      <c r="N682" s="62" t="s">
        <v>38</v>
      </c>
      <c r="O682" s="20">
        <v>271114015</v>
      </c>
      <c r="P682" s="293"/>
      <c r="Q682" s="305"/>
      <c r="R682" s="305"/>
      <c r="S682" s="305"/>
      <c r="T682" s="305"/>
      <c r="U682" s="305"/>
      <c r="V682" s="305"/>
      <c r="W682" s="305"/>
      <c r="X682" s="305"/>
      <c r="Y682" s="305"/>
      <c r="Z682" s="305"/>
      <c r="AA682" s="305"/>
      <c r="AB682" s="305"/>
      <c r="AC682" s="305"/>
      <c r="AD682" s="305"/>
      <c r="AE682" s="305"/>
      <c r="AF682" s="305"/>
      <c r="AG682" s="305"/>
      <c r="AH682" s="305"/>
      <c r="AI682" s="305"/>
      <c r="AJ682" s="305"/>
      <c r="AK682" s="305"/>
      <c r="AL682" s="305"/>
      <c r="AM682" s="305"/>
      <c r="AN682" s="305"/>
      <c r="AO682" s="305"/>
      <c r="AP682" s="305"/>
      <c r="AQ682" s="305"/>
      <c r="AR682" s="305"/>
      <c r="AS682" s="305"/>
      <c r="AT682" s="305"/>
      <c r="AU682" s="305"/>
      <c r="AV682" s="305"/>
      <c r="AW682" s="305"/>
      <c r="AX682" s="305"/>
      <c r="AY682" s="305"/>
      <c r="AZ682" s="305"/>
      <c r="BA682" s="305"/>
      <c r="BB682" s="305"/>
      <c r="BC682" s="305"/>
      <c r="BD682" s="305"/>
      <c r="BE682" s="305"/>
      <c r="BF682" s="305"/>
      <c r="BG682" s="305"/>
      <c r="BH682" s="305"/>
      <c r="BI682" s="305"/>
      <c r="BJ682" s="305"/>
      <c r="BK682" s="305"/>
      <c r="BL682" s="305"/>
      <c r="BM682" s="305"/>
      <c r="BN682" s="305"/>
      <c r="BO682" s="305"/>
      <c r="BP682" s="305"/>
      <c r="BQ682" s="305"/>
      <c r="BR682" s="305"/>
      <c r="BS682" s="305"/>
      <c r="BT682" s="305"/>
      <c r="BU682" s="305"/>
      <c r="BV682" s="305"/>
      <c r="BW682" s="305"/>
      <c r="BX682" s="305"/>
      <c r="BY682" s="305"/>
      <c r="BZ682" s="305"/>
      <c r="CA682" s="305"/>
      <c r="CB682" s="305"/>
      <c r="CC682" s="305"/>
      <c r="CD682" s="305"/>
      <c r="CE682" s="305"/>
      <c r="CF682" s="305"/>
      <c r="CG682" s="305"/>
      <c r="CH682" s="305"/>
      <c r="CI682" s="305"/>
      <c r="CJ682" s="305"/>
      <c r="CK682" s="305"/>
      <c r="CL682" s="305"/>
      <c r="CM682" s="306"/>
    </row>
    <row r="683" spans="1:91" s="307" customFormat="1" ht="41.25" customHeight="1" x14ac:dyDescent="0.35">
      <c r="A683" s="304"/>
      <c r="B683" s="128" t="s">
        <v>313</v>
      </c>
      <c r="C683" s="128" t="s">
        <v>284</v>
      </c>
      <c r="D683" s="128"/>
      <c r="E683" s="20" t="s">
        <v>283</v>
      </c>
      <c r="F683" s="128" t="s">
        <v>121</v>
      </c>
      <c r="G683" s="122"/>
      <c r="H683" s="122"/>
      <c r="I683" s="122"/>
      <c r="J683" s="125">
        <v>9.1969999999999992</v>
      </c>
      <c r="K683" s="122"/>
      <c r="L683" s="122"/>
      <c r="M683" s="122"/>
      <c r="N683" s="126"/>
      <c r="O683" s="127"/>
      <c r="P683" s="293"/>
      <c r="Q683" s="305"/>
      <c r="R683" s="305"/>
      <c r="S683" s="305"/>
      <c r="T683" s="305"/>
      <c r="U683" s="305"/>
      <c r="V683" s="305"/>
      <c r="W683" s="305"/>
      <c r="X683" s="305"/>
      <c r="Y683" s="305"/>
      <c r="Z683" s="305"/>
      <c r="AA683" s="305"/>
      <c r="AB683" s="305"/>
      <c r="AC683" s="305"/>
      <c r="AD683" s="305"/>
      <c r="AE683" s="305"/>
      <c r="AF683" s="305"/>
      <c r="AG683" s="305"/>
      <c r="AH683" s="305"/>
      <c r="AI683" s="305"/>
      <c r="AJ683" s="305"/>
      <c r="AK683" s="305"/>
      <c r="AL683" s="305"/>
      <c r="AM683" s="305"/>
      <c r="AN683" s="305"/>
      <c r="AO683" s="305"/>
      <c r="AP683" s="305"/>
      <c r="AQ683" s="305"/>
      <c r="AR683" s="305"/>
      <c r="AS683" s="305"/>
      <c r="AT683" s="305"/>
      <c r="AU683" s="305"/>
      <c r="AV683" s="305"/>
      <c r="AW683" s="305"/>
      <c r="AX683" s="305"/>
      <c r="AY683" s="305"/>
      <c r="AZ683" s="305"/>
      <c r="BA683" s="305"/>
      <c r="BB683" s="305"/>
      <c r="BC683" s="305"/>
      <c r="BD683" s="305"/>
      <c r="BE683" s="305"/>
      <c r="BF683" s="305"/>
      <c r="BG683" s="305"/>
      <c r="BH683" s="305"/>
      <c r="BI683" s="305"/>
      <c r="BJ683" s="305"/>
      <c r="BK683" s="305"/>
      <c r="BL683" s="305"/>
      <c r="BM683" s="305"/>
      <c r="BN683" s="305"/>
      <c r="BO683" s="305"/>
      <c r="BP683" s="305"/>
      <c r="BQ683" s="305"/>
      <c r="BR683" s="305"/>
      <c r="BS683" s="305"/>
      <c r="BT683" s="305"/>
      <c r="BU683" s="305"/>
      <c r="BV683" s="305"/>
      <c r="BW683" s="305"/>
      <c r="BX683" s="305"/>
      <c r="BY683" s="305"/>
      <c r="BZ683" s="305"/>
      <c r="CA683" s="305"/>
      <c r="CB683" s="305"/>
      <c r="CC683" s="305"/>
      <c r="CD683" s="305"/>
      <c r="CE683" s="305"/>
      <c r="CF683" s="305"/>
      <c r="CG683" s="305"/>
      <c r="CH683" s="305"/>
      <c r="CI683" s="305"/>
      <c r="CJ683" s="305"/>
      <c r="CK683" s="305"/>
      <c r="CL683" s="305"/>
      <c r="CM683" s="306"/>
    </row>
    <row r="684" spans="1:91" s="307" customFormat="1" ht="41.25" customHeight="1" x14ac:dyDescent="0.35">
      <c r="A684" s="304"/>
      <c r="B684" s="128"/>
      <c r="C684" s="128"/>
      <c r="D684" s="128"/>
      <c r="E684" s="128" t="s">
        <v>129</v>
      </c>
      <c r="F684" s="128"/>
      <c r="G684" s="122"/>
      <c r="H684" s="122"/>
      <c r="I684" s="122"/>
      <c r="J684" s="122">
        <v>1500.7</v>
      </c>
      <c r="K684" s="122"/>
      <c r="L684" s="122"/>
      <c r="M684" s="122"/>
      <c r="N684" s="62" t="s">
        <v>78</v>
      </c>
      <c r="O684" s="20">
        <v>271009034</v>
      </c>
      <c r="P684" s="293"/>
      <c r="Q684" s="305"/>
      <c r="R684" s="305"/>
      <c r="S684" s="305"/>
      <c r="T684" s="305"/>
      <c r="U684" s="305"/>
      <c r="V684" s="305"/>
      <c r="W684" s="305"/>
      <c r="X684" s="305"/>
      <c r="Y684" s="305"/>
      <c r="Z684" s="305"/>
      <c r="AA684" s="305"/>
      <c r="AB684" s="305"/>
      <c r="AC684" s="305"/>
      <c r="AD684" s="305"/>
      <c r="AE684" s="305"/>
      <c r="AF684" s="305"/>
      <c r="AG684" s="305"/>
      <c r="AH684" s="305"/>
      <c r="AI684" s="305"/>
      <c r="AJ684" s="305"/>
      <c r="AK684" s="305"/>
      <c r="AL684" s="305"/>
      <c r="AM684" s="305"/>
      <c r="AN684" s="305"/>
      <c r="AO684" s="305"/>
      <c r="AP684" s="305"/>
      <c r="AQ684" s="305"/>
      <c r="AR684" s="305"/>
      <c r="AS684" s="305"/>
      <c r="AT684" s="305"/>
      <c r="AU684" s="305"/>
      <c r="AV684" s="305"/>
      <c r="AW684" s="305"/>
      <c r="AX684" s="305"/>
      <c r="AY684" s="305"/>
      <c r="AZ684" s="305"/>
      <c r="BA684" s="305"/>
      <c r="BB684" s="305"/>
      <c r="BC684" s="305"/>
      <c r="BD684" s="305"/>
      <c r="BE684" s="305"/>
      <c r="BF684" s="305"/>
      <c r="BG684" s="305"/>
      <c r="BH684" s="305"/>
      <c r="BI684" s="305"/>
      <c r="BJ684" s="305"/>
      <c r="BK684" s="305"/>
      <c r="BL684" s="305"/>
      <c r="BM684" s="305"/>
      <c r="BN684" s="305"/>
      <c r="BO684" s="305"/>
      <c r="BP684" s="305"/>
      <c r="BQ684" s="305"/>
      <c r="BR684" s="305"/>
      <c r="BS684" s="305"/>
      <c r="BT684" s="305"/>
      <c r="BU684" s="305"/>
      <c r="BV684" s="305"/>
      <c r="BW684" s="305"/>
      <c r="BX684" s="305"/>
      <c r="BY684" s="305"/>
      <c r="BZ684" s="305"/>
      <c r="CA684" s="305"/>
      <c r="CB684" s="305"/>
      <c r="CC684" s="305"/>
      <c r="CD684" s="305"/>
      <c r="CE684" s="305"/>
      <c r="CF684" s="305"/>
      <c r="CG684" s="305"/>
      <c r="CH684" s="305"/>
      <c r="CI684" s="305"/>
      <c r="CJ684" s="305"/>
      <c r="CK684" s="305"/>
      <c r="CL684" s="305"/>
      <c r="CM684" s="306"/>
    </row>
    <row r="685" spans="1:91" s="307" customFormat="1" ht="41.25" customHeight="1" x14ac:dyDescent="0.35">
      <c r="A685" s="304"/>
      <c r="B685" s="128"/>
      <c r="C685" s="128"/>
      <c r="D685" s="128"/>
      <c r="E685" s="128"/>
      <c r="F685" s="128"/>
      <c r="G685" s="122"/>
      <c r="H685" s="122"/>
      <c r="I685" s="122"/>
      <c r="J685" s="125">
        <v>1344.6379999999999</v>
      </c>
      <c r="K685" s="122"/>
      <c r="L685" s="122"/>
      <c r="M685" s="122"/>
      <c r="N685" s="62" t="s">
        <v>38</v>
      </c>
      <c r="O685" s="20">
        <v>271114015</v>
      </c>
      <c r="P685" s="293"/>
      <c r="Q685" s="305"/>
      <c r="R685" s="305"/>
      <c r="S685" s="305"/>
      <c r="T685" s="305"/>
      <c r="U685" s="305"/>
      <c r="V685" s="305"/>
      <c r="W685" s="305"/>
      <c r="X685" s="305"/>
      <c r="Y685" s="305"/>
      <c r="Z685" s="305"/>
      <c r="AA685" s="305"/>
      <c r="AB685" s="305"/>
      <c r="AC685" s="305"/>
      <c r="AD685" s="305"/>
      <c r="AE685" s="305"/>
      <c r="AF685" s="305"/>
      <c r="AG685" s="305"/>
      <c r="AH685" s="305"/>
      <c r="AI685" s="305"/>
      <c r="AJ685" s="305"/>
      <c r="AK685" s="305"/>
      <c r="AL685" s="305"/>
      <c r="AM685" s="305"/>
      <c r="AN685" s="305"/>
      <c r="AO685" s="305"/>
      <c r="AP685" s="305"/>
      <c r="AQ685" s="305"/>
      <c r="AR685" s="305"/>
      <c r="AS685" s="305"/>
      <c r="AT685" s="305"/>
      <c r="AU685" s="305"/>
      <c r="AV685" s="305"/>
      <c r="AW685" s="305"/>
      <c r="AX685" s="305"/>
      <c r="AY685" s="305"/>
      <c r="AZ685" s="305"/>
      <c r="BA685" s="305"/>
      <c r="BB685" s="305"/>
      <c r="BC685" s="305"/>
      <c r="BD685" s="305"/>
      <c r="BE685" s="305"/>
      <c r="BF685" s="305"/>
      <c r="BG685" s="305"/>
      <c r="BH685" s="305"/>
      <c r="BI685" s="305"/>
      <c r="BJ685" s="305"/>
      <c r="BK685" s="305"/>
      <c r="BL685" s="305"/>
      <c r="BM685" s="305"/>
      <c r="BN685" s="305"/>
      <c r="BO685" s="305"/>
      <c r="BP685" s="305"/>
      <c r="BQ685" s="305"/>
      <c r="BR685" s="305"/>
      <c r="BS685" s="305"/>
      <c r="BT685" s="305"/>
      <c r="BU685" s="305"/>
      <c r="BV685" s="305"/>
      <c r="BW685" s="305"/>
      <c r="BX685" s="305"/>
      <c r="BY685" s="305"/>
      <c r="BZ685" s="305"/>
      <c r="CA685" s="305"/>
      <c r="CB685" s="305"/>
      <c r="CC685" s="305"/>
      <c r="CD685" s="305"/>
      <c r="CE685" s="305"/>
      <c r="CF685" s="305"/>
      <c r="CG685" s="305"/>
      <c r="CH685" s="305"/>
      <c r="CI685" s="305"/>
      <c r="CJ685" s="305"/>
      <c r="CK685" s="305"/>
      <c r="CL685" s="305"/>
      <c r="CM685" s="306"/>
    </row>
    <row r="686" spans="1:91" s="307" customFormat="1" ht="63.75" customHeight="1" x14ac:dyDescent="0.35">
      <c r="A686" s="304"/>
      <c r="B686" s="128"/>
      <c r="C686" s="128"/>
      <c r="D686" s="128"/>
      <c r="E686" s="128"/>
      <c r="F686" s="128"/>
      <c r="G686" s="122"/>
      <c r="H686" s="122"/>
      <c r="I686" s="62">
        <v>10</v>
      </c>
      <c r="J686" s="124">
        <v>25</v>
      </c>
      <c r="K686" s="122"/>
      <c r="L686" s="122"/>
      <c r="M686" s="122"/>
      <c r="N686" s="122" t="s">
        <v>272</v>
      </c>
      <c r="O686" s="20">
        <v>467003015</v>
      </c>
      <c r="P686" s="293"/>
      <c r="Q686" s="305"/>
      <c r="R686" s="305"/>
      <c r="S686" s="305"/>
      <c r="T686" s="305"/>
      <c r="U686" s="305"/>
      <c r="V686" s="305"/>
      <c r="W686" s="305"/>
      <c r="X686" s="305"/>
      <c r="Y686" s="305"/>
      <c r="Z686" s="305"/>
      <c r="AA686" s="305"/>
      <c r="AB686" s="305"/>
      <c r="AC686" s="305"/>
      <c r="AD686" s="305"/>
      <c r="AE686" s="305"/>
      <c r="AF686" s="305"/>
      <c r="AG686" s="305"/>
      <c r="AH686" s="305"/>
      <c r="AI686" s="305"/>
      <c r="AJ686" s="305"/>
      <c r="AK686" s="305"/>
      <c r="AL686" s="305"/>
      <c r="AM686" s="305"/>
      <c r="AN686" s="305"/>
      <c r="AO686" s="305"/>
      <c r="AP686" s="305"/>
      <c r="AQ686" s="305"/>
      <c r="AR686" s="305"/>
      <c r="AS686" s="305"/>
      <c r="AT686" s="305"/>
      <c r="AU686" s="305"/>
      <c r="AV686" s="305"/>
      <c r="AW686" s="305"/>
      <c r="AX686" s="305"/>
      <c r="AY686" s="305"/>
      <c r="AZ686" s="305"/>
      <c r="BA686" s="305"/>
      <c r="BB686" s="305"/>
      <c r="BC686" s="305"/>
      <c r="BD686" s="305"/>
      <c r="BE686" s="305"/>
      <c r="BF686" s="305"/>
      <c r="BG686" s="305"/>
      <c r="BH686" s="305"/>
      <c r="BI686" s="305"/>
      <c r="BJ686" s="305"/>
      <c r="BK686" s="305"/>
      <c r="BL686" s="305"/>
      <c r="BM686" s="305"/>
      <c r="BN686" s="305"/>
      <c r="BO686" s="305"/>
      <c r="BP686" s="305"/>
      <c r="BQ686" s="305"/>
      <c r="BR686" s="305"/>
      <c r="BS686" s="305"/>
      <c r="BT686" s="305"/>
      <c r="BU686" s="305"/>
      <c r="BV686" s="305"/>
      <c r="BW686" s="305"/>
      <c r="BX686" s="305"/>
      <c r="BY686" s="305"/>
      <c r="BZ686" s="305"/>
      <c r="CA686" s="305"/>
      <c r="CB686" s="305"/>
      <c r="CC686" s="305"/>
      <c r="CD686" s="305"/>
      <c r="CE686" s="305"/>
      <c r="CF686" s="305"/>
      <c r="CG686" s="305"/>
      <c r="CH686" s="305"/>
      <c r="CI686" s="305"/>
      <c r="CJ686" s="305"/>
      <c r="CK686" s="305"/>
      <c r="CL686" s="305"/>
      <c r="CM686" s="306"/>
    </row>
    <row r="687" spans="1:91" s="307" customFormat="1" ht="41.25" customHeight="1" x14ac:dyDescent="0.35">
      <c r="A687" s="304"/>
      <c r="B687" s="308" t="s">
        <v>312</v>
      </c>
      <c r="C687" s="128" t="s">
        <v>284</v>
      </c>
      <c r="D687" s="128"/>
      <c r="E687" s="20" t="s">
        <v>283</v>
      </c>
      <c r="F687" s="128" t="s">
        <v>121</v>
      </c>
      <c r="G687" s="122"/>
      <c r="H687" s="122"/>
      <c r="I687" s="122"/>
      <c r="J687" s="125">
        <v>4.7670000000000003</v>
      </c>
      <c r="K687" s="122"/>
      <c r="L687" s="122"/>
      <c r="M687" s="122"/>
      <c r="N687" s="126"/>
      <c r="O687" s="127"/>
      <c r="P687" s="293"/>
      <c r="Q687" s="305"/>
      <c r="R687" s="305"/>
      <c r="S687" s="305"/>
      <c r="T687" s="305"/>
      <c r="U687" s="305"/>
      <c r="V687" s="305"/>
      <c r="W687" s="305"/>
      <c r="X687" s="305"/>
      <c r="Y687" s="305"/>
      <c r="Z687" s="305"/>
      <c r="AA687" s="305"/>
      <c r="AB687" s="305"/>
      <c r="AC687" s="305"/>
      <c r="AD687" s="305"/>
      <c r="AE687" s="305"/>
      <c r="AF687" s="305"/>
      <c r="AG687" s="305"/>
      <c r="AH687" s="305"/>
      <c r="AI687" s="305"/>
      <c r="AJ687" s="305"/>
      <c r="AK687" s="305"/>
      <c r="AL687" s="305"/>
      <c r="AM687" s="305"/>
      <c r="AN687" s="305"/>
      <c r="AO687" s="305"/>
      <c r="AP687" s="305"/>
      <c r="AQ687" s="305"/>
      <c r="AR687" s="305"/>
      <c r="AS687" s="305"/>
      <c r="AT687" s="305"/>
      <c r="AU687" s="305"/>
      <c r="AV687" s="305"/>
      <c r="AW687" s="305"/>
      <c r="AX687" s="305"/>
      <c r="AY687" s="305"/>
      <c r="AZ687" s="305"/>
      <c r="BA687" s="305"/>
      <c r="BB687" s="305"/>
      <c r="BC687" s="305"/>
      <c r="BD687" s="305"/>
      <c r="BE687" s="305"/>
      <c r="BF687" s="305"/>
      <c r="BG687" s="305"/>
      <c r="BH687" s="305"/>
      <c r="BI687" s="305"/>
      <c r="BJ687" s="305"/>
      <c r="BK687" s="305"/>
      <c r="BL687" s="305"/>
      <c r="BM687" s="305"/>
      <c r="BN687" s="305"/>
      <c r="BO687" s="305"/>
      <c r="BP687" s="305"/>
      <c r="BQ687" s="305"/>
      <c r="BR687" s="305"/>
      <c r="BS687" s="305"/>
      <c r="BT687" s="305"/>
      <c r="BU687" s="305"/>
      <c r="BV687" s="305"/>
      <c r="BW687" s="305"/>
      <c r="BX687" s="305"/>
      <c r="BY687" s="305"/>
      <c r="BZ687" s="305"/>
      <c r="CA687" s="305"/>
      <c r="CB687" s="305"/>
      <c r="CC687" s="305"/>
      <c r="CD687" s="305"/>
      <c r="CE687" s="305"/>
      <c r="CF687" s="305"/>
      <c r="CG687" s="305"/>
      <c r="CH687" s="305"/>
      <c r="CI687" s="305"/>
      <c r="CJ687" s="305"/>
      <c r="CK687" s="305"/>
      <c r="CL687" s="305"/>
      <c r="CM687" s="306"/>
    </row>
    <row r="688" spans="1:91" s="307" customFormat="1" ht="41.25" customHeight="1" x14ac:dyDescent="0.35">
      <c r="A688" s="304"/>
      <c r="B688" s="308"/>
      <c r="C688" s="128"/>
      <c r="D688" s="128"/>
      <c r="E688" s="128" t="s">
        <v>129</v>
      </c>
      <c r="F688" s="128"/>
      <c r="G688" s="122"/>
      <c r="H688" s="122"/>
      <c r="I688" s="122"/>
      <c r="J688" s="122">
        <v>815</v>
      </c>
      <c r="K688" s="122"/>
      <c r="L688" s="122"/>
      <c r="M688" s="122"/>
      <c r="N688" s="62" t="s">
        <v>78</v>
      </c>
      <c r="O688" s="20">
        <v>271009034</v>
      </c>
      <c r="P688" s="293"/>
      <c r="Q688" s="305"/>
      <c r="R688" s="305"/>
      <c r="S688" s="305"/>
      <c r="T688" s="305"/>
      <c r="U688" s="305"/>
      <c r="V688" s="305"/>
      <c r="W688" s="305"/>
      <c r="X688" s="305"/>
      <c r="Y688" s="305"/>
      <c r="Z688" s="305"/>
      <c r="AA688" s="305"/>
      <c r="AB688" s="305"/>
      <c r="AC688" s="305"/>
      <c r="AD688" s="305"/>
      <c r="AE688" s="305"/>
      <c r="AF688" s="305"/>
      <c r="AG688" s="305"/>
      <c r="AH688" s="305"/>
      <c r="AI688" s="305"/>
      <c r="AJ688" s="305"/>
      <c r="AK688" s="305"/>
      <c r="AL688" s="305"/>
      <c r="AM688" s="305"/>
      <c r="AN688" s="305"/>
      <c r="AO688" s="305"/>
      <c r="AP688" s="305"/>
      <c r="AQ688" s="305"/>
      <c r="AR688" s="305"/>
      <c r="AS688" s="305"/>
      <c r="AT688" s="305"/>
      <c r="AU688" s="305"/>
      <c r="AV688" s="305"/>
      <c r="AW688" s="305"/>
      <c r="AX688" s="305"/>
      <c r="AY688" s="305"/>
      <c r="AZ688" s="305"/>
      <c r="BA688" s="305"/>
      <c r="BB688" s="305"/>
      <c r="BC688" s="305"/>
      <c r="BD688" s="305"/>
      <c r="BE688" s="305"/>
      <c r="BF688" s="305"/>
      <c r="BG688" s="305"/>
      <c r="BH688" s="305"/>
      <c r="BI688" s="305"/>
      <c r="BJ688" s="305"/>
      <c r="BK688" s="305"/>
      <c r="BL688" s="305"/>
      <c r="BM688" s="305"/>
      <c r="BN688" s="305"/>
      <c r="BO688" s="305"/>
      <c r="BP688" s="305"/>
      <c r="BQ688" s="305"/>
      <c r="BR688" s="305"/>
      <c r="BS688" s="305"/>
      <c r="BT688" s="305"/>
      <c r="BU688" s="305"/>
      <c r="BV688" s="305"/>
      <c r="BW688" s="305"/>
      <c r="BX688" s="305"/>
      <c r="BY688" s="305"/>
      <c r="BZ688" s="305"/>
      <c r="CA688" s="305"/>
      <c r="CB688" s="305"/>
      <c r="CC688" s="305"/>
      <c r="CD688" s="305"/>
      <c r="CE688" s="305"/>
      <c r="CF688" s="305"/>
      <c r="CG688" s="305"/>
      <c r="CH688" s="305"/>
      <c r="CI688" s="305"/>
      <c r="CJ688" s="305"/>
      <c r="CK688" s="305"/>
      <c r="CL688" s="305"/>
      <c r="CM688" s="306"/>
    </row>
    <row r="689" spans="1:91" s="307" customFormat="1" ht="101.25" customHeight="1" x14ac:dyDescent="0.35">
      <c r="A689" s="304"/>
      <c r="B689" s="308"/>
      <c r="C689" s="128"/>
      <c r="D689" s="128"/>
      <c r="E689" s="128"/>
      <c r="F689" s="128"/>
      <c r="G689" s="122"/>
      <c r="H689" s="122"/>
      <c r="I689" s="122"/>
      <c r="J689" s="125">
        <v>820.41600000000005</v>
      </c>
      <c r="K689" s="122"/>
      <c r="L689" s="122"/>
      <c r="M689" s="122"/>
      <c r="N689" s="62" t="s">
        <v>38</v>
      </c>
      <c r="O689" s="20">
        <v>271114015</v>
      </c>
      <c r="P689" s="293"/>
      <c r="Q689" s="305"/>
      <c r="R689" s="305"/>
      <c r="S689" s="305"/>
      <c r="T689" s="305"/>
      <c r="U689" s="305"/>
      <c r="V689" s="305"/>
      <c r="W689" s="305"/>
      <c r="X689" s="305"/>
      <c r="Y689" s="305"/>
      <c r="Z689" s="305"/>
      <c r="AA689" s="305"/>
      <c r="AB689" s="305"/>
      <c r="AC689" s="305"/>
      <c r="AD689" s="305"/>
      <c r="AE689" s="305"/>
      <c r="AF689" s="305"/>
      <c r="AG689" s="305"/>
      <c r="AH689" s="305"/>
      <c r="AI689" s="305"/>
      <c r="AJ689" s="305"/>
      <c r="AK689" s="305"/>
      <c r="AL689" s="305"/>
      <c r="AM689" s="305"/>
      <c r="AN689" s="305"/>
      <c r="AO689" s="305"/>
      <c r="AP689" s="305"/>
      <c r="AQ689" s="305"/>
      <c r="AR689" s="305"/>
      <c r="AS689" s="305"/>
      <c r="AT689" s="305"/>
      <c r="AU689" s="305"/>
      <c r="AV689" s="305"/>
      <c r="AW689" s="305"/>
      <c r="AX689" s="305"/>
      <c r="AY689" s="305"/>
      <c r="AZ689" s="305"/>
      <c r="BA689" s="305"/>
      <c r="BB689" s="305"/>
      <c r="BC689" s="305"/>
      <c r="BD689" s="305"/>
      <c r="BE689" s="305"/>
      <c r="BF689" s="305"/>
      <c r="BG689" s="305"/>
      <c r="BH689" s="305"/>
      <c r="BI689" s="305"/>
      <c r="BJ689" s="305"/>
      <c r="BK689" s="305"/>
      <c r="BL689" s="305"/>
      <c r="BM689" s="305"/>
      <c r="BN689" s="305"/>
      <c r="BO689" s="305"/>
      <c r="BP689" s="305"/>
      <c r="BQ689" s="305"/>
      <c r="BR689" s="305"/>
      <c r="BS689" s="305"/>
      <c r="BT689" s="305"/>
      <c r="BU689" s="305"/>
      <c r="BV689" s="305"/>
      <c r="BW689" s="305"/>
      <c r="BX689" s="305"/>
      <c r="BY689" s="305"/>
      <c r="BZ689" s="305"/>
      <c r="CA689" s="305"/>
      <c r="CB689" s="305"/>
      <c r="CC689" s="305"/>
      <c r="CD689" s="305"/>
      <c r="CE689" s="305"/>
      <c r="CF689" s="305"/>
      <c r="CG689" s="305"/>
      <c r="CH689" s="305"/>
      <c r="CI689" s="305"/>
      <c r="CJ689" s="305"/>
      <c r="CK689" s="305"/>
      <c r="CL689" s="305"/>
      <c r="CM689" s="306"/>
    </row>
    <row r="690" spans="1:91" s="307" customFormat="1" ht="41.25" customHeight="1" x14ac:dyDescent="0.35">
      <c r="A690" s="304"/>
      <c r="B690" s="308" t="s">
        <v>311</v>
      </c>
      <c r="C690" s="128" t="s">
        <v>284</v>
      </c>
      <c r="D690" s="128"/>
      <c r="E690" s="20" t="s">
        <v>283</v>
      </c>
      <c r="F690" s="128" t="s">
        <v>121</v>
      </c>
      <c r="G690" s="122"/>
      <c r="H690" s="122"/>
      <c r="I690" s="122"/>
      <c r="J690" s="125">
        <v>5.5110000000000001</v>
      </c>
      <c r="K690" s="122"/>
      <c r="L690" s="122"/>
      <c r="M690" s="122"/>
      <c r="N690" s="126"/>
      <c r="O690" s="127"/>
      <c r="P690" s="293"/>
      <c r="Q690" s="305"/>
      <c r="R690" s="305"/>
      <c r="S690" s="305"/>
      <c r="T690" s="305"/>
      <c r="U690" s="305"/>
      <c r="V690" s="305"/>
      <c r="W690" s="305"/>
      <c r="X690" s="305"/>
      <c r="Y690" s="305"/>
      <c r="Z690" s="305"/>
      <c r="AA690" s="305"/>
      <c r="AB690" s="305"/>
      <c r="AC690" s="305"/>
      <c r="AD690" s="305"/>
      <c r="AE690" s="305"/>
      <c r="AF690" s="305"/>
      <c r="AG690" s="305"/>
      <c r="AH690" s="305"/>
      <c r="AI690" s="305"/>
      <c r="AJ690" s="305"/>
      <c r="AK690" s="305"/>
      <c r="AL690" s="305"/>
      <c r="AM690" s="305"/>
      <c r="AN690" s="305"/>
      <c r="AO690" s="305"/>
      <c r="AP690" s="305"/>
      <c r="AQ690" s="305"/>
      <c r="AR690" s="305"/>
      <c r="AS690" s="305"/>
      <c r="AT690" s="305"/>
      <c r="AU690" s="305"/>
      <c r="AV690" s="305"/>
      <c r="AW690" s="305"/>
      <c r="AX690" s="305"/>
      <c r="AY690" s="305"/>
      <c r="AZ690" s="305"/>
      <c r="BA690" s="305"/>
      <c r="BB690" s="305"/>
      <c r="BC690" s="305"/>
      <c r="BD690" s="305"/>
      <c r="BE690" s="305"/>
      <c r="BF690" s="305"/>
      <c r="BG690" s="305"/>
      <c r="BH690" s="305"/>
      <c r="BI690" s="305"/>
      <c r="BJ690" s="305"/>
      <c r="BK690" s="305"/>
      <c r="BL690" s="305"/>
      <c r="BM690" s="305"/>
      <c r="BN690" s="305"/>
      <c r="BO690" s="305"/>
      <c r="BP690" s="305"/>
      <c r="BQ690" s="305"/>
      <c r="BR690" s="305"/>
      <c r="BS690" s="305"/>
      <c r="BT690" s="305"/>
      <c r="BU690" s="305"/>
      <c r="BV690" s="305"/>
      <c r="BW690" s="305"/>
      <c r="BX690" s="305"/>
      <c r="BY690" s="305"/>
      <c r="BZ690" s="305"/>
      <c r="CA690" s="305"/>
      <c r="CB690" s="305"/>
      <c r="CC690" s="305"/>
      <c r="CD690" s="305"/>
      <c r="CE690" s="305"/>
      <c r="CF690" s="305"/>
      <c r="CG690" s="305"/>
      <c r="CH690" s="305"/>
      <c r="CI690" s="305"/>
      <c r="CJ690" s="305"/>
      <c r="CK690" s="305"/>
      <c r="CL690" s="305"/>
      <c r="CM690" s="306"/>
    </row>
    <row r="691" spans="1:91" s="307" customFormat="1" ht="41.25" customHeight="1" x14ac:dyDescent="0.35">
      <c r="A691" s="304"/>
      <c r="B691" s="308"/>
      <c r="C691" s="128"/>
      <c r="D691" s="128"/>
      <c r="E691" s="128" t="s">
        <v>129</v>
      </c>
      <c r="F691" s="128"/>
      <c r="G691" s="122"/>
      <c r="H691" s="122"/>
      <c r="I691" s="122"/>
      <c r="J691" s="122">
        <v>986</v>
      </c>
      <c r="K691" s="122"/>
      <c r="L691" s="122"/>
      <c r="M691" s="122"/>
      <c r="N691" s="62" t="s">
        <v>78</v>
      </c>
      <c r="O691" s="20">
        <v>271009034</v>
      </c>
      <c r="P691" s="293"/>
      <c r="Q691" s="305"/>
      <c r="R691" s="305"/>
      <c r="S691" s="305"/>
      <c r="T691" s="305"/>
      <c r="U691" s="305"/>
      <c r="V691" s="305"/>
      <c r="W691" s="305"/>
      <c r="X691" s="305"/>
      <c r="Y691" s="305"/>
      <c r="Z691" s="305"/>
      <c r="AA691" s="305"/>
      <c r="AB691" s="305"/>
      <c r="AC691" s="305"/>
      <c r="AD691" s="305"/>
      <c r="AE691" s="305"/>
      <c r="AF691" s="305"/>
      <c r="AG691" s="305"/>
      <c r="AH691" s="305"/>
      <c r="AI691" s="305"/>
      <c r="AJ691" s="305"/>
      <c r="AK691" s="305"/>
      <c r="AL691" s="305"/>
      <c r="AM691" s="305"/>
      <c r="AN691" s="305"/>
      <c r="AO691" s="305"/>
      <c r="AP691" s="305"/>
      <c r="AQ691" s="305"/>
      <c r="AR691" s="305"/>
      <c r="AS691" s="305"/>
      <c r="AT691" s="305"/>
      <c r="AU691" s="305"/>
      <c r="AV691" s="305"/>
      <c r="AW691" s="305"/>
      <c r="AX691" s="305"/>
      <c r="AY691" s="305"/>
      <c r="AZ691" s="305"/>
      <c r="BA691" s="305"/>
      <c r="BB691" s="305"/>
      <c r="BC691" s="305"/>
      <c r="BD691" s="305"/>
      <c r="BE691" s="305"/>
      <c r="BF691" s="305"/>
      <c r="BG691" s="305"/>
      <c r="BH691" s="305"/>
      <c r="BI691" s="305"/>
      <c r="BJ691" s="305"/>
      <c r="BK691" s="305"/>
      <c r="BL691" s="305"/>
      <c r="BM691" s="305"/>
      <c r="BN691" s="305"/>
      <c r="BO691" s="305"/>
      <c r="BP691" s="305"/>
      <c r="BQ691" s="305"/>
      <c r="BR691" s="305"/>
      <c r="BS691" s="305"/>
      <c r="BT691" s="305"/>
      <c r="BU691" s="305"/>
      <c r="BV691" s="305"/>
      <c r="BW691" s="305"/>
      <c r="BX691" s="305"/>
      <c r="BY691" s="305"/>
      <c r="BZ691" s="305"/>
      <c r="CA691" s="305"/>
      <c r="CB691" s="305"/>
      <c r="CC691" s="305"/>
      <c r="CD691" s="305"/>
      <c r="CE691" s="305"/>
      <c r="CF691" s="305"/>
      <c r="CG691" s="305"/>
      <c r="CH691" s="305"/>
      <c r="CI691" s="305"/>
      <c r="CJ691" s="305"/>
      <c r="CK691" s="305"/>
      <c r="CL691" s="305"/>
      <c r="CM691" s="306"/>
    </row>
    <row r="692" spans="1:91" s="307" customFormat="1" ht="92.25" customHeight="1" x14ac:dyDescent="0.35">
      <c r="A692" s="304"/>
      <c r="B692" s="308"/>
      <c r="C692" s="128"/>
      <c r="D692" s="128"/>
      <c r="E692" s="128"/>
      <c r="F692" s="128"/>
      <c r="G692" s="122"/>
      <c r="H692" s="122"/>
      <c r="I692" s="122"/>
      <c r="J692" s="125">
        <v>950.79300000000001</v>
      </c>
      <c r="K692" s="122"/>
      <c r="L692" s="122"/>
      <c r="M692" s="122"/>
      <c r="N692" s="62" t="s">
        <v>38</v>
      </c>
      <c r="O692" s="20">
        <v>271114015</v>
      </c>
      <c r="P692" s="293"/>
      <c r="Q692" s="305"/>
      <c r="R692" s="305"/>
      <c r="S692" s="305"/>
      <c r="T692" s="305"/>
      <c r="U692" s="305"/>
      <c r="V692" s="305"/>
      <c r="W692" s="305"/>
      <c r="X692" s="305"/>
      <c r="Y692" s="305"/>
      <c r="Z692" s="305"/>
      <c r="AA692" s="305"/>
      <c r="AB692" s="305"/>
      <c r="AC692" s="305"/>
      <c r="AD692" s="305"/>
      <c r="AE692" s="305"/>
      <c r="AF692" s="305"/>
      <c r="AG692" s="305"/>
      <c r="AH692" s="305"/>
      <c r="AI692" s="305"/>
      <c r="AJ692" s="305"/>
      <c r="AK692" s="305"/>
      <c r="AL692" s="305"/>
      <c r="AM692" s="305"/>
      <c r="AN692" s="305"/>
      <c r="AO692" s="305"/>
      <c r="AP692" s="305"/>
      <c r="AQ692" s="305"/>
      <c r="AR692" s="305"/>
      <c r="AS692" s="305"/>
      <c r="AT692" s="305"/>
      <c r="AU692" s="305"/>
      <c r="AV692" s="305"/>
      <c r="AW692" s="305"/>
      <c r="AX692" s="305"/>
      <c r="AY692" s="305"/>
      <c r="AZ692" s="305"/>
      <c r="BA692" s="305"/>
      <c r="BB692" s="305"/>
      <c r="BC692" s="305"/>
      <c r="BD692" s="305"/>
      <c r="BE692" s="305"/>
      <c r="BF692" s="305"/>
      <c r="BG692" s="305"/>
      <c r="BH692" s="305"/>
      <c r="BI692" s="305"/>
      <c r="BJ692" s="305"/>
      <c r="BK692" s="305"/>
      <c r="BL692" s="305"/>
      <c r="BM692" s="305"/>
      <c r="BN692" s="305"/>
      <c r="BO692" s="305"/>
      <c r="BP692" s="305"/>
      <c r="BQ692" s="305"/>
      <c r="BR692" s="305"/>
      <c r="BS692" s="305"/>
      <c r="BT692" s="305"/>
      <c r="BU692" s="305"/>
      <c r="BV692" s="305"/>
      <c r="BW692" s="305"/>
      <c r="BX692" s="305"/>
      <c r="BY692" s="305"/>
      <c r="BZ692" s="305"/>
      <c r="CA692" s="305"/>
      <c r="CB692" s="305"/>
      <c r="CC692" s="305"/>
      <c r="CD692" s="305"/>
      <c r="CE692" s="305"/>
      <c r="CF692" s="305"/>
      <c r="CG692" s="305"/>
      <c r="CH692" s="305"/>
      <c r="CI692" s="305"/>
      <c r="CJ692" s="305"/>
      <c r="CK692" s="305"/>
      <c r="CL692" s="305"/>
      <c r="CM692" s="306"/>
    </row>
    <row r="693" spans="1:91" s="307" customFormat="1" ht="41.25" customHeight="1" x14ac:dyDescent="0.35">
      <c r="A693" s="304"/>
      <c r="B693" s="308" t="s">
        <v>310</v>
      </c>
      <c r="C693" s="128" t="s">
        <v>284</v>
      </c>
      <c r="D693" s="128"/>
      <c r="E693" s="20" t="s">
        <v>283</v>
      </c>
      <c r="F693" s="128" t="s">
        <v>121</v>
      </c>
      <c r="G693" s="122"/>
      <c r="H693" s="122"/>
      <c r="I693" s="122"/>
      <c r="J693" s="122">
        <v>6.1390000000000002</v>
      </c>
      <c r="K693" s="122"/>
      <c r="L693" s="122"/>
      <c r="M693" s="122"/>
      <c r="N693" s="126"/>
      <c r="O693" s="127"/>
      <c r="P693" s="293"/>
      <c r="Q693" s="305"/>
      <c r="R693" s="305"/>
      <c r="S693" s="305"/>
      <c r="T693" s="305"/>
      <c r="U693" s="305"/>
      <c r="V693" s="305"/>
      <c r="W693" s="305"/>
      <c r="X693" s="305"/>
      <c r="Y693" s="305"/>
      <c r="Z693" s="305"/>
      <c r="AA693" s="305"/>
      <c r="AB693" s="305"/>
      <c r="AC693" s="305"/>
      <c r="AD693" s="305"/>
      <c r="AE693" s="305"/>
      <c r="AF693" s="305"/>
      <c r="AG693" s="305"/>
      <c r="AH693" s="305"/>
      <c r="AI693" s="305"/>
      <c r="AJ693" s="305"/>
      <c r="AK693" s="305"/>
      <c r="AL693" s="305"/>
      <c r="AM693" s="305"/>
      <c r="AN693" s="305"/>
      <c r="AO693" s="305"/>
      <c r="AP693" s="305"/>
      <c r="AQ693" s="305"/>
      <c r="AR693" s="305"/>
      <c r="AS693" s="305"/>
      <c r="AT693" s="305"/>
      <c r="AU693" s="305"/>
      <c r="AV693" s="305"/>
      <c r="AW693" s="305"/>
      <c r="AX693" s="305"/>
      <c r="AY693" s="305"/>
      <c r="AZ693" s="305"/>
      <c r="BA693" s="305"/>
      <c r="BB693" s="305"/>
      <c r="BC693" s="305"/>
      <c r="BD693" s="305"/>
      <c r="BE693" s="305"/>
      <c r="BF693" s="305"/>
      <c r="BG693" s="305"/>
      <c r="BH693" s="305"/>
      <c r="BI693" s="305"/>
      <c r="BJ693" s="305"/>
      <c r="BK693" s="305"/>
      <c r="BL693" s="305"/>
      <c r="BM693" s="305"/>
      <c r="BN693" s="305"/>
      <c r="BO693" s="305"/>
      <c r="BP693" s="305"/>
      <c r="BQ693" s="305"/>
      <c r="BR693" s="305"/>
      <c r="BS693" s="305"/>
      <c r="BT693" s="305"/>
      <c r="BU693" s="305"/>
      <c r="BV693" s="305"/>
      <c r="BW693" s="305"/>
      <c r="BX693" s="305"/>
      <c r="BY693" s="305"/>
      <c r="BZ693" s="305"/>
      <c r="CA693" s="305"/>
      <c r="CB693" s="305"/>
      <c r="CC693" s="305"/>
      <c r="CD693" s="305"/>
      <c r="CE693" s="305"/>
      <c r="CF693" s="305"/>
      <c r="CG693" s="305"/>
      <c r="CH693" s="305"/>
      <c r="CI693" s="305"/>
      <c r="CJ693" s="305"/>
      <c r="CK693" s="305"/>
      <c r="CL693" s="305"/>
      <c r="CM693" s="306"/>
    </row>
    <row r="694" spans="1:91" s="307" customFormat="1" ht="41.25" customHeight="1" x14ac:dyDescent="0.35">
      <c r="A694" s="304"/>
      <c r="B694" s="308"/>
      <c r="C694" s="128"/>
      <c r="D694" s="128"/>
      <c r="E694" s="128" t="s">
        <v>129</v>
      </c>
      <c r="F694" s="128"/>
      <c r="G694" s="122"/>
      <c r="H694" s="122"/>
      <c r="I694" s="122"/>
      <c r="J694" s="122">
        <v>996</v>
      </c>
      <c r="K694" s="122"/>
      <c r="L694" s="122"/>
      <c r="M694" s="122"/>
      <c r="N694" s="62" t="s">
        <v>78</v>
      </c>
      <c r="O694" s="20">
        <v>271009034</v>
      </c>
      <c r="P694" s="293"/>
      <c r="Q694" s="305"/>
      <c r="R694" s="305"/>
      <c r="S694" s="305"/>
      <c r="T694" s="305"/>
      <c r="U694" s="305"/>
      <c r="V694" s="305"/>
      <c r="W694" s="305"/>
      <c r="X694" s="305"/>
      <c r="Y694" s="305"/>
      <c r="Z694" s="305"/>
      <c r="AA694" s="305"/>
      <c r="AB694" s="305"/>
      <c r="AC694" s="305"/>
      <c r="AD694" s="305"/>
      <c r="AE694" s="305"/>
      <c r="AF694" s="305"/>
      <c r="AG694" s="305"/>
      <c r="AH694" s="305"/>
      <c r="AI694" s="305"/>
      <c r="AJ694" s="305"/>
      <c r="AK694" s="305"/>
      <c r="AL694" s="305"/>
      <c r="AM694" s="305"/>
      <c r="AN694" s="305"/>
      <c r="AO694" s="305"/>
      <c r="AP694" s="305"/>
      <c r="AQ694" s="305"/>
      <c r="AR694" s="305"/>
      <c r="AS694" s="305"/>
      <c r="AT694" s="305"/>
      <c r="AU694" s="305"/>
      <c r="AV694" s="305"/>
      <c r="AW694" s="305"/>
      <c r="AX694" s="305"/>
      <c r="AY694" s="305"/>
      <c r="AZ694" s="305"/>
      <c r="BA694" s="305"/>
      <c r="BB694" s="305"/>
      <c r="BC694" s="305"/>
      <c r="BD694" s="305"/>
      <c r="BE694" s="305"/>
      <c r="BF694" s="305"/>
      <c r="BG694" s="305"/>
      <c r="BH694" s="305"/>
      <c r="BI694" s="305"/>
      <c r="BJ694" s="305"/>
      <c r="BK694" s="305"/>
      <c r="BL694" s="305"/>
      <c r="BM694" s="305"/>
      <c r="BN694" s="305"/>
      <c r="BO694" s="305"/>
      <c r="BP694" s="305"/>
      <c r="BQ694" s="305"/>
      <c r="BR694" s="305"/>
      <c r="BS694" s="305"/>
      <c r="BT694" s="305"/>
      <c r="BU694" s="305"/>
      <c r="BV694" s="305"/>
      <c r="BW694" s="305"/>
      <c r="BX694" s="305"/>
      <c r="BY694" s="305"/>
      <c r="BZ694" s="305"/>
      <c r="CA694" s="305"/>
      <c r="CB694" s="305"/>
      <c r="CC694" s="305"/>
      <c r="CD694" s="305"/>
      <c r="CE694" s="305"/>
      <c r="CF694" s="305"/>
      <c r="CG694" s="305"/>
      <c r="CH694" s="305"/>
      <c r="CI694" s="305"/>
      <c r="CJ694" s="305"/>
      <c r="CK694" s="305"/>
      <c r="CL694" s="305"/>
      <c r="CM694" s="306"/>
    </row>
    <row r="695" spans="1:91" s="307" customFormat="1" ht="101.25" customHeight="1" x14ac:dyDescent="0.35">
      <c r="A695" s="304"/>
      <c r="B695" s="308"/>
      <c r="C695" s="128"/>
      <c r="D695" s="128"/>
      <c r="E695" s="128"/>
      <c r="F695" s="128"/>
      <c r="G695" s="122"/>
      <c r="H695" s="122"/>
      <c r="I695" s="122"/>
      <c r="J695" s="125">
        <v>934.21400000000006</v>
      </c>
      <c r="K695" s="122"/>
      <c r="L695" s="122"/>
      <c r="M695" s="122"/>
      <c r="N695" s="62" t="s">
        <v>38</v>
      </c>
      <c r="O695" s="20">
        <v>271114015</v>
      </c>
      <c r="P695" s="293"/>
      <c r="Q695" s="305"/>
      <c r="R695" s="305"/>
      <c r="S695" s="305"/>
      <c r="T695" s="305"/>
      <c r="U695" s="305"/>
      <c r="V695" s="305"/>
      <c r="W695" s="305"/>
      <c r="X695" s="305"/>
      <c r="Y695" s="305"/>
      <c r="Z695" s="305"/>
      <c r="AA695" s="305"/>
      <c r="AB695" s="305"/>
      <c r="AC695" s="305"/>
      <c r="AD695" s="305"/>
      <c r="AE695" s="305"/>
      <c r="AF695" s="305"/>
      <c r="AG695" s="305"/>
      <c r="AH695" s="305"/>
      <c r="AI695" s="305"/>
      <c r="AJ695" s="305"/>
      <c r="AK695" s="305"/>
      <c r="AL695" s="305"/>
      <c r="AM695" s="305"/>
      <c r="AN695" s="305"/>
      <c r="AO695" s="305"/>
      <c r="AP695" s="305"/>
      <c r="AQ695" s="305"/>
      <c r="AR695" s="305"/>
      <c r="AS695" s="305"/>
      <c r="AT695" s="305"/>
      <c r="AU695" s="305"/>
      <c r="AV695" s="305"/>
      <c r="AW695" s="305"/>
      <c r="AX695" s="305"/>
      <c r="AY695" s="305"/>
      <c r="AZ695" s="305"/>
      <c r="BA695" s="305"/>
      <c r="BB695" s="305"/>
      <c r="BC695" s="305"/>
      <c r="BD695" s="305"/>
      <c r="BE695" s="305"/>
      <c r="BF695" s="305"/>
      <c r="BG695" s="305"/>
      <c r="BH695" s="305"/>
      <c r="BI695" s="305"/>
      <c r="BJ695" s="305"/>
      <c r="BK695" s="305"/>
      <c r="BL695" s="305"/>
      <c r="BM695" s="305"/>
      <c r="BN695" s="305"/>
      <c r="BO695" s="305"/>
      <c r="BP695" s="305"/>
      <c r="BQ695" s="305"/>
      <c r="BR695" s="305"/>
      <c r="BS695" s="305"/>
      <c r="BT695" s="305"/>
      <c r="BU695" s="305"/>
      <c r="BV695" s="305"/>
      <c r="BW695" s="305"/>
      <c r="BX695" s="305"/>
      <c r="BY695" s="305"/>
      <c r="BZ695" s="305"/>
      <c r="CA695" s="305"/>
      <c r="CB695" s="305"/>
      <c r="CC695" s="305"/>
      <c r="CD695" s="305"/>
      <c r="CE695" s="305"/>
      <c r="CF695" s="305"/>
      <c r="CG695" s="305"/>
      <c r="CH695" s="305"/>
      <c r="CI695" s="305"/>
      <c r="CJ695" s="305"/>
      <c r="CK695" s="305"/>
      <c r="CL695" s="305"/>
      <c r="CM695" s="306"/>
    </row>
    <row r="696" spans="1:91" s="307" customFormat="1" ht="41.25" customHeight="1" x14ac:dyDescent="0.35">
      <c r="A696" s="304"/>
      <c r="B696" s="308" t="s">
        <v>309</v>
      </c>
      <c r="C696" s="128" t="s">
        <v>284</v>
      </c>
      <c r="D696" s="128"/>
      <c r="E696" s="20" t="s">
        <v>283</v>
      </c>
      <c r="F696" s="128" t="s">
        <v>121</v>
      </c>
      <c r="G696" s="122"/>
      <c r="H696" s="122"/>
      <c r="I696" s="122"/>
      <c r="J696" s="122">
        <v>5.5110000000000001</v>
      </c>
      <c r="K696" s="122"/>
      <c r="L696" s="122"/>
      <c r="M696" s="122"/>
      <c r="N696" s="126"/>
      <c r="O696" s="127"/>
      <c r="P696" s="293"/>
      <c r="Q696" s="305"/>
      <c r="R696" s="305"/>
      <c r="S696" s="305"/>
      <c r="T696" s="305"/>
      <c r="U696" s="305"/>
      <c r="V696" s="305"/>
      <c r="W696" s="305"/>
      <c r="X696" s="305"/>
      <c r="Y696" s="305"/>
      <c r="Z696" s="305"/>
      <c r="AA696" s="305"/>
      <c r="AB696" s="305"/>
      <c r="AC696" s="305"/>
      <c r="AD696" s="305"/>
      <c r="AE696" s="305"/>
      <c r="AF696" s="305"/>
      <c r="AG696" s="305"/>
      <c r="AH696" s="305"/>
      <c r="AI696" s="305"/>
      <c r="AJ696" s="305"/>
      <c r="AK696" s="305"/>
      <c r="AL696" s="305"/>
      <c r="AM696" s="305"/>
      <c r="AN696" s="305"/>
      <c r="AO696" s="305"/>
      <c r="AP696" s="305"/>
      <c r="AQ696" s="305"/>
      <c r="AR696" s="305"/>
      <c r="AS696" s="305"/>
      <c r="AT696" s="305"/>
      <c r="AU696" s="305"/>
      <c r="AV696" s="305"/>
      <c r="AW696" s="305"/>
      <c r="AX696" s="305"/>
      <c r="AY696" s="305"/>
      <c r="AZ696" s="305"/>
      <c r="BA696" s="305"/>
      <c r="BB696" s="305"/>
      <c r="BC696" s="305"/>
      <c r="BD696" s="305"/>
      <c r="BE696" s="305"/>
      <c r="BF696" s="305"/>
      <c r="BG696" s="305"/>
      <c r="BH696" s="305"/>
      <c r="BI696" s="305"/>
      <c r="BJ696" s="305"/>
      <c r="BK696" s="305"/>
      <c r="BL696" s="305"/>
      <c r="BM696" s="305"/>
      <c r="BN696" s="305"/>
      <c r="BO696" s="305"/>
      <c r="BP696" s="305"/>
      <c r="BQ696" s="305"/>
      <c r="BR696" s="305"/>
      <c r="BS696" s="305"/>
      <c r="BT696" s="305"/>
      <c r="BU696" s="305"/>
      <c r="BV696" s="305"/>
      <c r="BW696" s="305"/>
      <c r="BX696" s="305"/>
      <c r="BY696" s="305"/>
      <c r="BZ696" s="305"/>
      <c r="CA696" s="305"/>
      <c r="CB696" s="305"/>
      <c r="CC696" s="305"/>
      <c r="CD696" s="305"/>
      <c r="CE696" s="305"/>
      <c r="CF696" s="305"/>
      <c r="CG696" s="305"/>
      <c r="CH696" s="305"/>
      <c r="CI696" s="305"/>
      <c r="CJ696" s="305"/>
      <c r="CK696" s="305"/>
      <c r="CL696" s="305"/>
      <c r="CM696" s="306"/>
    </row>
    <row r="697" spans="1:91" s="307" customFormat="1" ht="41.25" customHeight="1" x14ac:dyDescent="0.35">
      <c r="A697" s="304"/>
      <c r="B697" s="308"/>
      <c r="C697" s="128"/>
      <c r="D697" s="128"/>
      <c r="E697" s="128" t="s">
        <v>129</v>
      </c>
      <c r="F697" s="128"/>
      <c r="G697" s="122"/>
      <c r="H697" s="122"/>
      <c r="I697" s="122"/>
      <c r="J697" s="122">
        <v>986</v>
      </c>
      <c r="K697" s="122"/>
      <c r="L697" s="122"/>
      <c r="M697" s="122"/>
      <c r="N697" s="62" t="s">
        <v>78</v>
      </c>
      <c r="O697" s="20">
        <v>271009034</v>
      </c>
      <c r="P697" s="293"/>
      <c r="Q697" s="305"/>
      <c r="R697" s="305"/>
      <c r="S697" s="305"/>
      <c r="T697" s="305"/>
      <c r="U697" s="305"/>
      <c r="V697" s="305"/>
      <c r="W697" s="305"/>
      <c r="X697" s="305"/>
      <c r="Y697" s="305"/>
      <c r="Z697" s="305"/>
      <c r="AA697" s="305"/>
      <c r="AB697" s="305"/>
      <c r="AC697" s="305"/>
      <c r="AD697" s="305"/>
      <c r="AE697" s="305"/>
      <c r="AF697" s="305"/>
      <c r="AG697" s="305"/>
      <c r="AH697" s="305"/>
      <c r="AI697" s="305"/>
      <c r="AJ697" s="305"/>
      <c r="AK697" s="305"/>
      <c r="AL697" s="305"/>
      <c r="AM697" s="305"/>
      <c r="AN697" s="305"/>
      <c r="AO697" s="305"/>
      <c r="AP697" s="305"/>
      <c r="AQ697" s="305"/>
      <c r="AR697" s="305"/>
      <c r="AS697" s="305"/>
      <c r="AT697" s="305"/>
      <c r="AU697" s="305"/>
      <c r="AV697" s="305"/>
      <c r="AW697" s="305"/>
      <c r="AX697" s="305"/>
      <c r="AY697" s="305"/>
      <c r="AZ697" s="305"/>
      <c r="BA697" s="305"/>
      <c r="BB697" s="305"/>
      <c r="BC697" s="305"/>
      <c r="BD697" s="305"/>
      <c r="BE697" s="305"/>
      <c r="BF697" s="305"/>
      <c r="BG697" s="305"/>
      <c r="BH697" s="305"/>
      <c r="BI697" s="305"/>
      <c r="BJ697" s="305"/>
      <c r="BK697" s="305"/>
      <c r="BL697" s="305"/>
      <c r="BM697" s="305"/>
      <c r="BN697" s="305"/>
      <c r="BO697" s="305"/>
      <c r="BP697" s="305"/>
      <c r="BQ697" s="305"/>
      <c r="BR697" s="305"/>
      <c r="BS697" s="305"/>
      <c r="BT697" s="305"/>
      <c r="BU697" s="305"/>
      <c r="BV697" s="305"/>
      <c r="BW697" s="305"/>
      <c r="BX697" s="305"/>
      <c r="BY697" s="305"/>
      <c r="BZ697" s="305"/>
      <c r="CA697" s="305"/>
      <c r="CB697" s="305"/>
      <c r="CC697" s="305"/>
      <c r="CD697" s="305"/>
      <c r="CE697" s="305"/>
      <c r="CF697" s="305"/>
      <c r="CG697" s="305"/>
      <c r="CH697" s="305"/>
      <c r="CI697" s="305"/>
      <c r="CJ697" s="305"/>
      <c r="CK697" s="305"/>
      <c r="CL697" s="305"/>
      <c r="CM697" s="306"/>
    </row>
    <row r="698" spans="1:91" s="307" customFormat="1" ht="89.25" customHeight="1" x14ac:dyDescent="0.35">
      <c r="A698" s="304"/>
      <c r="B698" s="308"/>
      <c r="C698" s="128"/>
      <c r="D698" s="128"/>
      <c r="E698" s="128"/>
      <c r="F698" s="128"/>
      <c r="G698" s="122"/>
      <c r="H698" s="122"/>
      <c r="I698" s="122"/>
      <c r="J698" s="125">
        <v>982.22400000000005</v>
      </c>
      <c r="K698" s="122"/>
      <c r="L698" s="122"/>
      <c r="M698" s="122"/>
      <c r="N698" s="62" t="s">
        <v>38</v>
      </c>
      <c r="O698" s="20">
        <v>271114015</v>
      </c>
      <c r="P698" s="293"/>
      <c r="Q698" s="305"/>
      <c r="R698" s="305"/>
      <c r="S698" s="305"/>
      <c r="T698" s="305"/>
      <c r="U698" s="305"/>
      <c r="V698" s="305"/>
      <c r="W698" s="305"/>
      <c r="X698" s="305"/>
      <c r="Y698" s="305"/>
      <c r="Z698" s="305"/>
      <c r="AA698" s="305"/>
      <c r="AB698" s="305"/>
      <c r="AC698" s="305"/>
      <c r="AD698" s="305"/>
      <c r="AE698" s="305"/>
      <c r="AF698" s="305"/>
      <c r="AG698" s="305"/>
      <c r="AH698" s="305"/>
      <c r="AI698" s="305"/>
      <c r="AJ698" s="305"/>
      <c r="AK698" s="305"/>
      <c r="AL698" s="305"/>
      <c r="AM698" s="305"/>
      <c r="AN698" s="305"/>
      <c r="AO698" s="305"/>
      <c r="AP698" s="305"/>
      <c r="AQ698" s="305"/>
      <c r="AR698" s="305"/>
      <c r="AS698" s="305"/>
      <c r="AT698" s="305"/>
      <c r="AU698" s="305"/>
      <c r="AV698" s="305"/>
      <c r="AW698" s="305"/>
      <c r="AX698" s="305"/>
      <c r="AY698" s="305"/>
      <c r="AZ698" s="305"/>
      <c r="BA698" s="305"/>
      <c r="BB698" s="305"/>
      <c r="BC698" s="305"/>
      <c r="BD698" s="305"/>
      <c r="BE698" s="305"/>
      <c r="BF698" s="305"/>
      <c r="BG698" s="305"/>
      <c r="BH698" s="305"/>
      <c r="BI698" s="305"/>
      <c r="BJ698" s="305"/>
      <c r="BK698" s="305"/>
      <c r="BL698" s="305"/>
      <c r="BM698" s="305"/>
      <c r="BN698" s="305"/>
      <c r="BO698" s="305"/>
      <c r="BP698" s="305"/>
      <c r="BQ698" s="305"/>
      <c r="BR698" s="305"/>
      <c r="BS698" s="305"/>
      <c r="BT698" s="305"/>
      <c r="BU698" s="305"/>
      <c r="BV698" s="305"/>
      <c r="BW698" s="305"/>
      <c r="BX698" s="305"/>
      <c r="BY698" s="305"/>
      <c r="BZ698" s="305"/>
      <c r="CA698" s="305"/>
      <c r="CB698" s="305"/>
      <c r="CC698" s="305"/>
      <c r="CD698" s="305"/>
      <c r="CE698" s="305"/>
      <c r="CF698" s="305"/>
      <c r="CG698" s="305"/>
      <c r="CH698" s="305"/>
      <c r="CI698" s="305"/>
      <c r="CJ698" s="305"/>
      <c r="CK698" s="305"/>
      <c r="CL698" s="305"/>
      <c r="CM698" s="306"/>
    </row>
    <row r="699" spans="1:91" s="307" customFormat="1" ht="41.25" customHeight="1" x14ac:dyDescent="0.35">
      <c r="A699" s="304"/>
      <c r="B699" s="128" t="s">
        <v>308</v>
      </c>
      <c r="C699" s="128" t="s">
        <v>290</v>
      </c>
      <c r="D699" s="128"/>
      <c r="E699" s="20" t="s">
        <v>283</v>
      </c>
      <c r="F699" s="128" t="s">
        <v>121</v>
      </c>
      <c r="G699" s="122"/>
      <c r="H699" s="122"/>
      <c r="I699" s="122"/>
      <c r="J699" s="125">
        <v>2.7570000000000001</v>
      </c>
      <c r="K699" s="122"/>
      <c r="L699" s="122"/>
      <c r="M699" s="122"/>
      <c r="N699" s="126"/>
      <c r="O699" s="127"/>
      <c r="P699" s="293"/>
      <c r="Q699" s="305"/>
      <c r="R699" s="305"/>
      <c r="S699" s="305"/>
      <c r="T699" s="305"/>
      <c r="U699" s="305"/>
      <c r="V699" s="305"/>
      <c r="W699" s="305"/>
      <c r="X699" s="305"/>
      <c r="Y699" s="305"/>
      <c r="Z699" s="305"/>
      <c r="AA699" s="305"/>
      <c r="AB699" s="305"/>
      <c r="AC699" s="305"/>
      <c r="AD699" s="305"/>
      <c r="AE699" s="305"/>
      <c r="AF699" s="305"/>
      <c r="AG699" s="305"/>
      <c r="AH699" s="305"/>
      <c r="AI699" s="305"/>
      <c r="AJ699" s="305"/>
      <c r="AK699" s="305"/>
      <c r="AL699" s="305"/>
      <c r="AM699" s="305"/>
      <c r="AN699" s="305"/>
      <c r="AO699" s="305"/>
      <c r="AP699" s="305"/>
      <c r="AQ699" s="305"/>
      <c r="AR699" s="305"/>
      <c r="AS699" s="305"/>
      <c r="AT699" s="305"/>
      <c r="AU699" s="305"/>
      <c r="AV699" s="305"/>
      <c r="AW699" s="305"/>
      <c r="AX699" s="305"/>
      <c r="AY699" s="305"/>
      <c r="AZ699" s="305"/>
      <c r="BA699" s="305"/>
      <c r="BB699" s="305"/>
      <c r="BC699" s="305"/>
      <c r="BD699" s="305"/>
      <c r="BE699" s="305"/>
      <c r="BF699" s="305"/>
      <c r="BG699" s="305"/>
      <c r="BH699" s="305"/>
      <c r="BI699" s="305"/>
      <c r="BJ699" s="305"/>
      <c r="BK699" s="305"/>
      <c r="BL699" s="305"/>
      <c r="BM699" s="305"/>
      <c r="BN699" s="305"/>
      <c r="BO699" s="305"/>
      <c r="BP699" s="305"/>
      <c r="BQ699" s="305"/>
      <c r="BR699" s="305"/>
      <c r="BS699" s="305"/>
      <c r="BT699" s="305"/>
      <c r="BU699" s="305"/>
      <c r="BV699" s="305"/>
      <c r="BW699" s="305"/>
      <c r="BX699" s="305"/>
      <c r="BY699" s="305"/>
      <c r="BZ699" s="305"/>
      <c r="CA699" s="305"/>
      <c r="CB699" s="305"/>
      <c r="CC699" s="305"/>
      <c r="CD699" s="305"/>
      <c r="CE699" s="305"/>
      <c r="CF699" s="305"/>
      <c r="CG699" s="305"/>
      <c r="CH699" s="305"/>
      <c r="CI699" s="305"/>
      <c r="CJ699" s="305"/>
      <c r="CK699" s="305"/>
      <c r="CL699" s="305"/>
      <c r="CM699" s="306"/>
    </row>
    <row r="700" spans="1:91" s="307" customFormat="1" ht="41.25" customHeight="1" x14ac:dyDescent="0.35">
      <c r="A700" s="304"/>
      <c r="B700" s="128"/>
      <c r="C700" s="128"/>
      <c r="D700" s="128"/>
      <c r="E700" s="128" t="s">
        <v>129</v>
      </c>
      <c r="F700" s="128"/>
      <c r="G700" s="122"/>
      <c r="H700" s="122"/>
      <c r="I700" s="122"/>
      <c r="J700" s="122">
        <v>493</v>
      </c>
      <c r="K700" s="122"/>
      <c r="L700" s="122"/>
      <c r="M700" s="122"/>
      <c r="N700" s="62" t="s">
        <v>78</v>
      </c>
      <c r="O700" s="20">
        <v>271009034</v>
      </c>
      <c r="P700" s="293"/>
      <c r="Q700" s="305"/>
      <c r="R700" s="305"/>
      <c r="S700" s="305"/>
      <c r="T700" s="305"/>
      <c r="U700" s="305"/>
      <c r="V700" s="305"/>
      <c r="W700" s="305"/>
      <c r="X700" s="305"/>
      <c r="Y700" s="305"/>
      <c r="Z700" s="305"/>
      <c r="AA700" s="305"/>
      <c r="AB700" s="305"/>
      <c r="AC700" s="305"/>
      <c r="AD700" s="305"/>
      <c r="AE700" s="305"/>
      <c r="AF700" s="305"/>
      <c r="AG700" s="305"/>
      <c r="AH700" s="305"/>
      <c r="AI700" s="305"/>
      <c r="AJ700" s="305"/>
      <c r="AK700" s="305"/>
      <c r="AL700" s="305"/>
      <c r="AM700" s="305"/>
      <c r="AN700" s="305"/>
      <c r="AO700" s="305"/>
      <c r="AP700" s="305"/>
      <c r="AQ700" s="305"/>
      <c r="AR700" s="305"/>
      <c r="AS700" s="305"/>
      <c r="AT700" s="305"/>
      <c r="AU700" s="305"/>
      <c r="AV700" s="305"/>
      <c r="AW700" s="305"/>
      <c r="AX700" s="305"/>
      <c r="AY700" s="305"/>
      <c r="AZ700" s="305"/>
      <c r="BA700" s="305"/>
      <c r="BB700" s="305"/>
      <c r="BC700" s="305"/>
      <c r="BD700" s="305"/>
      <c r="BE700" s="305"/>
      <c r="BF700" s="305"/>
      <c r="BG700" s="305"/>
      <c r="BH700" s="305"/>
      <c r="BI700" s="305"/>
      <c r="BJ700" s="305"/>
      <c r="BK700" s="305"/>
      <c r="BL700" s="305"/>
      <c r="BM700" s="305"/>
      <c r="BN700" s="305"/>
      <c r="BO700" s="305"/>
      <c r="BP700" s="305"/>
      <c r="BQ700" s="305"/>
      <c r="BR700" s="305"/>
      <c r="BS700" s="305"/>
      <c r="BT700" s="305"/>
      <c r="BU700" s="305"/>
      <c r="BV700" s="305"/>
      <c r="BW700" s="305"/>
      <c r="BX700" s="305"/>
      <c r="BY700" s="305"/>
      <c r="BZ700" s="305"/>
      <c r="CA700" s="305"/>
      <c r="CB700" s="305"/>
      <c r="CC700" s="305"/>
      <c r="CD700" s="305"/>
      <c r="CE700" s="305"/>
      <c r="CF700" s="305"/>
      <c r="CG700" s="305"/>
      <c r="CH700" s="305"/>
      <c r="CI700" s="305"/>
      <c r="CJ700" s="305"/>
      <c r="CK700" s="305"/>
      <c r="CL700" s="305"/>
      <c r="CM700" s="306"/>
    </row>
    <row r="701" spans="1:91" s="307" customFormat="1" ht="41.25" customHeight="1" x14ac:dyDescent="0.35">
      <c r="A701" s="304"/>
      <c r="B701" s="128"/>
      <c r="C701" s="128"/>
      <c r="D701" s="128"/>
      <c r="E701" s="128"/>
      <c r="F701" s="128"/>
      <c r="G701" s="122"/>
      <c r="H701" s="122"/>
      <c r="I701" s="122"/>
      <c r="J701" s="125">
        <v>500.86500000000001</v>
      </c>
      <c r="K701" s="122"/>
      <c r="L701" s="122"/>
      <c r="M701" s="122"/>
      <c r="N701" s="62" t="s">
        <v>38</v>
      </c>
      <c r="O701" s="20">
        <v>271114015</v>
      </c>
      <c r="P701" s="293"/>
      <c r="Q701" s="305"/>
      <c r="R701" s="305"/>
      <c r="S701" s="305"/>
      <c r="T701" s="305"/>
      <c r="U701" s="305"/>
      <c r="V701" s="305"/>
      <c r="W701" s="305"/>
      <c r="X701" s="305"/>
      <c r="Y701" s="305"/>
      <c r="Z701" s="305"/>
      <c r="AA701" s="305"/>
      <c r="AB701" s="305"/>
      <c r="AC701" s="305"/>
      <c r="AD701" s="305"/>
      <c r="AE701" s="305"/>
      <c r="AF701" s="305"/>
      <c r="AG701" s="305"/>
      <c r="AH701" s="305"/>
      <c r="AI701" s="305"/>
      <c r="AJ701" s="305"/>
      <c r="AK701" s="305"/>
      <c r="AL701" s="305"/>
      <c r="AM701" s="305"/>
      <c r="AN701" s="305"/>
      <c r="AO701" s="305"/>
      <c r="AP701" s="305"/>
      <c r="AQ701" s="305"/>
      <c r="AR701" s="305"/>
      <c r="AS701" s="305"/>
      <c r="AT701" s="305"/>
      <c r="AU701" s="305"/>
      <c r="AV701" s="305"/>
      <c r="AW701" s="305"/>
      <c r="AX701" s="305"/>
      <c r="AY701" s="305"/>
      <c r="AZ701" s="305"/>
      <c r="BA701" s="305"/>
      <c r="BB701" s="305"/>
      <c r="BC701" s="305"/>
      <c r="BD701" s="305"/>
      <c r="BE701" s="305"/>
      <c r="BF701" s="305"/>
      <c r="BG701" s="305"/>
      <c r="BH701" s="305"/>
      <c r="BI701" s="305"/>
      <c r="BJ701" s="305"/>
      <c r="BK701" s="305"/>
      <c r="BL701" s="305"/>
      <c r="BM701" s="305"/>
      <c r="BN701" s="305"/>
      <c r="BO701" s="305"/>
      <c r="BP701" s="305"/>
      <c r="BQ701" s="305"/>
      <c r="BR701" s="305"/>
      <c r="BS701" s="305"/>
      <c r="BT701" s="305"/>
      <c r="BU701" s="305"/>
      <c r="BV701" s="305"/>
      <c r="BW701" s="305"/>
      <c r="BX701" s="305"/>
      <c r="BY701" s="305"/>
      <c r="BZ701" s="305"/>
      <c r="CA701" s="305"/>
      <c r="CB701" s="305"/>
      <c r="CC701" s="305"/>
      <c r="CD701" s="305"/>
      <c r="CE701" s="305"/>
      <c r="CF701" s="305"/>
      <c r="CG701" s="305"/>
      <c r="CH701" s="305"/>
      <c r="CI701" s="305"/>
      <c r="CJ701" s="305"/>
      <c r="CK701" s="305"/>
      <c r="CL701" s="305"/>
      <c r="CM701" s="306"/>
    </row>
    <row r="702" spans="1:91" s="307" customFormat="1" ht="41.25" customHeight="1" x14ac:dyDescent="0.35">
      <c r="A702" s="304"/>
      <c r="B702" s="128"/>
      <c r="C702" s="128"/>
      <c r="D702" s="128"/>
      <c r="E702" s="128"/>
      <c r="F702" s="128"/>
      <c r="G702" s="122"/>
      <c r="H702" s="122"/>
      <c r="I702" s="62">
        <v>10</v>
      </c>
      <c r="J702" s="124">
        <v>25</v>
      </c>
      <c r="K702" s="122"/>
      <c r="L702" s="122"/>
      <c r="M702" s="122"/>
      <c r="N702" s="62" t="s">
        <v>272</v>
      </c>
      <c r="O702" s="20">
        <v>467003015</v>
      </c>
      <c r="P702" s="293"/>
      <c r="Q702" s="305"/>
      <c r="R702" s="305"/>
      <c r="S702" s="305"/>
      <c r="T702" s="305"/>
      <c r="U702" s="305"/>
      <c r="V702" s="305"/>
      <c r="W702" s="305"/>
      <c r="X702" s="305"/>
      <c r="Y702" s="305"/>
      <c r="Z702" s="305"/>
      <c r="AA702" s="305"/>
      <c r="AB702" s="305"/>
      <c r="AC702" s="305"/>
      <c r="AD702" s="305"/>
      <c r="AE702" s="305"/>
      <c r="AF702" s="305"/>
      <c r="AG702" s="305"/>
      <c r="AH702" s="305"/>
      <c r="AI702" s="305"/>
      <c r="AJ702" s="305"/>
      <c r="AK702" s="305"/>
      <c r="AL702" s="305"/>
      <c r="AM702" s="305"/>
      <c r="AN702" s="305"/>
      <c r="AO702" s="305"/>
      <c r="AP702" s="305"/>
      <c r="AQ702" s="305"/>
      <c r="AR702" s="305"/>
      <c r="AS702" s="305"/>
      <c r="AT702" s="305"/>
      <c r="AU702" s="305"/>
      <c r="AV702" s="305"/>
      <c r="AW702" s="305"/>
      <c r="AX702" s="305"/>
      <c r="AY702" s="305"/>
      <c r="AZ702" s="305"/>
      <c r="BA702" s="305"/>
      <c r="BB702" s="305"/>
      <c r="BC702" s="305"/>
      <c r="BD702" s="305"/>
      <c r="BE702" s="305"/>
      <c r="BF702" s="305"/>
      <c r="BG702" s="305"/>
      <c r="BH702" s="305"/>
      <c r="BI702" s="305"/>
      <c r="BJ702" s="305"/>
      <c r="BK702" s="305"/>
      <c r="BL702" s="305"/>
      <c r="BM702" s="305"/>
      <c r="BN702" s="305"/>
      <c r="BO702" s="305"/>
      <c r="BP702" s="305"/>
      <c r="BQ702" s="305"/>
      <c r="BR702" s="305"/>
      <c r="BS702" s="305"/>
      <c r="BT702" s="305"/>
      <c r="BU702" s="305"/>
      <c r="BV702" s="305"/>
      <c r="BW702" s="305"/>
      <c r="BX702" s="305"/>
      <c r="BY702" s="305"/>
      <c r="BZ702" s="305"/>
      <c r="CA702" s="305"/>
      <c r="CB702" s="305"/>
      <c r="CC702" s="305"/>
      <c r="CD702" s="305"/>
      <c r="CE702" s="305"/>
      <c r="CF702" s="305"/>
      <c r="CG702" s="305"/>
      <c r="CH702" s="305"/>
      <c r="CI702" s="305"/>
      <c r="CJ702" s="305"/>
      <c r="CK702" s="305"/>
      <c r="CL702" s="305"/>
      <c r="CM702" s="306"/>
    </row>
    <row r="703" spans="1:91" s="307" customFormat="1" ht="41.25" customHeight="1" x14ac:dyDescent="0.35">
      <c r="A703" s="304"/>
      <c r="B703" s="128" t="s">
        <v>307</v>
      </c>
      <c r="C703" s="128" t="s">
        <v>290</v>
      </c>
      <c r="D703" s="128"/>
      <c r="E703" s="20" t="s">
        <v>283</v>
      </c>
      <c r="F703" s="128" t="s">
        <v>121</v>
      </c>
      <c r="G703" s="122"/>
      <c r="H703" s="122"/>
      <c r="I703" s="122"/>
      <c r="J703" s="122"/>
      <c r="K703" s="125">
        <v>7.1520000000000001</v>
      </c>
      <c r="L703" s="122"/>
      <c r="M703" s="122"/>
      <c r="N703" s="126"/>
      <c r="O703" s="127"/>
      <c r="P703" s="293"/>
      <c r="Q703" s="305"/>
      <c r="R703" s="305"/>
      <c r="S703" s="305"/>
      <c r="T703" s="305"/>
      <c r="U703" s="305"/>
      <c r="V703" s="305"/>
      <c r="W703" s="305"/>
      <c r="X703" s="305"/>
      <c r="Y703" s="305"/>
      <c r="Z703" s="305"/>
      <c r="AA703" s="305"/>
      <c r="AB703" s="305"/>
      <c r="AC703" s="305"/>
      <c r="AD703" s="305"/>
      <c r="AE703" s="305"/>
      <c r="AF703" s="305"/>
      <c r="AG703" s="305"/>
      <c r="AH703" s="305"/>
      <c r="AI703" s="305"/>
      <c r="AJ703" s="305"/>
      <c r="AK703" s="305"/>
      <c r="AL703" s="305"/>
      <c r="AM703" s="305"/>
      <c r="AN703" s="305"/>
      <c r="AO703" s="305"/>
      <c r="AP703" s="305"/>
      <c r="AQ703" s="305"/>
      <c r="AR703" s="305"/>
      <c r="AS703" s="305"/>
      <c r="AT703" s="305"/>
      <c r="AU703" s="305"/>
      <c r="AV703" s="305"/>
      <c r="AW703" s="305"/>
      <c r="AX703" s="305"/>
      <c r="AY703" s="305"/>
      <c r="AZ703" s="305"/>
      <c r="BA703" s="305"/>
      <c r="BB703" s="305"/>
      <c r="BC703" s="305"/>
      <c r="BD703" s="305"/>
      <c r="BE703" s="305"/>
      <c r="BF703" s="305"/>
      <c r="BG703" s="305"/>
      <c r="BH703" s="305"/>
      <c r="BI703" s="305"/>
      <c r="BJ703" s="305"/>
      <c r="BK703" s="305"/>
      <c r="BL703" s="305"/>
      <c r="BM703" s="305"/>
      <c r="BN703" s="305"/>
      <c r="BO703" s="305"/>
      <c r="BP703" s="305"/>
      <c r="BQ703" s="305"/>
      <c r="BR703" s="305"/>
      <c r="BS703" s="305"/>
      <c r="BT703" s="305"/>
      <c r="BU703" s="305"/>
      <c r="BV703" s="305"/>
      <c r="BW703" s="305"/>
      <c r="BX703" s="305"/>
      <c r="BY703" s="305"/>
      <c r="BZ703" s="305"/>
      <c r="CA703" s="305"/>
      <c r="CB703" s="305"/>
      <c r="CC703" s="305"/>
      <c r="CD703" s="305"/>
      <c r="CE703" s="305"/>
      <c r="CF703" s="305"/>
      <c r="CG703" s="305"/>
      <c r="CH703" s="305"/>
      <c r="CI703" s="305"/>
      <c r="CJ703" s="305"/>
      <c r="CK703" s="305"/>
      <c r="CL703" s="305"/>
      <c r="CM703" s="306"/>
    </row>
    <row r="704" spans="1:91" s="307" customFormat="1" ht="41.25" customHeight="1" x14ac:dyDescent="0.35">
      <c r="A704" s="304"/>
      <c r="B704" s="128"/>
      <c r="C704" s="128"/>
      <c r="D704" s="128"/>
      <c r="E704" s="128" t="s">
        <v>129</v>
      </c>
      <c r="F704" s="128"/>
      <c r="G704" s="122"/>
      <c r="H704" s="122"/>
      <c r="I704" s="122"/>
      <c r="J704" s="122"/>
      <c r="K704" s="122">
        <v>1222.5</v>
      </c>
      <c r="L704" s="122"/>
      <c r="M704" s="122"/>
      <c r="N704" s="62" t="s">
        <v>78</v>
      </c>
      <c r="O704" s="20">
        <v>271009034</v>
      </c>
      <c r="P704" s="293"/>
      <c r="Q704" s="305"/>
      <c r="R704" s="305"/>
      <c r="S704" s="305"/>
      <c r="T704" s="305"/>
      <c r="U704" s="305"/>
      <c r="V704" s="305"/>
      <c r="W704" s="305"/>
      <c r="X704" s="305"/>
      <c r="Y704" s="305"/>
      <c r="Z704" s="305"/>
      <c r="AA704" s="305"/>
      <c r="AB704" s="305"/>
      <c r="AC704" s="305"/>
      <c r="AD704" s="305"/>
      <c r="AE704" s="305"/>
      <c r="AF704" s="305"/>
      <c r="AG704" s="305"/>
      <c r="AH704" s="305"/>
      <c r="AI704" s="305"/>
      <c r="AJ704" s="305"/>
      <c r="AK704" s="305"/>
      <c r="AL704" s="305"/>
      <c r="AM704" s="305"/>
      <c r="AN704" s="305"/>
      <c r="AO704" s="305"/>
      <c r="AP704" s="305"/>
      <c r="AQ704" s="305"/>
      <c r="AR704" s="305"/>
      <c r="AS704" s="305"/>
      <c r="AT704" s="305"/>
      <c r="AU704" s="305"/>
      <c r="AV704" s="305"/>
      <c r="AW704" s="305"/>
      <c r="AX704" s="305"/>
      <c r="AY704" s="305"/>
      <c r="AZ704" s="305"/>
      <c r="BA704" s="305"/>
      <c r="BB704" s="305"/>
      <c r="BC704" s="305"/>
      <c r="BD704" s="305"/>
      <c r="BE704" s="305"/>
      <c r="BF704" s="305"/>
      <c r="BG704" s="305"/>
      <c r="BH704" s="305"/>
      <c r="BI704" s="305"/>
      <c r="BJ704" s="305"/>
      <c r="BK704" s="305"/>
      <c r="BL704" s="305"/>
      <c r="BM704" s="305"/>
      <c r="BN704" s="305"/>
      <c r="BO704" s="305"/>
      <c r="BP704" s="305"/>
      <c r="BQ704" s="305"/>
      <c r="BR704" s="305"/>
      <c r="BS704" s="305"/>
      <c r="BT704" s="305"/>
      <c r="BU704" s="305"/>
      <c r="BV704" s="305"/>
      <c r="BW704" s="305"/>
      <c r="BX704" s="305"/>
      <c r="BY704" s="305"/>
      <c r="BZ704" s="305"/>
      <c r="CA704" s="305"/>
      <c r="CB704" s="305"/>
      <c r="CC704" s="305"/>
      <c r="CD704" s="305"/>
      <c r="CE704" s="305"/>
      <c r="CF704" s="305"/>
      <c r="CG704" s="305"/>
      <c r="CH704" s="305"/>
      <c r="CI704" s="305"/>
      <c r="CJ704" s="305"/>
      <c r="CK704" s="305"/>
      <c r="CL704" s="305"/>
      <c r="CM704" s="306"/>
    </row>
    <row r="705" spans="1:91" s="307" customFormat="1" ht="41.25" customHeight="1" x14ac:dyDescent="0.35">
      <c r="A705" s="304"/>
      <c r="B705" s="128"/>
      <c r="C705" s="128"/>
      <c r="D705" s="128"/>
      <c r="E705" s="128"/>
      <c r="F705" s="128"/>
      <c r="G705" s="122"/>
      <c r="H705" s="122"/>
      <c r="I705" s="122"/>
      <c r="J705" s="122"/>
      <c r="K705" s="125">
        <v>1232.663</v>
      </c>
      <c r="L705" s="122"/>
      <c r="M705" s="122"/>
      <c r="N705" s="62" t="s">
        <v>38</v>
      </c>
      <c r="O705" s="20">
        <v>271114015</v>
      </c>
      <c r="P705" s="293"/>
      <c r="Q705" s="305"/>
      <c r="R705" s="305"/>
      <c r="S705" s="305"/>
      <c r="T705" s="305"/>
      <c r="U705" s="305"/>
      <c r="V705" s="305"/>
      <c r="W705" s="305"/>
      <c r="X705" s="305"/>
      <c r="Y705" s="305"/>
      <c r="Z705" s="305"/>
      <c r="AA705" s="305"/>
      <c r="AB705" s="305"/>
      <c r="AC705" s="305"/>
      <c r="AD705" s="305"/>
      <c r="AE705" s="305"/>
      <c r="AF705" s="305"/>
      <c r="AG705" s="305"/>
      <c r="AH705" s="305"/>
      <c r="AI705" s="305"/>
      <c r="AJ705" s="305"/>
      <c r="AK705" s="305"/>
      <c r="AL705" s="305"/>
      <c r="AM705" s="305"/>
      <c r="AN705" s="305"/>
      <c r="AO705" s="305"/>
      <c r="AP705" s="305"/>
      <c r="AQ705" s="305"/>
      <c r="AR705" s="305"/>
      <c r="AS705" s="305"/>
      <c r="AT705" s="305"/>
      <c r="AU705" s="305"/>
      <c r="AV705" s="305"/>
      <c r="AW705" s="305"/>
      <c r="AX705" s="305"/>
      <c r="AY705" s="305"/>
      <c r="AZ705" s="305"/>
      <c r="BA705" s="305"/>
      <c r="BB705" s="305"/>
      <c r="BC705" s="305"/>
      <c r="BD705" s="305"/>
      <c r="BE705" s="305"/>
      <c r="BF705" s="305"/>
      <c r="BG705" s="305"/>
      <c r="BH705" s="305"/>
      <c r="BI705" s="305"/>
      <c r="BJ705" s="305"/>
      <c r="BK705" s="305"/>
      <c r="BL705" s="305"/>
      <c r="BM705" s="305"/>
      <c r="BN705" s="305"/>
      <c r="BO705" s="305"/>
      <c r="BP705" s="305"/>
      <c r="BQ705" s="305"/>
      <c r="BR705" s="305"/>
      <c r="BS705" s="305"/>
      <c r="BT705" s="305"/>
      <c r="BU705" s="305"/>
      <c r="BV705" s="305"/>
      <c r="BW705" s="305"/>
      <c r="BX705" s="305"/>
      <c r="BY705" s="305"/>
      <c r="BZ705" s="305"/>
      <c r="CA705" s="305"/>
      <c r="CB705" s="305"/>
      <c r="CC705" s="305"/>
      <c r="CD705" s="305"/>
      <c r="CE705" s="305"/>
      <c r="CF705" s="305"/>
      <c r="CG705" s="305"/>
      <c r="CH705" s="305"/>
      <c r="CI705" s="305"/>
      <c r="CJ705" s="305"/>
      <c r="CK705" s="305"/>
      <c r="CL705" s="305"/>
      <c r="CM705" s="306"/>
    </row>
    <row r="706" spans="1:91" s="307" customFormat="1" ht="41.25" customHeight="1" x14ac:dyDescent="0.35">
      <c r="A706" s="304"/>
      <c r="B706" s="128"/>
      <c r="C706" s="128"/>
      <c r="D706" s="128"/>
      <c r="E706" s="128"/>
      <c r="F706" s="128"/>
      <c r="G706" s="122"/>
      <c r="H706" s="122"/>
      <c r="I706" s="62">
        <v>10</v>
      </c>
      <c r="J706" s="124">
        <v>25</v>
      </c>
      <c r="K706" s="122"/>
      <c r="L706" s="122"/>
      <c r="M706" s="122"/>
      <c r="N706" s="62" t="s">
        <v>272</v>
      </c>
      <c r="O706" s="20">
        <v>467003015</v>
      </c>
      <c r="P706" s="293"/>
      <c r="Q706" s="305"/>
      <c r="R706" s="305"/>
      <c r="S706" s="305"/>
      <c r="T706" s="305"/>
      <c r="U706" s="305"/>
      <c r="V706" s="305"/>
      <c r="W706" s="305"/>
      <c r="X706" s="305"/>
      <c r="Y706" s="305"/>
      <c r="Z706" s="305"/>
      <c r="AA706" s="305"/>
      <c r="AB706" s="305"/>
      <c r="AC706" s="305"/>
      <c r="AD706" s="305"/>
      <c r="AE706" s="305"/>
      <c r="AF706" s="305"/>
      <c r="AG706" s="305"/>
      <c r="AH706" s="305"/>
      <c r="AI706" s="305"/>
      <c r="AJ706" s="305"/>
      <c r="AK706" s="305"/>
      <c r="AL706" s="305"/>
      <c r="AM706" s="305"/>
      <c r="AN706" s="305"/>
      <c r="AO706" s="305"/>
      <c r="AP706" s="305"/>
      <c r="AQ706" s="305"/>
      <c r="AR706" s="305"/>
      <c r="AS706" s="305"/>
      <c r="AT706" s="305"/>
      <c r="AU706" s="305"/>
      <c r="AV706" s="305"/>
      <c r="AW706" s="305"/>
      <c r="AX706" s="305"/>
      <c r="AY706" s="305"/>
      <c r="AZ706" s="305"/>
      <c r="BA706" s="305"/>
      <c r="BB706" s="305"/>
      <c r="BC706" s="305"/>
      <c r="BD706" s="305"/>
      <c r="BE706" s="305"/>
      <c r="BF706" s="305"/>
      <c r="BG706" s="305"/>
      <c r="BH706" s="305"/>
      <c r="BI706" s="305"/>
      <c r="BJ706" s="305"/>
      <c r="BK706" s="305"/>
      <c r="BL706" s="305"/>
      <c r="BM706" s="305"/>
      <c r="BN706" s="305"/>
      <c r="BO706" s="305"/>
      <c r="BP706" s="305"/>
      <c r="BQ706" s="305"/>
      <c r="BR706" s="305"/>
      <c r="BS706" s="305"/>
      <c r="BT706" s="305"/>
      <c r="BU706" s="305"/>
      <c r="BV706" s="305"/>
      <c r="BW706" s="305"/>
      <c r="BX706" s="305"/>
      <c r="BY706" s="305"/>
      <c r="BZ706" s="305"/>
      <c r="CA706" s="305"/>
      <c r="CB706" s="305"/>
      <c r="CC706" s="305"/>
      <c r="CD706" s="305"/>
      <c r="CE706" s="305"/>
      <c r="CF706" s="305"/>
      <c r="CG706" s="305"/>
      <c r="CH706" s="305"/>
      <c r="CI706" s="305"/>
      <c r="CJ706" s="305"/>
      <c r="CK706" s="305"/>
      <c r="CL706" s="305"/>
      <c r="CM706" s="306"/>
    </row>
    <row r="707" spans="1:91" s="307" customFormat="1" ht="41.25" customHeight="1" x14ac:dyDescent="0.35">
      <c r="A707" s="304"/>
      <c r="B707" s="308" t="s">
        <v>306</v>
      </c>
      <c r="C707" s="128" t="s">
        <v>290</v>
      </c>
      <c r="D707" s="128"/>
      <c r="E707" s="20" t="s">
        <v>283</v>
      </c>
      <c r="F707" s="128" t="s">
        <v>121</v>
      </c>
      <c r="G707" s="122"/>
      <c r="H707" s="122"/>
      <c r="I707" s="122"/>
      <c r="J707" s="122"/>
      <c r="K707" s="122">
        <v>6.19</v>
      </c>
      <c r="L707" s="122"/>
      <c r="M707" s="122"/>
      <c r="N707" s="126"/>
      <c r="O707" s="127"/>
      <c r="P707" s="293"/>
      <c r="Q707" s="305"/>
      <c r="R707" s="305"/>
      <c r="S707" s="305"/>
      <c r="T707" s="305"/>
      <c r="U707" s="305"/>
      <c r="V707" s="305"/>
      <c r="W707" s="305"/>
      <c r="X707" s="305"/>
      <c r="Y707" s="305"/>
      <c r="Z707" s="305"/>
      <c r="AA707" s="305"/>
      <c r="AB707" s="305"/>
      <c r="AC707" s="305"/>
      <c r="AD707" s="305"/>
      <c r="AE707" s="305"/>
      <c r="AF707" s="305"/>
      <c r="AG707" s="305"/>
      <c r="AH707" s="305"/>
      <c r="AI707" s="305"/>
      <c r="AJ707" s="305"/>
      <c r="AK707" s="305"/>
      <c r="AL707" s="305"/>
      <c r="AM707" s="305"/>
      <c r="AN707" s="305"/>
      <c r="AO707" s="305"/>
      <c r="AP707" s="305"/>
      <c r="AQ707" s="305"/>
      <c r="AR707" s="305"/>
      <c r="AS707" s="305"/>
      <c r="AT707" s="305"/>
      <c r="AU707" s="305"/>
      <c r="AV707" s="305"/>
      <c r="AW707" s="305"/>
      <c r="AX707" s="305"/>
      <c r="AY707" s="305"/>
      <c r="AZ707" s="305"/>
      <c r="BA707" s="305"/>
      <c r="BB707" s="305"/>
      <c r="BC707" s="305"/>
      <c r="BD707" s="305"/>
      <c r="BE707" s="305"/>
      <c r="BF707" s="305"/>
      <c r="BG707" s="305"/>
      <c r="BH707" s="305"/>
      <c r="BI707" s="305"/>
      <c r="BJ707" s="305"/>
      <c r="BK707" s="305"/>
      <c r="BL707" s="305"/>
      <c r="BM707" s="305"/>
      <c r="BN707" s="305"/>
      <c r="BO707" s="305"/>
      <c r="BP707" s="305"/>
      <c r="BQ707" s="305"/>
      <c r="BR707" s="305"/>
      <c r="BS707" s="305"/>
      <c r="BT707" s="305"/>
      <c r="BU707" s="305"/>
      <c r="BV707" s="305"/>
      <c r="BW707" s="305"/>
      <c r="BX707" s="305"/>
      <c r="BY707" s="305"/>
      <c r="BZ707" s="305"/>
      <c r="CA707" s="305"/>
      <c r="CB707" s="305"/>
      <c r="CC707" s="305"/>
      <c r="CD707" s="305"/>
      <c r="CE707" s="305"/>
      <c r="CF707" s="305"/>
      <c r="CG707" s="305"/>
      <c r="CH707" s="305"/>
      <c r="CI707" s="305"/>
      <c r="CJ707" s="305"/>
      <c r="CK707" s="305"/>
      <c r="CL707" s="305"/>
      <c r="CM707" s="306"/>
    </row>
    <row r="708" spans="1:91" s="307" customFormat="1" ht="41.25" customHeight="1" x14ac:dyDescent="0.35">
      <c r="A708" s="304"/>
      <c r="B708" s="308"/>
      <c r="C708" s="128"/>
      <c r="D708" s="128"/>
      <c r="E708" s="128" t="s">
        <v>129</v>
      </c>
      <c r="F708" s="128"/>
      <c r="G708" s="122"/>
      <c r="H708" s="122"/>
      <c r="I708" s="122"/>
      <c r="J708" s="122"/>
      <c r="K708" s="122">
        <v>986</v>
      </c>
      <c r="L708" s="122"/>
      <c r="M708" s="122"/>
      <c r="N708" s="62" t="s">
        <v>78</v>
      </c>
      <c r="O708" s="20">
        <v>271009034</v>
      </c>
      <c r="P708" s="293"/>
      <c r="Q708" s="305"/>
      <c r="R708" s="305"/>
      <c r="S708" s="305"/>
      <c r="T708" s="305"/>
      <c r="U708" s="305"/>
      <c r="V708" s="305"/>
      <c r="W708" s="305"/>
      <c r="X708" s="305"/>
      <c r="Y708" s="305"/>
      <c r="Z708" s="305"/>
      <c r="AA708" s="305"/>
      <c r="AB708" s="305"/>
      <c r="AC708" s="305"/>
      <c r="AD708" s="305"/>
      <c r="AE708" s="305"/>
      <c r="AF708" s="305"/>
      <c r="AG708" s="305"/>
      <c r="AH708" s="305"/>
      <c r="AI708" s="305"/>
      <c r="AJ708" s="305"/>
      <c r="AK708" s="305"/>
      <c r="AL708" s="305"/>
      <c r="AM708" s="305"/>
      <c r="AN708" s="305"/>
      <c r="AO708" s="305"/>
      <c r="AP708" s="305"/>
      <c r="AQ708" s="305"/>
      <c r="AR708" s="305"/>
      <c r="AS708" s="305"/>
      <c r="AT708" s="305"/>
      <c r="AU708" s="305"/>
      <c r="AV708" s="305"/>
      <c r="AW708" s="305"/>
      <c r="AX708" s="305"/>
      <c r="AY708" s="305"/>
      <c r="AZ708" s="305"/>
      <c r="BA708" s="305"/>
      <c r="BB708" s="305"/>
      <c r="BC708" s="305"/>
      <c r="BD708" s="305"/>
      <c r="BE708" s="305"/>
      <c r="BF708" s="305"/>
      <c r="BG708" s="305"/>
      <c r="BH708" s="305"/>
      <c r="BI708" s="305"/>
      <c r="BJ708" s="305"/>
      <c r="BK708" s="305"/>
      <c r="BL708" s="305"/>
      <c r="BM708" s="305"/>
      <c r="BN708" s="305"/>
      <c r="BO708" s="305"/>
      <c r="BP708" s="305"/>
      <c r="BQ708" s="305"/>
      <c r="BR708" s="305"/>
      <c r="BS708" s="305"/>
      <c r="BT708" s="305"/>
      <c r="BU708" s="305"/>
      <c r="BV708" s="305"/>
      <c r="BW708" s="305"/>
      <c r="BX708" s="305"/>
      <c r="BY708" s="305"/>
      <c r="BZ708" s="305"/>
      <c r="CA708" s="305"/>
      <c r="CB708" s="305"/>
      <c r="CC708" s="305"/>
      <c r="CD708" s="305"/>
      <c r="CE708" s="305"/>
      <c r="CF708" s="305"/>
      <c r="CG708" s="305"/>
      <c r="CH708" s="305"/>
      <c r="CI708" s="305"/>
      <c r="CJ708" s="305"/>
      <c r="CK708" s="305"/>
      <c r="CL708" s="305"/>
      <c r="CM708" s="306"/>
    </row>
    <row r="709" spans="1:91" s="307" customFormat="1" ht="119.25" customHeight="1" x14ac:dyDescent="0.35">
      <c r="A709" s="304"/>
      <c r="B709" s="308"/>
      <c r="C709" s="128"/>
      <c r="D709" s="128"/>
      <c r="E709" s="128"/>
      <c r="F709" s="128"/>
      <c r="G709" s="122"/>
      <c r="H709" s="122"/>
      <c r="I709" s="122"/>
      <c r="J709" s="122"/>
      <c r="K709" s="125">
        <v>977.36800000000005</v>
      </c>
      <c r="L709" s="122"/>
      <c r="M709" s="122"/>
      <c r="N709" s="62" t="s">
        <v>38</v>
      </c>
      <c r="O709" s="20">
        <v>271114015</v>
      </c>
      <c r="P709" s="293"/>
      <c r="Q709" s="305"/>
      <c r="R709" s="305"/>
      <c r="S709" s="305"/>
      <c r="T709" s="305"/>
      <c r="U709" s="305"/>
      <c r="V709" s="305"/>
      <c r="W709" s="305"/>
      <c r="X709" s="305"/>
      <c r="Y709" s="305"/>
      <c r="Z709" s="305"/>
      <c r="AA709" s="305"/>
      <c r="AB709" s="305"/>
      <c r="AC709" s="305"/>
      <c r="AD709" s="305"/>
      <c r="AE709" s="305"/>
      <c r="AF709" s="305"/>
      <c r="AG709" s="305"/>
      <c r="AH709" s="305"/>
      <c r="AI709" s="305"/>
      <c r="AJ709" s="305"/>
      <c r="AK709" s="305"/>
      <c r="AL709" s="305"/>
      <c r="AM709" s="305"/>
      <c r="AN709" s="305"/>
      <c r="AO709" s="305"/>
      <c r="AP709" s="305"/>
      <c r="AQ709" s="305"/>
      <c r="AR709" s="305"/>
      <c r="AS709" s="305"/>
      <c r="AT709" s="305"/>
      <c r="AU709" s="305"/>
      <c r="AV709" s="305"/>
      <c r="AW709" s="305"/>
      <c r="AX709" s="305"/>
      <c r="AY709" s="305"/>
      <c r="AZ709" s="305"/>
      <c r="BA709" s="305"/>
      <c r="BB709" s="305"/>
      <c r="BC709" s="305"/>
      <c r="BD709" s="305"/>
      <c r="BE709" s="305"/>
      <c r="BF709" s="305"/>
      <c r="BG709" s="305"/>
      <c r="BH709" s="305"/>
      <c r="BI709" s="305"/>
      <c r="BJ709" s="305"/>
      <c r="BK709" s="305"/>
      <c r="BL709" s="305"/>
      <c r="BM709" s="305"/>
      <c r="BN709" s="305"/>
      <c r="BO709" s="305"/>
      <c r="BP709" s="305"/>
      <c r="BQ709" s="305"/>
      <c r="BR709" s="305"/>
      <c r="BS709" s="305"/>
      <c r="BT709" s="305"/>
      <c r="BU709" s="305"/>
      <c r="BV709" s="305"/>
      <c r="BW709" s="305"/>
      <c r="BX709" s="305"/>
      <c r="BY709" s="305"/>
      <c r="BZ709" s="305"/>
      <c r="CA709" s="305"/>
      <c r="CB709" s="305"/>
      <c r="CC709" s="305"/>
      <c r="CD709" s="305"/>
      <c r="CE709" s="305"/>
      <c r="CF709" s="305"/>
      <c r="CG709" s="305"/>
      <c r="CH709" s="305"/>
      <c r="CI709" s="305"/>
      <c r="CJ709" s="305"/>
      <c r="CK709" s="305"/>
      <c r="CL709" s="305"/>
      <c r="CM709" s="306"/>
    </row>
    <row r="710" spans="1:91" s="307" customFormat="1" ht="41.25" customHeight="1" x14ac:dyDescent="0.35">
      <c r="A710" s="304"/>
      <c r="B710" s="308" t="s">
        <v>305</v>
      </c>
      <c r="C710" s="128" t="s">
        <v>284</v>
      </c>
      <c r="D710" s="128"/>
      <c r="E710" s="20" t="s">
        <v>283</v>
      </c>
      <c r="F710" s="128" t="s">
        <v>121</v>
      </c>
      <c r="G710" s="122"/>
      <c r="H710" s="122"/>
      <c r="I710" s="122"/>
      <c r="J710" s="122"/>
      <c r="K710" s="125">
        <v>5.5110000000000001</v>
      </c>
      <c r="L710" s="122"/>
      <c r="M710" s="122"/>
      <c r="N710" s="126"/>
      <c r="O710" s="127"/>
      <c r="P710" s="293"/>
      <c r="Q710" s="305"/>
      <c r="R710" s="305"/>
      <c r="S710" s="305"/>
      <c r="T710" s="305"/>
      <c r="U710" s="305"/>
      <c r="V710" s="305"/>
      <c r="W710" s="305"/>
      <c r="X710" s="305"/>
      <c r="Y710" s="305"/>
      <c r="Z710" s="305"/>
      <c r="AA710" s="305"/>
      <c r="AB710" s="305"/>
      <c r="AC710" s="305"/>
      <c r="AD710" s="305"/>
      <c r="AE710" s="305"/>
      <c r="AF710" s="305"/>
      <c r="AG710" s="305"/>
      <c r="AH710" s="305"/>
      <c r="AI710" s="305"/>
      <c r="AJ710" s="305"/>
      <c r="AK710" s="305"/>
      <c r="AL710" s="305"/>
      <c r="AM710" s="305"/>
      <c r="AN710" s="305"/>
      <c r="AO710" s="305"/>
      <c r="AP710" s="305"/>
      <c r="AQ710" s="305"/>
      <c r="AR710" s="305"/>
      <c r="AS710" s="305"/>
      <c r="AT710" s="305"/>
      <c r="AU710" s="305"/>
      <c r="AV710" s="305"/>
      <c r="AW710" s="305"/>
      <c r="AX710" s="305"/>
      <c r="AY710" s="305"/>
      <c r="AZ710" s="305"/>
      <c r="BA710" s="305"/>
      <c r="BB710" s="305"/>
      <c r="BC710" s="305"/>
      <c r="BD710" s="305"/>
      <c r="BE710" s="305"/>
      <c r="BF710" s="305"/>
      <c r="BG710" s="305"/>
      <c r="BH710" s="305"/>
      <c r="BI710" s="305"/>
      <c r="BJ710" s="305"/>
      <c r="BK710" s="305"/>
      <c r="BL710" s="305"/>
      <c r="BM710" s="305"/>
      <c r="BN710" s="305"/>
      <c r="BO710" s="305"/>
      <c r="BP710" s="305"/>
      <c r="BQ710" s="305"/>
      <c r="BR710" s="305"/>
      <c r="BS710" s="305"/>
      <c r="BT710" s="305"/>
      <c r="BU710" s="305"/>
      <c r="BV710" s="305"/>
      <c r="BW710" s="305"/>
      <c r="BX710" s="305"/>
      <c r="BY710" s="305"/>
      <c r="BZ710" s="305"/>
      <c r="CA710" s="305"/>
      <c r="CB710" s="305"/>
      <c r="CC710" s="305"/>
      <c r="CD710" s="305"/>
      <c r="CE710" s="305"/>
      <c r="CF710" s="305"/>
      <c r="CG710" s="305"/>
      <c r="CH710" s="305"/>
      <c r="CI710" s="305"/>
      <c r="CJ710" s="305"/>
      <c r="CK710" s="305"/>
      <c r="CL710" s="305"/>
      <c r="CM710" s="306"/>
    </row>
    <row r="711" spans="1:91" s="307" customFormat="1" ht="41.25" customHeight="1" x14ac:dyDescent="0.35">
      <c r="A711" s="304"/>
      <c r="B711" s="308"/>
      <c r="C711" s="128"/>
      <c r="D711" s="128"/>
      <c r="E711" s="128" t="s">
        <v>129</v>
      </c>
      <c r="F711" s="128"/>
      <c r="G711" s="122"/>
      <c r="H711" s="122"/>
      <c r="I711" s="122"/>
      <c r="J711" s="122"/>
      <c r="K711" s="122">
        <v>986</v>
      </c>
      <c r="L711" s="122"/>
      <c r="M711" s="122"/>
      <c r="N711" s="62" t="s">
        <v>78</v>
      </c>
      <c r="O711" s="20">
        <v>271009034</v>
      </c>
      <c r="P711" s="293"/>
      <c r="Q711" s="305"/>
      <c r="R711" s="305"/>
      <c r="S711" s="305"/>
      <c r="T711" s="305"/>
      <c r="U711" s="305"/>
      <c r="V711" s="305"/>
      <c r="W711" s="305"/>
      <c r="X711" s="305"/>
      <c r="Y711" s="305"/>
      <c r="Z711" s="305"/>
      <c r="AA711" s="305"/>
      <c r="AB711" s="305"/>
      <c r="AC711" s="305"/>
      <c r="AD711" s="305"/>
      <c r="AE711" s="305"/>
      <c r="AF711" s="305"/>
      <c r="AG711" s="305"/>
      <c r="AH711" s="305"/>
      <c r="AI711" s="305"/>
      <c r="AJ711" s="305"/>
      <c r="AK711" s="305"/>
      <c r="AL711" s="305"/>
      <c r="AM711" s="305"/>
      <c r="AN711" s="305"/>
      <c r="AO711" s="305"/>
      <c r="AP711" s="305"/>
      <c r="AQ711" s="305"/>
      <c r="AR711" s="305"/>
      <c r="AS711" s="305"/>
      <c r="AT711" s="305"/>
      <c r="AU711" s="305"/>
      <c r="AV711" s="305"/>
      <c r="AW711" s="305"/>
      <c r="AX711" s="305"/>
      <c r="AY711" s="305"/>
      <c r="AZ711" s="305"/>
      <c r="BA711" s="305"/>
      <c r="BB711" s="305"/>
      <c r="BC711" s="305"/>
      <c r="BD711" s="305"/>
      <c r="BE711" s="305"/>
      <c r="BF711" s="305"/>
      <c r="BG711" s="305"/>
      <c r="BH711" s="305"/>
      <c r="BI711" s="305"/>
      <c r="BJ711" s="305"/>
      <c r="BK711" s="305"/>
      <c r="BL711" s="305"/>
      <c r="BM711" s="305"/>
      <c r="BN711" s="305"/>
      <c r="BO711" s="305"/>
      <c r="BP711" s="305"/>
      <c r="BQ711" s="305"/>
      <c r="BR711" s="305"/>
      <c r="BS711" s="305"/>
      <c r="BT711" s="305"/>
      <c r="BU711" s="305"/>
      <c r="BV711" s="305"/>
      <c r="BW711" s="305"/>
      <c r="BX711" s="305"/>
      <c r="BY711" s="305"/>
      <c r="BZ711" s="305"/>
      <c r="CA711" s="305"/>
      <c r="CB711" s="305"/>
      <c r="CC711" s="305"/>
      <c r="CD711" s="305"/>
      <c r="CE711" s="305"/>
      <c r="CF711" s="305"/>
      <c r="CG711" s="305"/>
      <c r="CH711" s="305"/>
      <c r="CI711" s="305"/>
      <c r="CJ711" s="305"/>
      <c r="CK711" s="305"/>
      <c r="CL711" s="305"/>
      <c r="CM711" s="306"/>
    </row>
    <row r="712" spans="1:91" s="307" customFormat="1" ht="117" customHeight="1" x14ac:dyDescent="0.35">
      <c r="A712" s="304"/>
      <c r="B712" s="308"/>
      <c r="C712" s="128"/>
      <c r="D712" s="128"/>
      <c r="E712" s="128"/>
      <c r="F712" s="128"/>
      <c r="G712" s="122"/>
      <c r="H712" s="122"/>
      <c r="I712" s="122"/>
      <c r="J712" s="122"/>
      <c r="K712" s="125">
        <v>979.75800000000004</v>
      </c>
      <c r="L712" s="122"/>
      <c r="M712" s="122"/>
      <c r="N712" s="62" t="s">
        <v>38</v>
      </c>
      <c r="O712" s="20">
        <v>271114015</v>
      </c>
      <c r="P712" s="293"/>
      <c r="Q712" s="305"/>
      <c r="R712" s="305"/>
      <c r="S712" s="305"/>
      <c r="T712" s="305"/>
      <c r="U712" s="305"/>
      <c r="V712" s="305"/>
      <c r="W712" s="305"/>
      <c r="X712" s="305"/>
      <c r="Y712" s="305"/>
      <c r="Z712" s="305"/>
      <c r="AA712" s="305"/>
      <c r="AB712" s="305"/>
      <c r="AC712" s="305"/>
      <c r="AD712" s="305"/>
      <c r="AE712" s="305"/>
      <c r="AF712" s="305"/>
      <c r="AG712" s="305"/>
      <c r="AH712" s="305"/>
      <c r="AI712" s="305"/>
      <c r="AJ712" s="305"/>
      <c r="AK712" s="305"/>
      <c r="AL712" s="305"/>
      <c r="AM712" s="305"/>
      <c r="AN712" s="305"/>
      <c r="AO712" s="305"/>
      <c r="AP712" s="305"/>
      <c r="AQ712" s="305"/>
      <c r="AR712" s="305"/>
      <c r="AS712" s="305"/>
      <c r="AT712" s="305"/>
      <c r="AU712" s="305"/>
      <c r="AV712" s="305"/>
      <c r="AW712" s="305"/>
      <c r="AX712" s="305"/>
      <c r="AY712" s="305"/>
      <c r="AZ712" s="305"/>
      <c r="BA712" s="305"/>
      <c r="BB712" s="305"/>
      <c r="BC712" s="305"/>
      <c r="BD712" s="305"/>
      <c r="BE712" s="305"/>
      <c r="BF712" s="305"/>
      <c r="BG712" s="305"/>
      <c r="BH712" s="305"/>
      <c r="BI712" s="305"/>
      <c r="BJ712" s="305"/>
      <c r="BK712" s="305"/>
      <c r="BL712" s="305"/>
      <c r="BM712" s="305"/>
      <c r="BN712" s="305"/>
      <c r="BO712" s="305"/>
      <c r="BP712" s="305"/>
      <c r="BQ712" s="305"/>
      <c r="BR712" s="305"/>
      <c r="BS712" s="305"/>
      <c r="BT712" s="305"/>
      <c r="BU712" s="305"/>
      <c r="BV712" s="305"/>
      <c r="BW712" s="305"/>
      <c r="BX712" s="305"/>
      <c r="BY712" s="305"/>
      <c r="BZ712" s="305"/>
      <c r="CA712" s="305"/>
      <c r="CB712" s="305"/>
      <c r="CC712" s="305"/>
      <c r="CD712" s="305"/>
      <c r="CE712" s="305"/>
      <c r="CF712" s="305"/>
      <c r="CG712" s="305"/>
      <c r="CH712" s="305"/>
      <c r="CI712" s="305"/>
      <c r="CJ712" s="305"/>
      <c r="CK712" s="305"/>
      <c r="CL712" s="305"/>
      <c r="CM712" s="306"/>
    </row>
    <row r="713" spans="1:91" s="307" customFormat="1" ht="41.25" customHeight="1" x14ac:dyDescent="0.35">
      <c r="A713" s="304"/>
      <c r="B713" s="308" t="s">
        <v>304</v>
      </c>
      <c r="C713" s="128" t="s">
        <v>284</v>
      </c>
      <c r="D713" s="128"/>
      <c r="E713" s="20" t="s">
        <v>283</v>
      </c>
      <c r="F713" s="128" t="s">
        <v>121</v>
      </c>
      <c r="G713" s="122"/>
      <c r="H713" s="122"/>
      <c r="I713" s="122"/>
      <c r="J713" s="122"/>
      <c r="K713" s="122">
        <v>5.53</v>
      </c>
      <c r="L713" s="122"/>
      <c r="M713" s="122"/>
      <c r="N713" s="126"/>
      <c r="O713" s="127"/>
      <c r="P713" s="293"/>
      <c r="Q713" s="305"/>
      <c r="R713" s="305"/>
      <c r="S713" s="305"/>
      <c r="T713" s="305"/>
      <c r="U713" s="305"/>
      <c r="V713" s="305"/>
      <c r="W713" s="305"/>
      <c r="X713" s="305"/>
      <c r="Y713" s="305"/>
      <c r="Z713" s="305"/>
      <c r="AA713" s="305"/>
      <c r="AB713" s="305"/>
      <c r="AC713" s="305"/>
      <c r="AD713" s="305"/>
      <c r="AE713" s="305"/>
      <c r="AF713" s="305"/>
      <c r="AG713" s="305"/>
      <c r="AH713" s="305"/>
      <c r="AI713" s="305"/>
      <c r="AJ713" s="305"/>
      <c r="AK713" s="305"/>
      <c r="AL713" s="305"/>
      <c r="AM713" s="305"/>
      <c r="AN713" s="305"/>
      <c r="AO713" s="305"/>
      <c r="AP713" s="305"/>
      <c r="AQ713" s="305"/>
      <c r="AR713" s="305"/>
      <c r="AS713" s="305"/>
      <c r="AT713" s="305"/>
      <c r="AU713" s="305"/>
      <c r="AV713" s="305"/>
      <c r="AW713" s="305"/>
      <c r="AX713" s="305"/>
      <c r="AY713" s="305"/>
      <c r="AZ713" s="305"/>
      <c r="BA713" s="305"/>
      <c r="BB713" s="305"/>
      <c r="BC713" s="305"/>
      <c r="BD713" s="305"/>
      <c r="BE713" s="305"/>
      <c r="BF713" s="305"/>
      <c r="BG713" s="305"/>
      <c r="BH713" s="305"/>
      <c r="BI713" s="305"/>
      <c r="BJ713" s="305"/>
      <c r="BK713" s="305"/>
      <c r="BL713" s="305"/>
      <c r="BM713" s="305"/>
      <c r="BN713" s="305"/>
      <c r="BO713" s="305"/>
      <c r="BP713" s="305"/>
      <c r="BQ713" s="305"/>
      <c r="BR713" s="305"/>
      <c r="BS713" s="305"/>
      <c r="BT713" s="305"/>
      <c r="BU713" s="305"/>
      <c r="BV713" s="305"/>
      <c r="BW713" s="305"/>
      <c r="BX713" s="305"/>
      <c r="BY713" s="305"/>
      <c r="BZ713" s="305"/>
      <c r="CA713" s="305"/>
      <c r="CB713" s="305"/>
      <c r="CC713" s="305"/>
      <c r="CD713" s="305"/>
      <c r="CE713" s="305"/>
      <c r="CF713" s="305"/>
      <c r="CG713" s="305"/>
      <c r="CH713" s="305"/>
      <c r="CI713" s="305"/>
      <c r="CJ713" s="305"/>
      <c r="CK713" s="305"/>
      <c r="CL713" s="305"/>
      <c r="CM713" s="306"/>
    </row>
    <row r="714" spans="1:91" s="307" customFormat="1" ht="41.25" customHeight="1" x14ac:dyDescent="0.35">
      <c r="A714" s="304"/>
      <c r="B714" s="308"/>
      <c r="C714" s="128"/>
      <c r="D714" s="128"/>
      <c r="E714" s="128" t="s">
        <v>129</v>
      </c>
      <c r="F714" s="128"/>
      <c r="G714" s="122"/>
      <c r="H714" s="122"/>
      <c r="I714" s="122"/>
      <c r="J714" s="122"/>
      <c r="K714" s="122">
        <v>996</v>
      </c>
      <c r="L714" s="122"/>
      <c r="M714" s="122"/>
      <c r="N714" s="62" t="s">
        <v>78</v>
      </c>
      <c r="O714" s="20">
        <v>271009034</v>
      </c>
      <c r="P714" s="293"/>
      <c r="Q714" s="305"/>
      <c r="R714" s="305"/>
      <c r="S714" s="305"/>
      <c r="T714" s="305"/>
      <c r="U714" s="305"/>
      <c r="V714" s="305"/>
      <c r="W714" s="305"/>
      <c r="X714" s="305"/>
      <c r="Y714" s="305"/>
      <c r="Z714" s="305"/>
      <c r="AA714" s="305"/>
      <c r="AB714" s="305"/>
      <c r="AC714" s="305"/>
      <c r="AD714" s="305"/>
      <c r="AE714" s="305"/>
      <c r="AF714" s="305"/>
      <c r="AG714" s="305"/>
      <c r="AH714" s="305"/>
      <c r="AI714" s="305"/>
      <c r="AJ714" s="305"/>
      <c r="AK714" s="305"/>
      <c r="AL714" s="305"/>
      <c r="AM714" s="305"/>
      <c r="AN714" s="305"/>
      <c r="AO714" s="305"/>
      <c r="AP714" s="305"/>
      <c r="AQ714" s="305"/>
      <c r="AR714" s="305"/>
      <c r="AS714" s="305"/>
      <c r="AT714" s="305"/>
      <c r="AU714" s="305"/>
      <c r="AV714" s="305"/>
      <c r="AW714" s="305"/>
      <c r="AX714" s="305"/>
      <c r="AY714" s="305"/>
      <c r="AZ714" s="305"/>
      <c r="BA714" s="305"/>
      <c r="BB714" s="305"/>
      <c r="BC714" s="305"/>
      <c r="BD714" s="305"/>
      <c r="BE714" s="305"/>
      <c r="BF714" s="305"/>
      <c r="BG714" s="305"/>
      <c r="BH714" s="305"/>
      <c r="BI714" s="305"/>
      <c r="BJ714" s="305"/>
      <c r="BK714" s="305"/>
      <c r="BL714" s="305"/>
      <c r="BM714" s="305"/>
      <c r="BN714" s="305"/>
      <c r="BO714" s="305"/>
      <c r="BP714" s="305"/>
      <c r="BQ714" s="305"/>
      <c r="BR714" s="305"/>
      <c r="BS714" s="305"/>
      <c r="BT714" s="305"/>
      <c r="BU714" s="305"/>
      <c r="BV714" s="305"/>
      <c r="BW714" s="305"/>
      <c r="BX714" s="305"/>
      <c r="BY714" s="305"/>
      <c r="BZ714" s="305"/>
      <c r="CA714" s="305"/>
      <c r="CB714" s="305"/>
      <c r="CC714" s="305"/>
      <c r="CD714" s="305"/>
      <c r="CE714" s="305"/>
      <c r="CF714" s="305"/>
      <c r="CG714" s="305"/>
      <c r="CH714" s="305"/>
      <c r="CI714" s="305"/>
      <c r="CJ714" s="305"/>
      <c r="CK714" s="305"/>
      <c r="CL714" s="305"/>
      <c r="CM714" s="306"/>
    </row>
    <row r="715" spans="1:91" s="307" customFormat="1" ht="101.25" customHeight="1" x14ac:dyDescent="0.35">
      <c r="A715" s="304"/>
      <c r="B715" s="308"/>
      <c r="C715" s="128"/>
      <c r="D715" s="128"/>
      <c r="E715" s="128"/>
      <c r="F715" s="128"/>
      <c r="G715" s="122"/>
      <c r="H715" s="122"/>
      <c r="I715" s="122"/>
      <c r="J715" s="122"/>
      <c r="K715" s="125">
        <v>918.85900000000004</v>
      </c>
      <c r="L715" s="122"/>
      <c r="M715" s="122"/>
      <c r="N715" s="62" t="s">
        <v>38</v>
      </c>
      <c r="O715" s="20">
        <v>271114015</v>
      </c>
      <c r="P715" s="293"/>
      <c r="Q715" s="305"/>
      <c r="R715" s="305"/>
      <c r="S715" s="305"/>
      <c r="T715" s="305"/>
      <c r="U715" s="305"/>
      <c r="V715" s="305"/>
      <c r="W715" s="305"/>
      <c r="X715" s="305"/>
      <c r="Y715" s="305"/>
      <c r="Z715" s="305"/>
      <c r="AA715" s="305"/>
      <c r="AB715" s="305"/>
      <c r="AC715" s="305"/>
      <c r="AD715" s="305"/>
      <c r="AE715" s="305"/>
      <c r="AF715" s="305"/>
      <c r="AG715" s="305"/>
      <c r="AH715" s="305"/>
      <c r="AI715" s="305"/>
      <c r="AJ715" s="305"/>
      <c r="AK715" s="305"/>
      <c r="AL715" s="305"/>
      <c r="AM715" s="305"/>
      <c r="AN715" s="305"/>
      <c r="AO715" s="305"/>
      <c r="AP715" s="305"/>
      <c r="AQ715" s="305"/>
      <c r="AR715" s="305"/>
      <c r="AS715" s="305"/>
      <c r="AT715" s="305"/>
      <c r="AU715" s="305"/>
      <c r="AV715" s="305"/>
      <c r="AW715" s="305"/>
      <c r="AX715" s="305"/>
      <c r="AY715" s="305"/>
      <c r="AZ715" s="305"/>
      <c r="BA715" s="305"/>
      <c r="BB715" s="305"/>
      <c r="BC715" s="305"/>
      <c r="BD715" s="305"/>
      <c r="BE715" s="305"/>
      <c r="BF715" s="305"/>
      <c r="BG715" s="305"/>
      <c r="BH715" s="305"/>
      <c r="BI715" s="305"/>
      <c r="BJ715" s="305"/>
      <c r="BK715" s="305"/>
      <c r="BL715" s="305"/>
      <c r="BM715" s="305"/>
      <c r="BN715" s="305"/>
      <c r="BO715" s="305"/>
      <c r="BP715" s="305"/>
      <c r="BQ715" s="305"/>
      <c r="BR715" s="305"/>
      <c r="BS715" s="305"/>
      <c r="BT715" s="305"/>
      <c r="BU715" s="305"/>
      <c r="BV715" s="305"/>
      <c r="BW715" s="305"/>
      <c r="BX715" s="305"/>
      <c r="BY715" s="305"/>
      <c r="BZ715" s="305"/>
      <c r="CA715" s="305"/>
      <c r="CB715" s="305"/>
      <c r="CC715" s="305"/>
      <c r="CD715" s="305"/>
      <c r="CE715" s="305"/>
      <c r="CF715" s="305"/>
      <c r="CG715" s="305"/>
      <c r="CH715" s="305"/>
      <c r="CI715" s="305"/>
      <c r="CJ715" s="305"/>
      <c r="CK715" s="305"/>
      <c r="CL715" s="305"/>
      <c r="CM715" s="306"/>
    </row>
    <row r="716" spans="1:91" s="307" customFormat="1" ht="41.25" customHeight="1" x14ac:dyDescent="0.35">
      <c r="A716" s="304"/>
      <c r="B716" s="308" t="s">
        <v>303</v>
      </c>
      <c r="C716" s="128" t="s">
        <v>284</v>
      </c>
      <c r="D716" s="128"/>
      <c r="E716" s="20" t="s">
        <v>283</v>
      </c>
      <c r="F716" s="128" t="s">
        <v>121</v>
      </c>
      <c r="G716" s="122"/>
      <c r="H716" s="122"/>
      <c r="I716" s="122"/>
      <c r="J716" s="122"/>
      <c r="K716" s="122">
        <v>5.53</v>
      </c>
      <c r="L716" s="122"/>
      <c r="M716" s="122"/>
      <c r="N716" s="126"/>
      <c r="O716" s="127"/>
      <c r="P716" s="293"/>
      <c r="Q716" s="305"/>
      <c r="R716" s="305"/>
      <c r="S716" s="305"/>
      <c r="T716" s="305"/>
      <c r="U716" s="305"/>
      <c r="V716" s="305"/>
      <c r="W716" s="305"/>
      <c r="X716" s="305"/>
      <c r="Y716" s="305"/>
      <c r="Z716" s="305"/>
      <c r="AA716" s="305"/>
      <c r="AB716" s="305"/>
      <c r="AC716" s="305"/>
      <c r="AD716" s="305"/>
      <c r="AE716" s="305"/>
      <c r="AF716" s="305"/>
      <c r="AG716" s="305"/>
      <c r="AH716" s="305"/>
      <c r="AI716" s="305"/>
      <c r="AJ716" s="305"/>
      <c r="AK716" s="305"/>
      <c r="AL716" s="305"/>
      <c r="AM716" s="305"/>
      <c r="AN716" s="305"/>
      <c r="AO716" s="305"/>
      <c r="AP716" s="305"/>
      <c r="AQ716" s="305"/>
      <c r="AR716" s="305"/>
      <c r="AS716" s="305"/>
      <c r="AT716" s="305"/>
      <c r="AU716" s="305"/>
      <c r="AV716" s="305"/>
      <c r="AW716" s="305"/>
      <c r="AX716" s="305"/>
      <c r="AY716" s="305"/>
      <c r="AZ716" s="305"/>
      <c r="BA716" s="305"/>
      <c r="BB716" s="305"/>
      <c r="BC716" s="305"/>
      <c r="BD716" s="305"/>
      <c r="BE716" s="305"/>
      <c r="BF716" s="305"/>
      <c r="BG716" s="305"/>
      <c r="BH716" s="305"/>
      <c r="BI716" s="305"/>
      <c r="BJ716" s="305"/>
      <c r="BK716" s="305"/>
      <c r="BL716" s="305"/>
      <c r="BM716" s="305"/>
      <c r="BN716" s="305"/>
      <c r="BO716" s="305"/>
      <c r="BP716" s="305"/>
      <c r="BQ716" s="305"/>
      <c r="BR716" s="305"/>
      <c r="BS716" s="305"/>
      <c r="BT716" s="305"/>
      <c r="BU716" s="305"/>
      <c r="BV716" s="305"/>
      <c r="BW716" s="305"/>
      <c r="BX716" s="305"/>
      <c r="BY716" s="305"/>
      <c r="BZ716" s="305"/>
      <c r="CA716" s="305"/>
      <c r="CB716" s="305"/>
      <c r="CC716" s="305"/>
      <c r="CD716" s="305"/>
      <c r="CE716" s="305"/>
      <c r="CF716" s="305"/>
      <c r="CG716" s="305"/>
      <c r="CH716" s="305"/>
      <c r="CI716" s="305"/>
      <c r="CJ716" s="305"/>
      <c r="CK716" s="305"/>
      <c r="CL716" s="305"/>
      <c r="CM716" s="306"/>
    </row>
    <row r="717" spans="1:91" s="307" customFormat="1" ht="41.25" customHeight="1" x14ac:dyDescent="0.35">
      <c r="A717" s="304"/>
      <c r="B717" s="308"/>
      <c r="C717" s="128"/>
      <c r="D717" s="128"/>
      <c r="E717" s="128" t="s">
        <v>129</v>
      </c>
      <c r="F717" s="128"/>
      <c r="G717" s="122"/>
      <c r="H717" s="122"/>
      <c r="I717" s="122"/>
      <c r="J717" s="122"/>
      <c r="K717" s="122">
        <v>996</v>
      </c>
      <c r="L717" s="122"/>
      <c r="M717" s="122"/>
      <c r="N717" s="62" t="s">
        <v>78</v>
      </c>
      <c r="O717" s="20">
        <v>271009034</v>
      </c>
      <c r="P717" s="293"/>
      <c r="Q717" s="305"/>
      <c r="R717" s="305"/>
      <c r="S717" s="305"/>
      <c r="T717" s="305"/>
      <c r="U717" s="305"/>
      <c r="V717" s="305"/>
      <c r="W717" s="305"/>
      <c r="X717" s="305"/>
      <c r="Y717" s="305"/>
      <c r="Z717" s="305"/>
      <c r="AA717" s="305"/>
      <c r="AB717" s="305"/>
      <c r="AC717" s="305"/>
      <c r="AD717" s="305"/>
      <c r="AE717" s="305"/>
      <c r="AF717" s="305"/>
      <c r="AG717" s="305"/>
      <c r="AH717" s="305"/>
      <c r="AI717" s="305"/>
      <c r="AJ717" s="305"/>
      <c r="AK717" s="305"/>
      <c r="AL717" s="305"/>
      <c r="AM717" s="305"/>
      <c r="AN717" s="305"/>
      <c r="AO717" s="305"/>
      <c r="AP717" s="305"/>
      <c r="AQ717" s="305"/>
      <c r="AR717" s="305"/>
      <c r="AS717" s="305"/>
      <c r="AT717" s="305"/>
      <c r="AU717" s="305"/>
      <c r="AV717" s="305"/>
      <c r="AW717" s="305"/>
      <c r="AX717" s="305"/>
      <c r="AY717" s="305"/>
      <c r="AZ717" s="305"/>
      <c r="BA717" s="305"/>
      <c r="BB717" s="305"/>
      <c r="BC717" s="305"/>
      <c r="BD717" s="305"/>
      <c r="BE717" s="305"/>
      <c r="BF717" s="305"/>
      <c r="BG717" s="305"/>
      <c r="BH717" s="305"/>
      <c r="BI717" s="305"/>
      <c r="BJ717" s="305"/>
      <c r="BK717" s="305"/>
      <c r="BL717" s="305"/>
      <c r="BM717" s="305"/>
      <c r="BN717" s="305"/>
      <c r="BO717" s="305"/>
      <c r="BP717" s="305"/>
      <c r="BQ717" s="305"/>
      <c r="BR717" s="305"/>
      <c r="BS717" s="305"/>
      <c r="BT717" s="305"/>
      <c r="BU717" s="305"/>
      <c r="BV717" s="305"/>
      <c r="BW717" s="305"/>
      <c r="BX717" s="305"/>
      <c r="BY717" s="305"/>
      <c r="BZ717" s="305"/>
      <c r="CA717" s="305"/>
      <c r="CB717" s="305"/>
      <c r="CC717" s="305"/>
      <c r="CD717" s="305"/>
      <c r="CE717" s="305"/>
      <c r="CF717" s="305"/>
      <c r="CG717" s="305"/>
      <c r="CH717" s="305"/>
      <c r="CI717" s="305"/>
      <c r="CJ717" s="305"/>
      <c r="CK717" s="305"/>
      <c r="CL717" s="305"/>
      <c r="CM717" s="306"/>
    </row>
    <row r="718" spans="1:91" s="307" customFormat="1" ht="101.25" customHeight="1" x14ac:dyDescent="0.35">
      <c r="A718" s="304"/>
      <c r="B718" s="308"/>
      <c r="C718" s="128"/>
      <c r="D718" s="128"/>
      <c r="E718" s="128"/>
      <c r="F718" s="128"/>
      <c r="G718" s="122"/>
      <c r="H718" s="122"/>
      <c r="I718" s="122"/>
      <c r="J718" s="122"/>
      <c r="K718" s="125">
        <v>919.66300000000001</v>
      </c>
      <c r="L718" s="122"/>
      <c r="M718" s="122"/>
      <c r="N718" s="62" t="s">
        <v>38</v>
      </c>
      <c r="O718" s="20">
        <v>271114015</v>
      </c>
      <c r="P718" s="293"/>
      <c r="Q718" s="305"/>
      <c r="R718" s="305"/>
      <c r="S718" s="305"/>
      <c r="T718" s="305"/>
      <c r="U718" s="305"/>
      <c r="V718" s="305"/>
      <c r="W718" s="305"/>
      <c r="X718" s="305"/>
      <c r="Y718" s="305"/>
      <c r="Z718" s="305"/>
      <c r="AA718" s="305"/>
      <c r="AB718" s="305"/>
      <c r="AC718" s="305"/>
      <c r="AD718" s="305"/>
      <c r="AE718" s="305"/>
      <c r="AF718" s="305"/>
      <c r="AG718" s="305"/>
      <c r="AH718" s="305"/>
      <c r="AI718" s="305"/>
      <c r="AJ718" s="305"/>
      <c r="AK718" s="305"/>
      <c r="AL718" s="305"/>
      <c r="AM718" s="305"/>
      <c r="AN718" s="305"/>
      <c r="AO718" s="305"/>
      <c r="AP718" s="305"/>
      <c r="AQ718" s="305"/>
      <c r="AR718" s="305"/>
      <c r="AS718" s="305"/>
      <c r="AT718" s="305"/>
      <c r="AU718" s="305"/>
      <c r="AV718" s="305"/>
      <c r="AW718" s="305"/>
      <c r="AX718" s="305"/>
      <c r="AY718" s="305"/>
      <c r="AZ718" s="305"/>
      <c r="BA718" s="305"/>
      <c r="BB718" s="305"/>
      <c r="BC718" s="305"/>
      <c r="BD718" s="305"/>
      <c r="BE718" s="305"/>
      <c r="BF718" s="305"/>
      <c r="BG718" s="305"/>
      <c r="BH718" s="305"/>
      <c r="BI718" s="305"/>
      <c r="BJ718" s="305"/>
      <c r="BK718" s="305"/>
      <c r="BL718" s="305"/>
      <c r="BM718" s="305"/>
      <c r="BN718" s="305"/>
      <c r="BO718" s="305"/>
      <c r="BP718" s="305"/>
      <c r="BQ718" s="305"/>
      <c r="BR718" s="305"/>
      <c r="BS718" s="305"/>
      <c r="BT718" s="305"/>
      <c r="BU718" s="305"/>
      <c r="BV718" s="305"/>
      <c r="BW718" s="305"/>
      <c r="BX718" s="305"/>
      <c r="BY718" s="305"/>
      <c r="BZ718" s="305"/>
      <c r="CA718" s="305"/>
      <c r="CB718" s="305"/>
      <c r="CC718" s="305"/>
      <c r="CD718" s="305"/>
      <c r="CE718" s="305"/>
      <c r="CF718" s="305"/>
      <c r="CG718" s="305"/>
      <c r="CH718" s="305"/>
      <c r="CI718" s="305"/>
      <c r="CJ718" s="305"/>
      <c r="CK718" s="305"/>
      <c r="CL718" s="305"/>
      <c r="CM718" s="306"/>
    </row>
    <row r="719" spans="1:91" s="307" customFormat="1" ht="41.25" customHeight="1" x14ac:dyDescent="0.35">
      <c r="A719" s="304"/>
      <c r="B719" s="308" t="s">
        <v>302</v>
      </c>
      <c r="C719" s="128" t="s">
        <v>284</v>
      </c>
      <c r="D719" s="128"/>
      <c r="E719" s="20" t="s">
        <v>283</v>
      </c>
      <c r="F719" s="128" t="s">
        <v>121</v>
      </c>
      <c r="G719" s="122"/>
      <c r="H719" s="122"/>
      <c r="I719" s="122"/>
      <c r="J719" s="122"/>
      <c r="K719" s="122">
        <v>5.53</v>
      </c>
      <c r="L719" s="122"/>
      <c r="M719" s="122"/>
      <c r="N719" s="126"/>
      <c r="O719" s="127"/>
      <c r="P719" s="293"/>
      <c r="Q719" s="305"/>
      <c r="R719" s="305"/>
      <c r="S719" s="305"/>
      <c r="T719" s="305"/>
      <c r="U719" s="305"/>
      <c r="V719" s="305"/>
      <c r="W719" s="305"/>
      <c r="X719" s="305"/>
      <c r="Y719" s="305"/>
      <c r="Z719" s="305"/>
      <c r="AA719" s="305"/>
      <c r="AB719" s="305"/>
      <c r="AC719" s="305"/>
      <c r="AD719" s="305"/>
      <c r="AE719" s="305"/>
      <c r="AF719" s="305"/>
      <c r="AG719" s="305"/>
      <c r="AH719" s="305"/>
      <c r="AI719" s="305"/>
      <c r="AJ719" s="305"/>
      <c r="AK719" s="305"/>
      <c r="AL719" s="305"/>
      <c r="AM719" s="305"/>
      <c r="AN719" s="305"/>
      <c r="AO719" s="305"/>
      <c r="AP719" s="305"/>
      <c r="AQ719" s="305"/>
      <c r="AR719" s="305"/>
      <c r="AS719" s="305"/>
      <c r="AT719" s="305"/>
      <c r="AU719" s="305"/>
      <c r="AV719" s="305"/>
      <c r="AW719" s="305"/>
      <c r="AX719" s="305"/>
      <c r="AY719" s="305"/>
      <c r="AZ719" s="305"/>
      <c r="BA719" s="305"/>
      <c r="BB719" s="305"/>
      <c r="BC719" s="305"/>
      <c r="BD719" s="305"/>
      <c r="BE719" s="305"/>
      <c r="BF719" s="305"/>
      <c r="BG719" s="305"/>
      <c r="BH719" s="305"/>
      <c r="BI719" s="305"/>
      <c r="BJ719" s="305"/>
      <c r="BK719" s="305"/>
      <c r="BL719" s="305"/>
      <c r="BM719" s="305"/>
      <c r="BN719" s="305"/>
      <c r="BO719" s="305"/>
      <c r="BP719" s="305"/>
      <c r="BQ719" s="305"/>
      <c r="BR719" s="305"/>
      <c r="BS719" s="305"/>
      <c r="BT719" s="305"/>
      <c r="BU719" s="305"/>
      <c r="BV719" s="305"/>
      <c r="BW719" s="305"/>
      <c r="BX719" s="305"/>
      <c r="BY719" s="305"/>
      <c r="BZ719" s="305"/>
      <c r="CA719" s="305"/>
      <c r="CB719" s="305"/>
      <c r="CC719" s="305"/>
      <c r="CD719" s="305"/>
      <c r="CE719" s="305"/>
      <c r="CF719" s="305"/>
      <c r="CG719" s="305"/>
      <c r="CH719" s="305"/>
      <c r="CI719" s="305"/>
      <c r="CJ719" s="305"/>
      <c r="CK719" s="305"/>
      <c r="CL719" s="305"/>
      <c r="CM719" s="306"/>
    </row>
    <row r="720" spans="1:91" s="307" customFormat="1" ht="41.25" customHeight="1" x14ac:dyDescent="0.35">
      <c r="A720" s="304"/>
      <c r="B720" s="308"/>
      <c r="C720" s="128"/>
      <c r="D720" s="128"/>
      <c r="E720" s="128" t="s">
        <v>129</v>
      </c>
      <c r="F720" s="128"/>
      <c r="G720" s="122"/>
      <c r="H720" s="122"/>
      <c r="I720" s="122"/>
      <c r="J720" s="122"/>
      <c r="K720" s="122">
        <v>996</v>
      </c>
      <c r="L720" s="122"/>
      <c r="M720" s="122"/>
      <c r="N720" s="62" t="s">
        <v>78</v>
      </c>
      <c r="O720" s="20">
        <v>271009034</v>
      </c>
      <c r="P720" s="293"/>
      <c r="Q720" s="305"/>
      <c r="R720" s="305"/>
      <c r="S720" s="305"/>
      <c r="T720" s="305"/>
      <c r="U720" s="305"/>
      <c r="V720" s="305"/>
      <c r="W720" s="305"/>
      <c r="X720" s="305"/>
      <c r="Y720" s="305"/>
      <c r="Z720" s="305"/>
      <c r="AA720" s="305"/>
      <c r="AB720" s="305"/>
      <c r="AC720" s="305"/>
      <c r="AD720" s="305"/>
      <c r="AE720" s="305"/>
      <c r="AF720" s="305"/>
      <c r="AG720" s="305"/>
      <c r="AH720" s="305"/>
      <c r="AI720" s="305"/>
      <c r="AJ720" s="305"/>
      <c r="AK720" s="305"/>
      <c r="AL720" s="305"/>
      <c r="AM720" s="305"/>
      <c r="AN720" s="305"/>
      <c r="AO720" s="305"/>
      <c r="AP720" s="305"/>
      <c r="AQ720" s="305"/>
      <c r="AR720" s="305"/>
      <c r="AS720" s="305"/>
      <c r="AT720" s="305"/>
      <c r="AU720" s="305"/>
      <c r="AV720" s="305"/>
      <c r="AW720" s="305"/>
      <c r="AX720" s="305"/>
      <c r="AY720" s="305"/>
      <c r="AZ720" s="305"/>
      <c r="BA720" s="305"/>
      <c r="BB720" s="305"/>
      <c r="BC720" s="305"/>
      <c r="BD720" s="305"/>
      <c r="BE720" s="305"/>
      <c r="BF720" s="305"/>
      <c r="BG720" s="305"/>
      <c r="BH720" s="305"/>
      <c r="BI720" s="305"/>
      <c r="BJ720" s="305"/>
      <c r="BK720" s="305"/>
      <c r="BL720" s="305"/>
      <c r="BM720" s="305"/>
      <c r="BN720" s="305"/>
      <c r="BO720" s="305"/>
      <c r="BP720" s="305"/>
      <c r="BQ720" s="305"/>
      <c r="BR720" s="305"/>
      <c r="BS720" s="305"/>
      <c r="BT720" s="305"/>
      <c r="BU720" s="305"/>
      <c r="BV720" s="305"/>
      <c r="BW720" s="305"/>
      <c r="BX720" s="305"/>
      <c r="BY720" s="305"/>
      <c r="BZ720" s="305"/>
      <c r="CA720" s="305"/>
      <c r="CB720" s="305"/>
      <c r="CC720" s="305"/>
      <c r="CD720" s="305"/>
      <c r="CE720" s="305"/>
      <c r="CF720" s="305"/>
      <c r="CG720" s="305"/>
      <c r="CH720" s="305"/>
      <c r="CI720" s="305"/>
      <c r="CJ720" s="305"/>
      <c r="CK720" s="305"/>
      <c r="CL720" s="305"/>
      <c r="CM720" s="306"/>
    </row>
    <row r="721" spans="1:91" s="307" customFormat="1" ht="126.75" customHeight="1" x14ac:dyDescent="0.35">
      <c r="A721" s="304"/>
      <c r="B721" s="308"/>
      <c r="C721" s="128"/>
      <c r="D721" s="128"/>
      <c r="E721" s="128"/>
      <c r="F721" s="128"/>
      <c r="G721" s="122"/>
      <c r="H721" s="122"/>
      <c r="I721" s="122"/>
      <c r="J721" s="122"/>
      <c r="K721" s="125">
        <v>922.63199999999995</v>
      </c>
      <c r="L721" s="122"/>
      <c r="M721" s="122"/>
      <c r="N721" s="62" t="s">
        <v>38</v>
      </c>
      <c r="O721" s="20">
        <v>271114015</v>
      </c>
      <c r="P721" s="293"/>
      <c r="Q721" s="305"/>
      <c r="R721" s="305"/>
      <c r="S721" s="305"/>
      <c r="T721" s="305"/>
      <c r="U721" s="305"/>
      <c r="V721" s="305"/>
      <c r="W721" s="305"/>
      <c r="X721" s="305"/>
      <c r="Y721" s="305"/>
      <c r="Z721" s="305"/>
      <c r="AA721" s="305"/>
      <c r="AB721" s="305"/>
      <c r="AC721" s="305"/>
      <c r="AD721" s="305"/>
      <c r="AE721" s="305"/>
      <c r="AF721" s="305"/>
      <c r="AG721" s="305"/>
      <c r="AH721" s="305"/>
      <c r="AI721" s="305"/>
      <c r="AJ721" s="305"/>
      <c r="AK721" s="305"/>
      <c r="AL721" s="305"/>
      <c r="AM721" s="305"/>
      <c r="AN721" s="305"/>
      <c r="AO721" s="305"/>
      <c r="AP721" s="305"/>
      <c r="AQ721" s="305"/>
      <c r="AR721" s="305"/>
      <c r="AS721" s="305"/>
      <c r="AT721" s="305"/>
      <c r="AU721" s="305"/>
      <c r="AV721" s="305"/>
      <c r="AW721" s="305"/>
      <c r="AX721" s="305"/>
      <c r="AY721" s="305"/>
      <c r="AZ721" s="305"/>
      <c r="BA721" s="305"/>
      <c r="BB721" s="305"/>
      <c r="BC721" s="305"/>
      <c r="BD721" s="305"/>
      <c r="BE721" s="305"/>
      <c r="BF721" s="305"/>
      <c r="BG721" s="305"/>
      <c r="BH721" s="305"/>
      <c r="BI721" s="305"/>
      <c r="BJ721" s="305"/>
      <c r="BK721" s="305"/>
      <c r="BL721" s="305"/>
      <c r="BM721" s="305"/>
      <c r="BN721" s="305"/>
      <c r="BO721" s="305"/>
      <c r="BP721" s="305"/>
      <c r="BQ721" s="305"/>
      <c r="BR721" s="305"/>
      <c r="BS721" s="305"/>
      <c r="BT721" s="305"/>
      <c r="BU721" s="305"/>
      <c r="BV721" s="305"/>
      <c r="BW721" s="305"/>
      <c r="BX721" s="305"/>
      <c r="BY721" s="305"/>
      <c r="BZ721" s="305"/>
      <c r="CA721" s="305"/>
      <c r="CB721" s="305"/>
      <c r="CC721" s="305"/>
      <c r="CD721" s="305"/>
      <c r="CE721" s="305"/>
      <c r="CF721" s="305"/>
      <c r="CG721" s="305"/>
      <c r="CH721" s="305"/>
      <c r="CI721" s="305"/>
      <c r="CJ721" s="305"/>
      <c r="CK721" s="305"/>
      <c r="CL721" s="305"/>
      <c r="CM721" s="306"/>
    </row>
    <row r="722" spans="1:91" s="307" customFormat="1" ht="41.25" customHeight="1" x14ac:dyDescent="0.35">
      <c r="A722" s="304"/>
      <c r="B722" s="308" t="s">
        <v>301</v>
      </c>
      <c r="C722" s="128" t="s">
        <v>284</v>
      </c>
      <c r="D722" s="128"/>
      <c r="E722" s="20" t="s">
        <v>283</v>
      </c>
      <c r="F722" s="128" t="s">
        <v>121</v>
      </c>
      <c r="G722" s="122"/>
      <c r="H722" s="122"/>
      <c r="I722" s="122"/>
      <c r="J722" s="122"/>
      <c r="K722" s="125">
        <v>4.7670000000000003</v>
      </c>
      <c r="L722" s="122"/>
      <c r="M722" s="122"/>
      <c r="N722" s="126"/>
      <c r="O722" s="127"/>
      <c r="P722" s="293"/>
      <c r="Q722" s="305"/>
      <c r="R722" s="305"/>
      <c r="S722" s="305"/>
      <c r="T722" s="305"/>
      <c r="U722" s="305"/>
      <c r="V722" s="305"/>
      <c r="W722" s="305"/>
      <c r="X722" s="305"/>
      <c r="Y722" s="305"/>
      <c r="Z722" s="305"/>
      <c r="AA722" s="305"/>
      <c r="AB722" s="305"/>
      <c r="AC722" s="305"/>
      <c r="AD722" s="305"/>
      <c r="AE722" s="305"/>
      <c r="AF722" s="305"/>
      <c r="AG722" s="305"/>
      <c r="AH722" s="305"/>
      <c r="AI722" s="305"/>
      <c r="AJ722" s="305"/>
      <c r="AK722" s="305"/>
      <c r="AL722" s="305"/>
      <c r="AM722" s="305"/>
      <c r="AN722" s="305"/>
      <c r="AO722" s="305"/>
      <c r="AP722" s="305"/>
      <c r="AQ722" s="305"/>
      <c r="AR722" s="305"/>
      <c r="AS722" s="305"/>
      <c r="AT722" s="305"/>
      <c r="AU722" s="305"/>
      <c r="AV722" s="305"/>
      <c r="AW722" s="305"/>
      <c r="AX722" s="305"/>
      <c r="AY722" s="305"/>
      <c r="AZ722" s="305"/>
      <c r="BA722" s="305"/>
      <c r="BB722" s="305"/>
      <c r="BC722" s="305"/>
      <c r="BD722" s="305"/>
      <c r="BE722" s="305"/>
      <c r="BF722" s="305"/>
      <c r="BG722" s="305"/>
      <c r="BH722" s="305"/>
      <c r="BI722" s="305"/>
      <c r="BJ722" s="305"/>
      <c r="BK722" s="305"/>
      <c r="BL722" s="305"/>
      <c r="BM722" s="305"/>
      <c r="BN722" s="305"/>
      <c r="BO722" s="305"/>
      <c r="BP722" s="305"/>
      <c r="BQ722" s="305"/>
      <c r="BR722" s="305"/>
      <c r="BS722" s="305"/>
      <c r="BT722" s="305"/>
      <c r="BU722" s="305"/>
      <c r="BV722" s="305"/>
      <c r="BW722" s="305"/>
      <c r="BX722" s="305"/>
      <c r="BY722" s="305"/>
      <c r="BZ722" s="305"/>
      <c r="CA722" s="305"/>
      <c r="CB722" s="305"/>
      <c r="CC722" s="305"/>
      <c r="CD722" s="305"/>
      <c r="CE722" s="305"/>
      <c r="CF722" s="305"/>
      <c r="CG722" s="305"/>
      <c r="CH722" s="305"/>
      <c r="CI722" s="305"/>
      <c r="CJ722" s="305"/>
      <c r="CK722" s="305"/>
      <c r="CL722" s="305"/>
      <c r="CM722" s="306"/>
    </row>
    <row r="723" spans="1:91" s="307" customFormat="1" ht="41.25" customHeight="1" x14ac:dyDescent="0.35">
      <c r="A723" s="304"/>
      <c r="B723" s="308"/>
      <c r="C723" s="128"/>
      <c r="D723" s="128"/>
      <c r="E723" s="128" t="s">
        <v>129</v>
      </c>
      <c r="F723" s="128"/>
      <c r="G723" s="122"/>
      <c r="H723" s="122"/>
      <c r="I723" s="122"/>
      <c r="J723" s="122"/>
      <c r="K723" s="122">
        <v>815</v>
      </c>
      <c r="L723" s="122"/>
      <c r="M723" s="122"/>
      <c r="N723" s="62" t="s">
        <v>78</v>
      </c>
      <c r="O723" s="20">
        <v>271009034</v>
      </c>
      <c r="P723" s="293"/>
      <c r="Q723" s="305"/>
      <c r="R723" s="305"/>
      <c r="S723" s="305"/>
      <c r="T723" s="305"/>
      <c r="U723" s="305"/>
      <c r="V723" s="305"/>
      <c r="W723" s="305"/>
      <c r="X723" s="305"/>
      <c r="Y723" s="305"/>
      <c r="Z723" s="305"/>
      <c r="AA723" s="305"/>
      <c r="AB723" s="305"/>
      <c r="AC723" s="305"/>
      <c r="AD723" s="305"/>
      <c r="AE723" s="305"/>
      <c r="AF723" s="305"/>
      <c r="AG723" s="305"/>
      <c r="AH723" s="305"/>
      <c r="AI723" s="305"/>
      <c r="AJ723" s="305"/>
      <c r="AK723" s="305"/>
      <c r="AL723" s="305"/>
      <c r="AM723" s="305"/>
      <c r="AN723" s="305"/>
      <c r="AO723" s="305"/>
      <c r="AP723" s="305"/>
      <c r="AQ723" s="305"/>
      <c r="AR723" s="305"/>
      <c r="AS723" s="305"/>
      <c r="AT723" s="305"/>
      <c r="AU723" s="305"/>
      <c r="AV723" s="305"/>
      <c r="AW723" s="305"/>
      <c r="AX723" s="305"/>
      <c r="AY723" s="305"/>
      <c r="AZ723" s="305"/>
      <c r="BA723" s="305"/>
      <c r="BB723" s="305"/>
      <c r="BC723" s="305"/>
      <c r="BD723" s="305"/>
      <c r="BE723" s="305"/>
      <c r="BF723" s="305"/>
      <c r="BG723" s="305"/>
      <c r="BH723" s="305"/>
      <c r="BI723" s="305"/>
      <c r="BJ723" s="305"/>
      <c r="BK723" s="305"/>
      <c r="BL723" s="305"/>
      <c r="BM723" s="305"/>
      <c r="BN723" s="305"/>
      <c r="BO723" s="305"/>
      <c r="BP723" s="305"/>
      <c r="BQ723" s="305"/>
      <c r="BR723" s="305"/>
      <c r="BS723" s="305"/>
      <c r="BT723" s="305"/>
      <c r="BU723" s="305"/>
      <c r="BV723" s="305"/>
      <c r="BW723" s="305"/>
      <c r="BX723" s="305"/>
      <c r="BY723" s="305"/>
      <c r="BZ723" s="305"/>
      <c r="CA723" s="305"/>
      <c r="CB723" s="305"/>
      <c r="CC723" s="305"/>
      <c r="CD723" s="305"/>
      <c r="CE723" s="305"/>
      <c r="CF723" s="305"/>
      <c r="CG723" s="305"/>
      <c r="CH723" s="305"/>
      <c r="CI723" s="305"/>
      <c r="CJ723" s="305"/>
      <c r="CK723" s="305"/>
      <c r="CL723" s="305"/>
      <c r="CM723" s="306"/>
    </row>
    <row r="724" spans="1:91" s="307" customFormat="1" ht="101.25" customHeight="1" x14ac:dyDescent="0.35">
      <c r="A724" s="304"/>
      <c r="B724" s="308"/>
      <c r="C724" s="128"/>
      <c r="D724" s="128"/>
      <c r="E724" s="128"/>
      <c r="F724" s="128"/>
      <c r="G724" s="122"/>
      <c r="H724" s="122"/>
      <c r="I724" s="122"/>
      <c r="J724" s="122"/>
      <c r="K724" s="125">
        <v>822.00900000000001</v>
      </c>
      <c r="L724" s="122"/>
      <c r="M724" s="122"/>
      <c r="N724" s="62" t="s">
        <v>38</v>
      </c>
      <c r="O724" s="20">
        <v>271114015</v>
      </c>
      <c r="P724" s="293"/>
      <c r="Q724" s="305"/>
      <c r="R724" s="305"/>
      <c r="S724" s="305"/>
      <c r="T724" s="305"/>
      <c r="U724" s="305"/>
      <c r="V724" s="305"/>
      <c r="W724" s="305"/>
      <c r="X724" s="305"/>
      <c r="Y724" s="305"/>
      <c r="Z724" s="305"/>
      <c r="AA724" s="305"/>
      <c r="AB724" s="305"/>
      <c r="AC724" s="305"/>
      <c r="AD724" s="305"/>
      <c r="AE724" s="305"/>
      <c r="AF724" s="305"/>
      <c r="AG724" s="305"/>
      <c r="AH724" s="305"/>
      <c r="AI724" s="305"/>
      <c r="AJ724" s="305"/>
      <c r="AK724" s="305"/>
      <c r="AL724" s="305"/>
      <c r="AM724" s="305"/>
      <c r="AN724" s="305"/>
      <c r="AO724" s="305"/>
      <c r="AP724" s="305"/>
      <c r="AQ724" s="305"/>
      <c r="AR724" s="305"/>
      <c r="AS724" s="305"/>
      <c r="AT724" s="305"/>
      <c r="AU724" s="305"/>
      <c r="AV724" s="305"/>
      <c r="AW724" s="305"/>
      <c r="AX724" s="305"/>
      <c r="AY724" s="305"/>
      <c r="AZ724" s="305"/>
      <c r="BA724" s="305"/>
      <c r="BB724" s="305"/>
      <c r="BC724" s="305"/>
      <c r="BD724" s="305"/>
      <c r="BE724" s="305"/>
      <c r="BF724" s="305"/>
      <c r="BG724" s="305"/>
      <c r="BH724" s="305"/>
      <c r="BI724" s="305"/>
      <c r="BJ724" s="305"/>
      <c r="BK724" s="305"/>
      <c r="BL724" s="305"/>
      <c r="BM724" s="305"/>
      <c r="BN724" s="305"/>
      <c r="BO724" s="305"/>
      <c r="BP724" s="305"/>
      <c r="BQ724" s="305"/>
      <c r="BR724" s="305"/>
      <c r="BS724" s="305"/>
      <c r="BT724" s="305"/>
      <c r="BU724" s="305"/>
      <c r="BV724" s="305"/>
      <c r="BW724" s="305"/>
      <c r="BX724" s="305"/>
      <c r="BY724" s="305"/>
      <c r="BZ724" s="305"/>
      <c r="CA724" s="305"/>
      <c r="CB724" s="305"/>
      <c r="CC724" s="305"/>
      <c r="CD724" s="305"/>
      <c r="CE724" s="305"/>
      <c r="CF724" s="305"/>
      <c r="CG724" s="305"/>
      <c r="CH724" s="305"/>
      <c r="CI724" s="305"/>
      <c r="CJ724" s="305"/>
      <c r="CK724" s="305"/>
      <c r="CL724" s="305"/>
      <c r="CM724" s="306"/>
    </row>
    <row r="725" spans="1:91" s="307" customFormat="1" ht="41.25" customHeight="1" x14ac:dyDescent="0.35">
      <c r="A725" s="304"/>
      <c r="B725" s="128" t="s">
        <v>300</v>
      </c>
      <c r="C725" s="128" t="s">
        <v>290</v>
      </c>
      <c r="D725" s="128"/>
      <c r="E725" s="20" t="s">
        <v>283</v>
      </c>
      <c r="F725" s="128" t="s">
        <v>121</v>
      </c>
      <c r="G725" s="122"/>
      <c r="H725" s="122"/>
      <c r="I725" s="122"/>
      <c r="J725" s="122"/>
      <c r="K725" s="122"/>
      <c r="L725" s="125">
        <v>5.53</v>
      </c>
      <c r="M725" s="122"/>
      <c r="N725" s="126"/>
      <c r="O725" s="127"/>
      <c r="P725" s="293"/>
      <c r="Q725" s="305"/>
      <c r="R725" s="305"/>
      <c r="S725" s="305"/>
      <c r="T725" s="305"/>
      <c r="U725" s="305"/>
      <c r="V725" s="305"/>
      <c r="W725" s="305"/>
      <c r="X725" s="305"/>
      <c r="Y725" s="305"/>
      <c r="Z725" s="305"/>
      <c r="AA725" s="305"/>
      <c r="AB725" s="305"/>
      <c r="AC725" s="305"/>
      <c r="AD725" s="305"/>
      <c r="AE725" s="305"/>
      <c r="AF725" s="305"/>
      <c r="AG725" s="305"/>
      <c r="AH725" s="305"/>
      <c r="AI725" s="305"/>
      <c r="AJ725" s="305"/>
      <c r="AK725" s="305"/>
      <c r="AL725" s="305"/>
      <c r="AM725" s="305"/>
      <c r="AN725" s="305"/>
      <c r="AO725" s="305"/>
      <c r="AP725" s="305"/>
      <c r="AQ725" s="305"/>
      <c r="AR725" s="305"/>
      <c r="AS725" s="305"/>
      <c r="AT725" s="305"/>
      <c r="AU725" s="305"/>
      <c r="AV725" s="305"/>
      <c r="AW725" s="305"/>
      <c r="AX725" s="305"/>
      <c r="AY725" s="305"/>
      <c r="AZ725" s="305"/>
      <c r="BA725" s="305"/>
      <c r="BB725" s="305"/>
      <c r="BC725" s="305"/>
      <c r="BD725" s="305"/>
      <c r="BE725" s="305"/>
      <c r="BF725" s="305"/>
      <c r="BG725" s="305"/>
      <c r="BH725" s="305"/>
      <c r="BI725" s="305"/>
      <c r="BJ725" s="305"/>
      <c r="BK725" s="305"/>
      <c r="BL725" s="305"/>
      <c r="BM725" s="305"/>
      <c r="BN725" s="305"/>
      <c r="BO725" s="305"/>
      <c r="BP725" s="305"/>
      <c r="BQ725" s="305"/>
      <c r="BR725" s="305"/>
      <c r="BS725" s="305"/>
      <c r="BT725" s="305"/>
      <c r="BU725" s="305"/>
      <c r="BV725" s="305"/>
      <c r="BW725" s="305"/>
      <c r="BX725" s="305"/>
      <c r="BY725" s="305"/>
      <c r="BZ725" s="305"/>
      <c r="CA725" s="305"/>
      <c r="CB725" s="305"/>
      <c r="CC725" s="305"/>
      <c r="CD725" s="305"/>
      <c r="CE725" s="305"/>
      <c r="CF725" s="305"/>
      <c r="CG725" s="305"/>
      <c r="CH725" s="305"/>
      <c r="CI725" s="305"/>
      <c r="CJ725" s="305"/>
      <c r="CK725" s="305"/>
      <c r="CL725" s="305"/>
      <c r="CM725" s="306"/>
    </row>
    <row r="726" spans="1:91" s="307" customFormat="1" ht="41.25" customHeight="1" x14ac:dyDescent="0.35">
      <c r="A726" s="304"/>
      <c r="B726" s="128"/>
      <c r="C726" s="128"/>
      <c r="D726" s="128"/>
      <c r="E726" s="128" t="s">
        <v>129</v>
      </c>
      <c r="F726" s="128"/>
      <c r="G726" s="122"/>
      <c r="H726" s="122"/>
      <c r="I726" s="122"/>
      <c r="J726" s="122"/>
      <c r="K726" s="122"/>
      <c r="L726" s="125">
        <v>996</v>
      </c>
      <c r="M726" s="122"/>
      <c r="N726" s="62" t="s">
        <v>78</v>
      </c>
      <c r="O726" s="20">
        <v>271009034</v>
      </c>
      <c r="P726" s="293"/>
      <c r="Q726" s="305"/>
      <c r="R726" s="305"/>
      <c r="S726" s="305"/>
      <c r="T726" s="305"/>
      <c r="U726" s="305"/>
      <c r="V726" s="305"/>
      <c r="W726" s="305"/>
      <c r="X726" s="305"/>
      <c r="Y726" s="305"/>
      <c r="Z726" s="305"/>
      <c r="AA726" s="305"/>
      <c r="AB726" s="305"/>
      <c r="AC726" s="305"/>
      <c r="AD726" s="305"/>
      <c r="AE726" s="305"/>
      <c r="AF726" s="305"/>
      <c r="AG726" s="305"/>
      <c r="AH726" s="305"/>
      <c r="AI726" s="305"/>
      <c r="AJ726" s="305"/>
      <c r="AK726" s="305"/>
      <c r="AL726" s="305"/>
      <c r="AM726" s="305"/>
      <c r="AN726" s="305"/>
      <c r="AO726" s="305"/>
      <c r="AP726" s="305"/>
      <c r="AQ726" s="305"/>
      <c r="AR726" s="305"/>
      <c r="AS726" s="305"/>
      <c r="AT726" s="305"/>
      <c r="AU726" s="305"/>
      <c r="AV726" s="305"/>
      <c r="AW726" s="305"/>
      <c r="AX726" s="305"/>
      <c r="AY726" s="305"/>
      <c r="AZ726" s="305"/>
      <c r="BA726" s="305"/>
      <c r="BB726" s="305"/>
      <c r="BC726" s="305"/>
      <c r="BD726" s="305"/>
      <c r="BE726" s="305"/>
      <c r="BF726" s="305"/>
      <c r="BG726" s="305"/>
      <c r="BH726" s="305"/>
      <c r="BI726" s="305"/>
      <c r="BJ726" s="305"/>
      <c r="BK726" s="305"/>
      <c r="BL726" s="305"/>
      <c r="BM726" s="305"/>
      <c r="BN726" s="305"/>
      <c r="BO726" s="305"/>
      <c r="BP726" s="305"/>
      <c r="BQ726" s="305"/>
      <c r="BR726" s="305"/>
      <c r="BS726" s="305"/>
      <c r="BT726" s="305"/>
      <c r="BU726" s="305"/>
      <c r="BV726" s="305"/>
      <c r="BW726" s="305"/>
      <c r="BX726" s="305"/>
      <c r="BY726" s="305"/>
      <c r="BZ726" s="305"/>
      <c r="CA726" s="305"/>
      <c r="CB726" s="305"/>
      <c r="CC726" s="305"/>
      <c r="CD726" s="305"/>
      <c r="CE726" s="305"/>
      <c r="CF726" s="305"/>
      <c r="CG726" s="305"/>
      <c r="CH726" s="305"/>
      <c r="CI726" s="305"/>
      <c r="CJ726" s="305"/>
      <c r="CK726" s="305"/>
      <c r="CL726" s="305"/>
      <c r="CM726" s="306"/>
    </row>
    <row r="727" spans="1:91" s="307" customFormat="1" ht="41.25" customHeight="1" x14ac:dyDescent="0.35">
      <c r="A727" s="304"/>
      <c r="B727" s="128"/>
      <c r="C727" s="128"/>
      <c r="D727" s="128"/>
      <c r="E727" s="128"/>
      <c r="F727" s="128"/>
      <c r="G727" s="122"/>
      <c r="H727" s="122"/>
      <c r="I727" s="122"/>
      <c r="J727" s="122"/>
      <c r="K727" s="122"/>
      <c r="L727" s="125">
        <v>847.10159388000022</v>
      </c>
      <c r="M727" s="122"/>
      <c r="N727" s="62" t="s">
        <v>38</v>
      </c>
      <c r="O727" s="20">
        <v>271114015</v>
      </c>
      <c r="P727" s="293"/>
      <c r="Q727" s="305"/>
      <c r="R727" s="305"/>
      <c r="S727" s="305"/>
      <c r="T727" s="305"/>
      <c r="U727" s="305"/>
      <c r="V727" s="305"/>
      <c r="W727" s="305"/>
      <c r="X727" s="305"/>
      <c r="Y727" s="305"/>
      <c r="Z727" s="305"/>
      <c r="AA727" s="305"/>
      <c r="AB727" s="305"/>
      <c r="AC727" s="305"/>
      <c r="AD727" s="305"/>
      <c r="AE727" s="305"/>
      <c r="AF727" s="305"/>
      <c r="AG727" s="305"/>
      <c r="AH727" s="305"/>
      <c r="AI727" s="305"/>
      <c r="AJ727" s="305"/>
      <c r="AK727" s="305"/>
      <c r="AL727" s="305"/>
      <c r="AM727" s="305"/>
      <c r="AN727" s="305"/>
      <c r="AO727" s="305"/>
      <c r="AP727" s="305"/>
      <c r="AQ727" s="305"/>
      <c r="AR727" s="305"/>
      <c r="AS727" s="305"/>
      <c r="AT727" s="305"/>
      <c r="AU727" s="305"/>
      <c r="AV727" s="305"/>
      <c r="AW727" s="305"/>
      <c r="AX727" s="305"/>
      <c r="AY727" s="305"/>
      <c r="AZ727" s="305"/>
      <c r="BA727" s="305"/>
      <c r="BB727" s="305"/>
      <c r="BC727" s="305"/>
      <c r="BD727" s="305"/>
      <c r="BE727" s="305"/>
      <c r="BF727" s="305"/>
      <c r="BG727" s="305"/>
      <c r="BH727" s="305"/>
      <c r="BI727" s="305"/>
      <c r="BJ727" s="305"/>
      <c r="BK727" s="305"/>
      <c r="BL727" s="305"/>
      <c r="BM727" s="305"/>
      <c r="BN727" s="305"/>
      <c r="BO727" s="305"/>
      <c r="BP727" s="305"/>
      <c r="BQ727" s="305"/>
      <c r="BR727" s="305"/>
      <c r="BS727" s="305"/>
      <c r="BT727" s="305"/>
      <c r="BU727" s="305"/>
      <c r="BV727" s="305"/>
      <c r="BW727" s="305"/>
      <c r="BX727" s="305"/>
      <c r="BY727" s="305"/>
      <c r="BZ727" s="305"/>
      <c r="CA727" s="305"/>
      <c r="CB727" s="305"/>
      <c r="CC727" s="305"/>
      <c r="CD727" s="305"/>
      <c r="CE727" s="305"/>
      <c r="CF727" s="305"/>
      <c r="CG727" s="305"/>
      <c r="CH727" s="305"/>
      <c r="CI727" s="305"/>
      <c r="CJ727" s="305"/>
      <c r="CK727" s="305"/>
      <c r="CL727" s="305"/>
      <c r="CM727" s="306"/>
    </row>
    <row r="728" spans="1:91" s="307" customFormat="1" ht="41.25" customHeight="1" x14ac:dyDescent="0.35">
      <c r="A728" s="304"/>
      <c r="B728" s="128"/>
      <c r="C728" s="128"/>
      <c r="D728" s="128"/>
      <c r="E728" s="128"/>
      <c r="F728" s="128"/>
      <c r="G728" s="122"/>
      <c r="H728" s="122"/>
      <c r="I728" s="62">
        <v>1</v>
      </c>
      <c r="J728" s="124">
        <v>25</v>
      </c>
      <c r="K728" s="122"/>
      <c r="L728" s="122"/>
      <c r="M728" s="122"/>
      <c r="N728" s="62" t="s">
        <v>272</v>
      </c>
      <c r="O728" s="20">
        <v>467003015</v>
      </c>
      <c r="P728" s="293"/>
      <c r="Q728" s="305"/>
      <c r="R728" s="305"/>
      <c r="S728" s="305"/>
      <c r="T728" s="305"/>
      <c r="U728" s="305"/>
      <c r="V728" s="305"/>
      <c r="W728" s="305"/>
      <c r="X728" s="305"/>
      <c r="Y728" s="305"/>
      <c r="Z728" s="305"/>
      <c r="AA728" s="305"/>
      <c r="AB728" s="305"/>
      <c r="AC728" s="305"/>
      <c r="AD728" s="305"/>
      <c r="AE728" s="305"/>
      <c r="AF728" s="305"/>
      <c r="AG728" s="305"/>
      <c r="AH728" s="305"/>
      <c r="AI728" s="305"/>
      <c r="AJ728" s="305"/>
      <c r="AK728" s="305"/>
      <c r="AL728" s="305"/>
      <c r="AM728" s="305"/>
      <c r="AN728" s="305"/>
      <c r="AO728" s="305"/>
      <c r="AP728" s="305"/>
      <c r="AQ728" s="305"/>
      <c r="AR728" s="305"/>
      <c r="AS728" s="305"/>
      <c r="AT728" s="305"/>
      <c r="AU728" s="305"/>
      <c r="AV728" s="305"/>
      <c r="AW728" s="305"/>
      <c r="AX728" s="305"/>
      <c r="AY728" s="305"/>
      <c r="AZ728" s="305"/>
      <c r="BA728" s="305"/>
      <c r="BB728" s="305"/>
      <c r="BC728" s="305"/>
      <c r="BD728" s="305"/>
      <c r="BE728" s="305"/>
      <c r="BF728" s="305"/>
      <c r="BG728" s="305"/>
      <c r="BH728" s="305"/>
      <c r="BI728" s="305"/>
      <c r="BJ728" s="305"/>
      <c r="BK728" s="305"/>
      <c r="BL728" s="305"/>
      <c r="BM728" s="305"/>
      <c r="BN728" s="305"/>
      <c r="BO728" s="305"/>
      <c r="BP728" s="305"/>
      <c r="BQ728" s="305"/>
      <c r="BR728" s="305"/>
      <c r="BS728" s="305"/>
      <c r="BT728" s="305"/>
      <c r="BU728" s="305"/>
      <c r="BV728" s="305"/>
      <c r="BW728" s="305"/>
      <c r="BX728" s="305"/>
      <c r="BY728" s="305"/>
      <c r="BZ728" s="305"/>
      <c r="CA728" s="305"/>
      <c r="CB728" s="305"/>
      <c r="CC728" s="305"/>
      <c r="CD728" s="305"/>
      <c r="CE728" s="305"/>
      <c r="CF728" s="305"/>
      <c r="CG728" s="305"/>
      <c r="CH728" s="305"/>
      <c r="CI728" s="305"/>
      <c r="CJ728" s="305"/>
      <c r="CK728" s="305"/>
      <c r="CL728" s="305"/>
      <c r="CM728" s="306"/>
    </row>
    <row r="729" spans="1:91" s="307" customFormat="1" ht="41.25" customHeight="1" x14ac:dyDescent="0.35">
      <c r="A729" s="304"/>
      <c r="B729" s="128" t="s">
        <v>299</v>
      </c>
      <c r="C729" s="128" t="s">
        <v>290</v>
      </c>
      <c r="D729" s="128"/>
      <c r="E729" s="20" t="s">
        <v>283</v>
      </c>
      <c r="F729" s="128" t="s">
        <v>121</v>
      </c>
      <c r="G729" s="122"/>
      <c r="H729" s="122"/>
      <c r="I729" s="122"/>
      <c r="J729" s="122"/>
      <c r="K729" s="122"/>
      <c r="L729" s="125">
        <v>5.53</v>
      </c>
      <c r="M729" s="122"/>
      <c r="N729" s="126"/>
      <c r="O729" s="127"/>
      <c r="P729" s="293"/>
      <c r="Q729" s="305"/>
      <c r="R729" s="305"/>
      <c r="S729" s="305"/>
      <c r="T729" s="305"/>
      <c r="U729" s="305"/>
      <c r="V729" s="305"/>
      <c r="W729" s="305"/>
      <c r="X729" s="305"/>
      <c r="Y729" s="305"/>
      <c r="Z729" s="305"/>
      <c r="AA729" s="305"/>
      <c r="AB729" s="305"/>
      <c r="AC729" s="305"/>
      <c r="AD729" s="305"/>
      <c r="AE729" s="305"/>
      <c r="AF729" s="305"/>
      <c r="AG729" s="305"/>
      <c r="AH729" s="305"/>
      <c r="AI729" s="305"/>
      <c r="AJ729" s="305"/>
      <c r="AK729" s="305"/>
      <c r="AL729" s="305"/>
      <c r="AM729" s="305"/>
      <c r="AN729" s="305"/>
      <c r="AO729" s="305"/>
      <c r="AP729" s="305"/>
      <c r="AQ729" s="305"/>
      <c r="AR729" s="305"/>
      <c r="AS729" s="305"/>
      <c r="AT729" s="305"/>
      <c r="AU729" s="305"/>
      <c r="AV729" s="305"/>
      <c r="AW729" s="305"/>
      <c r="AX729" s="305"/>
      <c r="AY729" s="305"/>
      <c r="AZ729" s="305"/>
      <c r="BA729" s="305"/>
      <c r="BB729" s="305"/>
      <c r="BC729" s="305"/>
      <c r="BD729" s="305"/>
      <c r="BE729" s="305"/>
      <c r="BF729" s="305"/>
      <c r="BG729" s="305"/>
      <c r="BH729" s="305"/>
      <c r="BI729" s="305"/>
      <c r="BJ729" s="305"/>
      <c r="BK729" s="305"/>
      <c r="BL729" s="305"/>
      <c r="BM729" s="305"/>
      <c r="BN729" s="305"/>
      <c r="BO729" s="305"/>
      <c r="BP729" s="305"/>
      <c r="BQ729" s="305"/>
      <c r="BR729" s="305"/>
      <c r="BS729" s="305"/>
      <c r="BT729" s="305"/>
      <c r="BU729" s="305"/>
      <c r="BV729" s="305"/>
      <c r="BW729" s="305"/>
      <c r="BX729" s="305"/>
      <c r="BY729" s="305"/>
      <c r="BZ729" s="305"/>
      <c r="CA729" s="305"/>
      <c r="CB729" s="305"/>
      <c r="CC729" s="305"/>
      <c r="CD729" s="305"/>
      <c r="CE729" s="305"/>
      <c r="CF729" s="305"/>
      <c r="CG729" s="305"/>
      <c r="CH729" s="305"/>
      <c r="CI729" s="305"/>
      <c r="CJ729" s="305"/>
      <c r="CK729" s="305"/>
      <c r="CL729" s="305"/>
      <c r="CM729" s="306"/>
    </row>
    <row r="730" spans="1:91" s="307" customFormat="1" ht="41.25" customHeight="1" x14ac:dyDescent="0.35">
      <c r="A730" s="304"/>
      <c r="B730" s="128"/>
      <c r="C730" s="128"/>
      <c r="D730" s="128"/>
      <c r="E730" s="128" t="s">
        <v>129</v>
      </c>
      <c r="F730" s="128"/>
      <c r="G730" s="122"/>
      <c r="H730" s="122"/>
      <c r="I730" s="122"/>
      <c r="J730" s="122"/>
      <c r="K730" s="122"/>
      <c r="L730" s="125">
        <v>996</v>
      </c>
      <c r="M730" s="122"/>
      <c r="N730" s="62" t="s">
        <v>78</v>
      </c>
      <c r="O730" s="20">
        <v>271009034</v>
      </c>
      <c r="P730" s="293"/>
      <c r="Q730" s="305"/>
      <c r="R730" s="305"/>
      <c r="S730" s="305"/>
      <c r="T730" s="305"/>
      <c r="U730" s="305"/>
      <c r="V730" s="305"/>
      <c r="W730" s="305"/>
      <c r="X730" s="305"/>
      <c r="Y730" s="305"/>
      <c r="Z730" s="305"/>
      <c r="AA730" s="305"/>
      <c r="AB730" s="305"/>
      <c r="AC730" s="305"/>
      <c r="AD730" s="305"/>
      <c r="AE730" s="305"/>
      <c r="AF730" s="305"/>
      <c r="AG730" s="305"/>
      <c r="AH730" s="305"/>
      <c r="AI730" s="305"/>
      <c r="AJ730" s="305"/>
      <c r="AK730" s="305"/>
      <c r="AL730" s="305"/>
      <c r="AM730" s="305"/>
      <c r="AN730" s="305"/>
      <c r="AO730" s="305"/>
      <c r="AP730" s="305"/>
      <c r="AQ730" s="305"/>
      <c r="AR730" s="305"/>
      <c r="AS730" s="305"/>
      <c r="AT730" s="305"/>
      <c r="AU730" s="305"/>
      <c r="AV730" s="305"/>
      <c r="AW730" s="305"/>
      <c r="AX730" s="305"/>
      <c r="AY730" s="305"/>
      <c r="AZ730" s="305"/>
      <c r="BA730" s="305"/>
      <c r="BB730" s="305"/>
      <c r="BC730" s="305"/>
      <c r="BD730" s="305"/>
      <c r="BE730" s="305"/>
      <c r="BF730" s="305"/>
      <c r="BG730" s="305"/>
      <c r="BH730" s="305"/>
      <c r="BI730" s="305"/>
      <c r="BJ730" s="305"/>
      <c r="BK730" s="305"/>
      <c r="BL730" s="305"/>
      <c r="BM730" s="305"/>
      <c r="BN730" s="305"/>
      <c r="BO730" s="305"/>
      <c r="BP730" s="305"/>
      <c r="BQ730" s="305"/>
      <c r="BR730" s="305"/>
      <c r="BS730" s="305"/>
      <c r="BT730" s="305"/>
      <c r="BU730" s="305"/>
      <c r="BV730" s="305"/>
      <c r="BW730" s="305"/>
      <c r="BX730" s="305"/>
      <c r="BY730" s="305"/>
      <c r="BZ730" s="305"/>
      <c r="CA730" s="305"/>
      <c r="CB730" s="305"/>
      <c r="CC730" s="305"/>
      <c r="CD730" s="305"/>
      <c r="CE730" s="305"/>
      <c r="CF730" s="305"/>
      <c r="CG730" s="305"/>
      <c r="CH730" s="305"/>
      <c r="CI730" s="305"/>
      <c r="CJ730" s="305"/>
      <c r="CK730" s="305"/>
      <c r="CL730" s="305"/>
      <c r="CM730" s="306"/>
    </row>
    <row r="731" spans="1:91" s="307" customFormat="1" ht="41.25" customHeight="1" x14ac:dyDescent="0.35">
      <c r="A731" s="304"/>
      <c r="B731" s="128"/>
      <c r="C731" s="128"/>
      <c r="D731" s="128"/>
      <c r="E731" s="128"/>
      <c r="F731" s="128"/>
      <c r="G731" s="122"/>
      <c r="H731" s="122"/>
      <c r="I731" s="122"/>
      <c r="J731" s="122"/>
      <c r="K731" s="122"/>
      <c r="L731" s="125">
        <v>863.31998123999995</v>
      </c>
      <c r="M731" s="122"/>
      <c r="N731" s="62" t="s">
        <v>38</v>
      </c>
      <c r="O731" s="20">
        <v>271114015</v>
      </c>
      <c r="P731" s="293"/>
      <c r="Q731" s="305"/>
      <c r="R731" s="305"/>
      <c r="S731" s="305"/>
      <c r="T731" s="305"/>
      <c r="U731" s="305"/>
      <c r="V731" s="305"/>
      <c r="W731" s="305"/>
      <c r="X731" s="305"/>
      <c r="Y731" s="305"/>
      <c r="Z731" s="305"/>
      <c r="AA731" s="305"/>
      <c r="AB731" s="305"/>
      <c r="AC731" s="305"/>
      <c r="AD731" s="305"/>
      <c r="AE731" s="305"/>
      <c r="AF731" s="305"/>
      <c r="AG731" s="305"/>
      <c r="AH731" s="305"/>
      <c r="AI731" s="305"/>
      <c r="AJ731" s="305"/>
      <c r="AK731" s="305"/>
      <c r="AL731" s="305"/>
      <c r="AM731" s="305"/>
      <c r="AN731" s="305"/>
      <c r="AO731" s="305"/>
      <c r="AP731" s="305"/>
      <c r="AQ731" s="305"/>
      <c r="AR731" s="305"/>
      <c r="AS731" s="305"/>
      <c r="AT731" s="305"/>
      <c r="AU731" s="305"/>
      <c r="AV731" s="305"/>
      <c r="AW731" s="305"/>
      <c r="AX731" s="305"/>
      <c r="AY731" s="305"/>
      <c r="AZ731" s="305"/>
      <c r="BA731" s="305"/>
      <c r="BB731" s="305"/>
      <c r="BC731" s="305"/>
      <c r="BD731" s="305"/>
      <c r="BE731" s="305"/>
      <c r="BF731" s="305"/>
      <c r="BG731" s="305"/>
      <c r="BH731" s="305"/>
      <c r="BI731" s="305"/>
      <c r="BJ731" s="305"/>
      <c r="BK731" s="305"/>
      <c r="BL731" s="305"/>
      <c r="BM731" s="305"/>
      <c r="BN731" s="305"/>
      <c r="BO731" s="305"/>
      <c r="BP731" s="305"/>
      <c r="BQ731" s="305"/>
      <c r="BR731" s="305"/>
      <c r="BS731" s="305"/>
      <c r="BT731" s="305"/>
      <c r="BU731" s="305"/>
      <c r="BV731" s="305"/>
      <c r="BW731" s="305"/>
      <c r="BX731" s="305"/>
      <c r="BY731" s="305"/>
      <c r="BZ731" s="305"/>
      <c r="CA731" s="305"/>
      <c r="CB731" s="305"/>
      <c r="CC731" s="305"/>
      <c r="CD731" s="305"/>
      <c r="CE731" s="305"/>
      <c r="CF731" s="305"/>
      <c r="CG731" s="305"/>
      <c r="CH731" s="305"/>
      <c r="CI731" s="305"/>
      <c r="CJ731" s="305"/>
      <c r="CK731" s="305"/>
      <c r="CL731" s="305"/>
      <c r="CM731" s="306"/>
    </row>
    <row r="732" spans="1:91" s="307" customFormat="1" ht="41.25" customHeight="1" x14ac:dyDescent="0.35">
      <c r="A732" s="304"/>
      <c r="B732" s="128"/>
      <c r="C732" s="128"/>
      <c r="D732" s="128"/>
      <c r="E732" s="128"/>
      <c r="F732" s="128"/>
      <c r="G732" s="122"/>
      <c r="H732" s="122"/>
      <c r="I732" s="62">
        <v>1</v>
      </c>
      <c r="J732" s="62">
        <v>20</v>
      </c>
      <c r="K732" s="62"/>
      <c r="L732" s="124"/>
      <c r="M732" s="62"/>
      <c r="N732" s="62" t="s">
        <v>272</v>
      </c>
      <c r="O732" s="20">
        <v>467003015</v>
      </c>
      <c r="P732" s="293"/>
      <c r="Q732" s="305"/>
      <c r="R732" s="305"/>
      <c r="S732" s="305"/>
      <c r="T732" s="305"/>
      <c r="U732" s="305"/>
      <c r="V732" s="305"/>
      <c r="W732" s="305"/>
      <c r="X732" s="305"/>
      <c r="Y732" s="305"/>
      <c r="Z732" s="305"/>
      <c r="AA732" s="305"/>
      <c r="AB732" s="305"/>
      <c r="AC732" s="305"/>
      <c r="AD732" s="305"/>
      <c r="AE732" s="305"/>
      <c r="AF732" s="305"/>
      <c r="AG732" s="305"/>
      <c r="AH732" s="305"/>
      <c r="AI732" s="305"/>
      <c r="AJ732" s="305"/>
      <c r="AK732" s="305"/>
      <c r="AL732" s="305"/>
      <c r="AM732" s="305"/>
      <c r="AN732" s="305"/>
      <c r="AO732" s="305"/>
      <c r="AP732" s="305"/>
      <c r="AQ732" s="305"/>
      <c r="AR732" s="305"/>
      <c r="AS732" s="305"/>
      <c r="AT732" s="305"/>
      <c r="AU732" s="305"/>
      <c r="AV732" s="305"/>
      <c r="AW732" s="305"/>
      <c r="AX732" s="305"/>
      <c r="AY732" s="305"/>
      <c r="AZ732" s="305"/>
      <c r="BA732" s="305"/>
      <c r="BB732" s="305"/>
      <c r="BC732" s="305"/>
      <c r="BD732" s="305"/>
      <c r="BE732" s="305"/>
      <c r="BF732" s="305"/>
      <c r="BG732" s="305"/>
      <c r="BH732" s="305"/>
      <c r="BI732" s="305"/>
      <c r="BJ732" s="305"/>
      <c r="BK732" s="305"/>
      <c r="BL732" s="305"/>
      <c r="BM732" s="305"/>
      <c r="BN732" s="305"/>
      <c r="BO732" s="305"/>
      <c r="BP732" s="305"/>
      <c r="BQ732" s="305"/>
      <c r="BR732" s="305"/>
      <c r="BS732" s="305"/>
      <c r="BT732" s="305"/>
      <c r="BU732" s="305"/>
      <c r="BV732" s="305"/>
      <c r="BW732" s="305"/>
      <c r="BX732" s="305"/>
      <c r="BY732" s="305"/>
      <c r="BZ732" s="305"/>
      <c r="CA732" s="305"/>
      <c r="CB732" s="305"/>
      <c r="CC732" s="305"/>
      <c r="CD732" s="305"/>
      <c r="CE732" s="305"/>
      <c r="CF732" s="305"/>
      <c r="CG732" s="305"/>
      <c r="CH732" s="305"/>
      <c r="CI732" s="305"/>
      <c r="CJ732" s="305"/>
      <c r="CK732" s="305"/>
      <c r="CL732" s="305"/>
      <c r="CM732" s="306"/>
    </row>
    <row r="733" spans="1:91" s="307" customFormat="1" ht="41.25" customHeight="1" x14ac:dyDescent="0.35">
      <c r="A733" s="304"/>
      <c r="B733" s="128" t="s">
        <v>298</v>
      </c>
      <c r="C733" s="128" t="s">
        <v>290</v>
      </c>
      <c r="D733" s="128"/>
      <c r="E733" s="20" t="s">
        <v>283</v>
      </c>
      <c r="F733" s="128" t="s">
        <v>121</v>
      </c>
      <c r="G733" s="122"/>
      <c r="H733" s="122"/>
      <c r="I733" s="122"/>
      <c r="J733" s="122"/>
      <c r="K733" s="122"/>
      <c r="L733" s="125">
        <v>4.7670000000000003</v>
      </c>
      <c r="M733" s="122"/>
      <c r="N733" s="126"/>
      <c r="O733" s="127"/>
      <c r="P733" s="293"/>
      <c r="Q733" s="305"/>
      <c r="R733" s="305"/>
      <c r="S733" s="305"/>
      <c r="T733" s="305"/>
      <c r="U733" s="305"/>
      <c r="V733" s="305"/>
      <c r="W733" s="305"/>
      <c r="X733" s="305"/>
      <c r="Y733" s="305"/>
      <c r="Z733" s="305"/>
      <c r="AA733" s="305"/>
      <c r="AB733" s="305"/>
      <c r="AC733" s="305"/>
      <c r="AD733" s="305"/>
      <c r="AE733" s="305"/>
      <c r="AF733" s="305"/>
      <c r="AG733" s="305"/>
      <c r="AH733" s="305"/>
      <c r="AI733" s="305"/>
      <c r="AJ733" s="305"/>
      <c r="AK733" s="305"/>
      <c r="AL733" s="305"/>
      <c r="AM733" s="305"/>
      <c r="AN733" s="305"/>
      <c r="AO733" s="305"/>
      <c r="AP733" s="305"/>
      <c r="AQ733" s="305"/>
      <c r="AR733" s="305"/>
      <c r="AS733" s="305"/>
      <c r="AT733" s="305"/>
      <c r="AU733" s="305"/>
      <c r="AV733" s="305"/>
      <c r="AW733" s="305"/>
      <c r="AX733" s="305"/>
      <c r="AY733" s="305"/>
      <c r="AZ733" s="305"/>
      <c r="BA733" s="305"/>
      <c r="BB733" s="305"/>
      <c r="BC733" s="305"/>
      <c r="BD733" s="305"/>
      <c r="BE733" s="305"/>
      <c r="BF733" s="305"/>
      <c r="BG733" s="305"/>
      <c r="BH733" s="305"/>
      <c r="BI733" s="305"/>
      <c r="BJ733" s="305"/>
      <c r="BK733" s="305"/>
      <c r="BL733" s="305"/>
      <c r="BM733" s="305"/>
      <c r="BN733" s="305"/>
      <c r="BO733" s="305"/>
      <c r="BP733" s="305"/>
      <c r="BQ733" s="305"/>
      <c r="BR733" s="305"/>
      <c r="BS733" s="305"/>
      <c r="BT733" s="305"/>
      <c r="BU733" s="305"/>
      <c r="BV733" s="305"/>
      <c r="BW733" s="305"/>
      <c r="BX733" s="305"/>
      <c r="BY733" s="305"/>
      <c r="BZ733" s="305"/>
      <c r="CA733" s="305"/>
      <c r="CB733" s="305"/>
      <c r="CC733" s="305"/>
      <c r="CD733" s="305"/>
      <c r="CE733" s="305"/>
      <c r="CF733" s="305"/>
      <c r="CG733" s="305"/>
      <c r="CH733" s="305"/>
      <c r="CI733" s="305"/>
      <c r="CJ733" s="305"/>
      <c r="CK733" s="305"/>
      <c r="CL733" s="305"/>
      <c r="CM733" s="306"/>
    </row>
    <row r="734" spans="1:91" s="307" customFormat="1" ht="41.25" customHeight="1" x14ac:dyDescent="0.35">
      <c r="A734" s="304"/>
      <c r="B734" s="128"/>
      <c r="C734" s="128"/>
      <c r="D734" s="128"/>
      <c r="E734" s="128" t="s">
        <v>129</v>
      </c>
      <c r="F734" s="128"/>
      <c r="G734" s="122"/>
      <c r="H734" s="122"/>
      <c r="I734" s="122"/>
      <c r="J734" s="122"/>
      <c r="K734" s="122"/>
      <c r="L734" s="125">
        <v>815</v>
      </c>
      <c r="M734" s="122"/>
      <c r="N734" s="62" t="s">
        <v>78</v>
      </c>
      <c r="O734" s="20">
        <v>271009034</v>
      </c>
      <c r="P734" s="293"/>
      <c r="Q734" s="305"/>
      <c r="R734" s="305"/>
      <c r="S734" s="305"/>
      <c r="T734" s="305"/>
      <c r="U734" s="305"/>
      <c r="V734" s="305"/>
      <c r="W734" s="305"/>
      <c r="X734" s="305"/>
      <c r="Y734" s="305"/>
      <c r="Z734" s="305"/>
      <c r="AA734" s="305"/>
      <c r="AB734" s="305"/>
      <c r="AC734" s="305"/>
      <c r="AD734" s="305"/>
      <c r="AE734" s="305"/>
      <c r="AF734" s="305"/>
      <c r="AG734" s="305"/>
      <c r="AH734" s="305"/>
      <c r="AI734" s="305"/>
      <c r="AJ734" s="305"/>
      <c r="AK734" s="305"/>
      <c r="AL734" s="305"/>
      <c r="AM734" s="305"/>
      <c r="AN734" s="305"/>
      <c r="AO734" s="305"/>
      <c r="AP734" s="305"/>
      <c r="AQ734" s="305"/>
      <c r="AR734" s="305"/>
      <c r="AS734" s="305"/>
      <c r="AT734" s="305"/>
      <c r="AU734" s="305"/>
      <c r="AV734" s="305"/>
      <c r="AW734" s="305"/>
      <c r="AX734" s="305"/>
      <c r="AY734" s="305"/>
      <c r="AZ734" s="305"/>
      <c r="BA734" s="305"/>
      <c r="BB734" s="305"/>
      <c r="BC734" s="305"/>
      <c r="BD734" s="305"/>
      <c r="BE734" s="305"/>
      <c r="BF734" s="305"/>
      <c r="BG734" s="305"/>
      <c r="BH734" s="305"/>
      <c r="BI734" s="305"/>
      <c r="BJ734" s="305"/>
      <c r="BK734" s="305"/>
      <c r="BL734" s="305"/>
      <c r="BM734" s="305"/>
      <c r="BN734" s="305"/>
      <c r="BO734" s="305"/>
      <c r="BP734" s="305"/>
      <c r="BQ734" s="305"/>
      <c r="BR734" s="305"/>
      <c r="BS734" s="305"/>
      <c r="BT734" s="305"/>
      <c r="BU734" s="305"/>
      <c r="BV734" s="305"/>
      <c r="BW734" s="305"/>
      <c r="BX734" s="305"/>
      <c r="BY734" s="305"/>
      <c r="BZ734" s="305"/>
      <c r="CA734" s="305"/>
      <c r="CB734" s="305"/>
      <c r="CC734" s="305"/>
      <c r="CD734" s="305"/>
      <c r="CE734" s="305"/>
      <c r="CF734" s="305"/>
      <c r="CG734" s="305"/>
      <c r="CH734" s="305"/>
      <c r="CI734" s="305"/>
      <c r="CJ734" s="305"/>
      <c r="CK734" s="305"/>
      <c r="CL734" s="305"/>
      <c r="CM734" s="306"/>
    </row>
    <row r="735" spans="1:91" s="307" customFormat="1" ht="41.25" customHeight="1" x14ac:dyDescent="0.35">
      <c r="A735" s="304"/>
      <c r="B735" s="128"/>
      <c r="C735" s="128"/>
      <c r="D735" s="128"/>
      <c r="E735" s="128"/>
      <c r="F735" s="128"/>
      <c r="G735" s="128"/>
      <c r="H735" s="122"/>
      <c r="I735" s="122"/>
      <c r="J735" s="122"/>
      <c r="K735" s="122"/>
      <c r="L735" s="125">
        <v>739.15343308000024</v>
      </c>
      <c r="M735" s="122"/>
      <c r="N735" s="62" t="s">
        <v>38</v>
      </c>
      <c r="O735" s="20">
        <v>271114015</v>
      </c>
      <c r="P735" s="293"/>
      <c r="Q735" s="305"/>
      <c r="R735" s="305"/>
      <c r="S735" s="305"/>
      <c r="T735" s="305"/>
      <c r="U735" s="305"/>
      <c r="V735" s="305"/>
      <c r="W735" s="305"/>
      <c r="X735" s="305"/>
      <c r="Y735" s="305"/>
      <c r="Z735" s="305"/>
      <c r="AA735" s="305"/>
      <c r="AB735" s="305"/>
      <c r="AC735" s="305"/>
      <c r="AD735" s="305"/>
      <c r="AE735" s="305"/>
      <c r="AF735" s="305"/>
      <c r="AG735" s="305"/>
      <c r="AH735" s="305"/>
      <c r="AI735" s="305"/>
      <c r="AJ735" s="305"/>
      <c r="AK735" s="305"/>
      <c r="AL735" s="305"/>
      <c r="AM735" s="305"/>
      <c r="AN735" s="305"/>
      <c r="AO735" s="305"/>
      <c r="AP735" s="305"/>
      <c r="AQ735" s="305"/>
      <c r="AR735" s="305"/>
      <c r="AS735" s="305"/>
      <c r="AT735" s="305"/>
      <c r="AU735" s="305"/>
      <c r="AV735" s="305"/>
      <c r="AW735" s="305"/>
      <c r="AX735" s="305"/>
      <c r="AY735" s="305"/>
      <c r="AZ735" s="305"/>
      <c r="BA735" s="305"/>
      <c r="BB735" s="305"/>
      <c r="BC735" s="305"/>
      <c r="BD735" s="305"/>
      <c r="BE735" s="305"/>
      <c r="BF735" s="305"/>
      <c r="BG735" s="305"/>
      <c r="BH735" s="305"/>
      <c r="BI735" s="305"/>
      <c r="BJ735" s="305"/>
      <c r="BK735" s="305"/>
      <c r="BL735" s="305"/>
      <c r="BM735" s="305"/>
      <c r="BN735" s="305"/>
      <c r="BO735" s="305"/>
      <c r="BP735" s="305"/>
      <c r="BQ735" s="305"/>
      <c r="BR735" s="305"/>
      <c r="BS735" s="305"/>
      <c r="BT735" s="305"/>
      <c r="BU735" s="305"/>
      <c r="BV735" s="305"/>
      <c r="BW735" s="305"/>
      <c r="BX735" s="305"/>
      <c r="BY735" s="305"/>
      <c r="BZ735" s="305"/>
      <c r="CA735" s="305"/>
      <c r="CB735" s="305"/>
      <c r="CC735" s="305"/>
      <c r="CD735" s="305"/>
      <c r="CE735" s="305"/>
      <c r="CF735" s="305"/>
      <c r="CG735" s="305"/>
      <c r="CH735" s="305"/>
      <c r="CI735" s="305"/>
      <c r="CJ735" s="305"/>
      <c r="CK735" s="305"/>
      <c r="CL735" s="305"/>
      <c r="CM735" s="306"/>
    </row>
    <row r="736" spans="1:91" s="307" customFormat="1" ht="63.75" customHeight="1" x14ac:dyDescent="0.35">
      <c r="A736" s="304"/>
      <c r="B736" s="128"/>
      <c r="C736" s="128"/>
      <c r="D736" s="128"/>
      <c r="E736" s="128"/>
      <c r="F736" s="128"/>
      <c r="G736" s="128"/>
      <c r="H736" s="122"/>
      <c r="I736" s="62">
        <v>1</v>
      </c>
      <c r="J736" s="62">
        <v>20</v>
      </c>
      <c r="K736" s="62"/>
      <c r="L736" s="124"/>
      <c r="M736" s="62"/>
      <c r="N736" s="62" t="s">
        <v>272</v>
      </c>
      <c r="O736" s="20">
        <v>467003015</v>
      </c>
      <c r="P736" s="293"/>
      <c r="Q736" s="305"/>
      <c r="R736" s="305"/>
      <c r="S736" s="305"/>
      <c r="T736" s="305"/>
      <c r="U736" s="305"/>
      <c r="V736" s="305"/>
      <c r="W736" s="305"/>
      <c r="X736" s="305"/>
      <c r="Y736" s="305"/>
      <c r="Z736" s="305"/>
      <c r="AA736" s="305"/>
      <c r="AB736" s="305"/>
      <c r="AC736" s="305"/>
      <c r="AD736" s="305"/>
      <c r="AE736" s="305"/>
      <c r="AF736" s="305"/>
      <c r="AG736" s="305"/>
      <c r="AH736" s="305"/>
      <c r="AI736" s="305"/>
      <c r="AJ736" s="305"/>
      <c r="AK736" s="305"/>
      <c r="AL736" s="305"/>
      <c r="AM736" s="305"/>
      <c r="AN736" s="305"/>
      <c r="AO736" s="305"/>
      <c r="AP736" s="305"/>
      <c r="AQ736" s="305"/>
      <c r="AR736" s="305"/>
      <c r="AS736" s="305"/>
      <c r="AT736" s="305"/>
      <c r="AU736" s="305"/>
      <c r="AV736" s="305"/>
      <c r="AW736" s="305"/>
      <c r="AX736" s="305"/>
      <c r="AY736" s="305"/>
      <c r="AZ736" s="305"/>
      <c r="BA736" s="305"/>
      <c r="BB736" s="305"/>
      <c r="BC736" s="305"/>
      <c r="BD736" s="305"/>
      <c r="BE736" s="305"/>
      <c r="BF736" s="305"/>
      <c r="BG736" s="305"/>
      <c r="BH736" s="305"/>
      <c r="BI736" s="305"/>
      <c r="BJ736" s="305"/>
      <c r="BK736" s="305"/>
      <c r="BL736" s="305"/>
      <c r="BM736" s="305"/>
      <c r="BN736" s="305"/>
      <c r="BO736" s="305"/>
      <c r="BP736" s="305"/>
      <c r="BQ736" s="305"/>
      <c r="BR736" s="305"/>
      <c r="BS736" s="305"/>
      <c r="BT736" s="305"/>
      <c r="BU736" s="305"/>
      <c r="BV736" s="305"/>
      <c r="BW736" s="305"/>
      <c r="BX736" s="305"/>
      <c r="BY736" s="305"/>
      <c r="BZ736" s="305"/>
      <c r="CA736" s="305"/>
      <c r="CB736" s="305"/>
      <c r="CC736" s="305"/>
      <c r="CD736" s="305"/>
      <c r="CE736" s="305"/>
      <c r="CF736" s="305"/>
      <c r="CG736" s="305"/>
      <c r="CH736" s="305"/>
      <c r="CI736" s="305"/>
      <c r="CJ736" s="305"/>
      <c r="CK736" s="305"/>
      <c r="CL736" s="305"/>
      <c r="CM736" s="306"/>
    </row>
    <row r="737" spans="1:91" s="307" customFormat="1" ht="41.25" customHeight="1" x14ac:dyDescent="0.35">
      <c r="A737" s="304"/>
      <c r="B737" s="308" t="s">
        <v>297</v>
      </c>
      <c r="C737" s="128" t="s">
        <v>284</v>
      </c>
      <c r="D737" s="128"/>
      <c r="E737" s="20" t="s">
        <v>283</v>
      </c>
      <c r="F737" s="128" t="s">
        <v>121</v>
      </c>
      <c r="G737" s="122"/>
      <c r="H737" s="122"/>
      <c r="I737" s="122"/>
      <c r="J737" s="122"/>
      <c r="K737" s="122"/>
      <c r="L737" s="125">
        <v>5.7080000000000002</v>
      </c>
      <c r="M737" s="122"/>
      <c r="N737" s="126"/>
      <c r="O737" s="127"/>
      <c r="P737" s="293"/>
      <c r="Q737" s="305"/>
      <c r="R737" s="305"/>
      <c r="S737" s="305"/>
      <c r="T737" s="305"/>
      <c r="U737" s="305"/>
      <c r="V737" s="305"/>
      <c r="W737" s="305"/>
      <c r="X737" s="305"/>
      <c r="Y737" s="305"/>
      <c r="Z737" s="305"/>
      <c r="AA737" s="305"/>
      <c r="AB737" s="305"/>
      <c r="AC737" s="305"/>
      <c r="AD737" s="305"/>
      <c r="AE737" s="305"/>
      <c r="AF737" s="305"/>
      <c r="AG737" s="305"/>
      <c r="AH737" s="305"/>
      <c r="AI737" s="305"/>
      <c r="AJ737" s="305"/>
      <c r="AK737" s="305"/>
      <c r="AL737" s="305"/>
      <c r="AM737" s="305"/>
      <c r="AN737" s="305"/>
      <c r="AO737" s="305"/>
      <c r="AP737" s="305"/>
      <c r="AQ737" s="305"/>
      <c r="AR737" s="305"/>
      <c r="AS737" s="305"/>
      <c r="AT737" s="305"/>
      <c r="AU737" s="305"/>
      <c r="AV737" s="305"/>
      <c r="AW737" s="305"/>
      <c r="AX737" s="305"/>
      <c r="AY737" s="305"/>
      <c r="AZ737" s="305"/>
      <c r="BA737" s="305"/>
      <c r="BB737" s="305"/>
      <c r="BC737" s="305"/>
      <c r="BD737" s="305"/>
      <c r="BE737" s="305"/>
      <c r="BF737" s="305"/>
      <c r="BG737" s="305"/>
      <c r="BH737" s="305"/>
      <c r="BI737" s="305"/>
      <c r="BJ737" s="305"/>
      <c r="BK737" s="305"/>
      <c r="BL737" s="305"/>
      <c r="BM737" s="305"/>
      <c r="BN737" s="305"/>
      <c r="BO737" s="305"/>
      <c r="BP737" s="305"/>
      <c r="BQ737" s="305"/>
      <c r="BR737" s="305"/>
      <c r="BS737" s="305"/>
      <c r="BT737" s="305"/>
      <c r="BU737" s="305"/>
      <c r="BV737" s="305"/>
      <c r="BW737" s="305"/>
      <c r="BX737" s="305"/>
      <c r="BY737" s="305"/>
      <c r="BZ737" s="305"/>
      <c r="CA737" s="305"/>
      <c r="CB737" s="305"/>
      <c r="CC737" s="305"/>
      <c r="CD737" s="305"/>
      <c r="CE737" s="305"/>
      <c r="CF737" s="305"/>
      <c r="CG737" s="305"/>
      <c r="CH737" s="305"/>
      <c r="CI737" s="305"/>
      <c r="CJ737" s="305"/>
      <c r="CK737" s="305"/>
      <c r="CL737" s="305"/>
      <c r="CM737" s="306"/>
    </row>
    <row r="738" spans="1:91" s="307" customFormat="1" ht="41.25" customHeight="1" x14ac:dyDescent="0.35">
      <c r="A738" s="304"/>
      <c r="B738" s="308"/>
      <c r="C738" s="128"/>
      <c r="D738" s="128"/>
      <c r="E738" s="128" t="s">
        <v>129</v>
      </c>
      <c r="F738" s="128"/>
      <c r="G738" s="122"/>
      <c r="H738" s="122"/>
      <c r="I738" s="122"/>
      <c r="J738" s="122"/>
      <c r="K738" s="122"/>
      <c r="L738" s="125">
        <v>996</v>
      </c>
      <c r="M738" s="122"/>
      <c r="N738" s="62" t="s">
        <v>78</v>
      </c>
      <c r="O738" s="20">
        <v>271009034</v>
      </c>
      <c r="P738" s="293"/>
      <c r="Q738" s="305"/>
      <c r="R738" s="305"/>
      <c r="S738" s="305"/>
      <c r="T738" s="305"/>
      <c r="U738" s="305"/>
      <c r="V738" s="305"/>
      <c r="W738" s="305"/>
      <c r="X738" s="305"/>
      <c r="Y738" s="305"/>
      <c r="Z738" s="305"/>
      <c r="AA738" s="305"/>
      <c r="AB738" s="305"/>
      <c r="AC738" s="305"/>
      <c r="AD738" s="305"/>
      <c r="AE738" s="305"/>
      <c r="AF738" s="305"/>
      <c r="AG738" s="305"/>
      <c r="AH738" s="305"/>
      <c r="AI738" s="305"/>
      <c r="AJ738" s="305"/>
      <c r="AK738" s="305"/>
      <c r="AL738" s="305"/>
      <c r="AM738" s="305"/>
      <c r="AN738" s="305"/>
      <c r="AO738" s="305"/>
      <c r="AP738" s="305"/>
      <c r="AQ738" s="305"/>
      <c r="AR738" s="305"/>
      <c r="AS738" s="305"/>
      <c r="AT738" s="305"/>
      <c r="AU738" s="305"/>
      <c r="AV738" s="305"/>
      <c r="AW738" s="305"/>
      <c r="AX738" s="305"/>
      <c r="AY738" s="305"/>
      <c r="AZ738" s="305"/>
      <c r="BA738" s="305"/>
      <c r="BB738" s="305"/>
      <c r="BC738" s="305"/>
      <c r="BD738" s="305"/>
      <c r="BE738" s="305"/>
      <c r="BF738" s="305"/>
      <c r="BG738" s="305"/>
      <c r="BH738" s="305"/>
      <c r="BI738" s="305"/>
      <c r="BJ738" s="305"/>
      <c r="BK738" s="305"/>
      <c r="BL738" s="305"/>
      <c r="BM738" s="305"/>
      <c r="BN738" s="305"/>
      <c r="BO738" s="305"/>
      <c r="BP738" s="305"/>
      <c r="BQ738" s="305"/>
      <c r="BR738" s="305"/>
      <c r="BS738" s="305"/>
      <c r="BT738" s="305"/>
      <c r="BU738" s="305"/>
      <c r="BV738" s="305"/>
      <c r="BW738" s="305"/>
      <c r="BX738" s="305"/>
      <c r="BY738" s="305"/>
      <c r="BZ738" s="305"/>
      <c r="CA738" s="305"/>
      <c r="CB738" s="305"/>
      <c r="CC738" s="305"/>
      <c r="CD738" s="305"/>
      <c r="CE738" s="305"/>
      <c r="CF738" s="305"/>
      <c r="CG738" s="305"/>
      <c r="CH738" s="305"/>
      <c r="CI738" s="305"/>
      <c r="CJ738" s="305"/>
      <c r="CK738" s="305"/>
      <c r="CL738" s="305"/>
      <c r="CM738" s="306"/>
    </row>
    <row r="739" spans="1:91" s="307" customFormat="1" ht="94.5" customHeight="1" x14ac:dyDescent="0.35">
      <c r="A739" s="304"/>
      <c r="B739" s="308"/>
      <c r="C739" s="128"/>
      <c r="D739" s="128"/>
      <c r="E739" s="128"/>
      <c r="F739" s="128"/>
      <c r="G739" s="122"/>
      <c r="H739" s="122"/>
      <c r="I739" s="122"/>
      <c r="J739" s="122"/>
      <c r="K739" s="122"/>
      <c r="L739" s="125">
        <v>660.28036595999981</v>
      </c>
      <c r="M739" s="122"/>
      <c r="N739" s="62" t="s">
        <v>38</v>
      </c>
      <c r="O739" s="20">
        <v>271114015</v>
      </c>
      <c r="P739" s="293"/>
      <c r="Q739" s="305"/>
      <c r="R739" s="305"/>
      <c r="S739" s="305"/>
      <c r="T739" s="305"/>
      <c r="U739" s="305"/>
      <c r="V739" s="305"/>
      <c r="W739" s="305"/>
      <c r="X739" s="305"/>
      <c r="Y739" s="305"/>
      <c r="Z739" s="305"/>
      <c r="AA739" s="305"/>
      <c r="AB739" s="305"/>
      <c r="AC739" s="305"/>
      <c r="AD739" s="305"/>
      <c r="AE739" s="305"/>
      <c r="AF739" s="305"/>
      <c r="AG739" s="305"/>
      <c r="AH739" s="305"/>
      <c r="AI739" s="305"/>
      <c r="AJ739" s="305"/>
      <c r="AK739" s="305"/>
      <c r="AL739" s="305"/>
      <c r="AM739" s="305"/>
      <c r="AN739" s="305"/>
      <c r="AO739" s="305"/>
      <c r="AP739" s="305"/>
      <c r="AQ739" s="305"/>
      <c r="AR739" s="305"/>
      <c r="AS739" s="305"/>
      <c r="AT739" s="305"/>
      <c r="AU739" s="305"/>
      <c r="AV739" s="305"/>
      <c r="AW739" s="305"/>
      <c r="AX739" s="305"/>
      <c r="AY739" s="305"/>
      <c r="AZ739" s="305"/>
      <c r="BA739" s="305"/>
      <c r="BB739" s="305"/>
      <c r="BC739" s="305"/>
      <c r="BD739" s="305"/>
      <c r="BE739" s="305"/>
      <c r="BF739" s="305"/>
      <c r="BG739" s="305"/>
      <c r="BH739" s="305"/>
      <c r="BI739" s="305"/>
      <c r="BJ739" s="305"/>
      <c r="BK739" s="305"/>
      <c r="BL739" s="305"/>
      <c r="BM739" s="305"/>
      <c r="BN739" s="305"/>
      <c r="BO739" s="305"/>
      <c r="BP739" s="305"/>
      <c r="BQ739" s="305"/>
      <c r="BR739" s="305"/>
      <c r="BS739" s="305"/>
      <c r="BT739" s="305"/>
      <c r="BU739" s="305"/>
      <c r="BV739" s="305"/>
      <c r="BW739" s="305"/>
      <c r="BX739" s="305"/>
      <c r="BY739" s="305"/>
      <c r="BZ739" s="305"/>
      <c r="CA739" s="305"/>
      <c r="CB739" s="305"/>
      <c r="CC739" s="305"/>
      <c r="CD739" s="305"/>
      <c r="CE739" s="305"/>
      <c r="CF739" s="305"/>
      <c r="CG739" s="305"/>
      <c r="CH739" s="305"/>
      <c r="CI739" s="305"/>
      <c r="CJ739" s="305"/>
      <c r="CK739" s="305"/>
      <c r="CL739" s="305"/>
      <c r="CM739" s="306"/>
    </row>
    <row r="740" spans="1:91" s="307" customFormat="1" ht="41.25" customHeight="1" x14ac:dyDescent="0.35">
      <c r="A740" s="304"/>
      <c r="B740" s="308" t="s">
        <v>296</v>
      </c>
      <c r="C740" s="128" t="s">
        <v>284</v>
      </c>
      <c r="D740" s="128"/>
      <c r="E740" s="20" t="s">
        <v>283</v>
      </c>
      <c r="F740" s="128" t="s">
        <v>121</v>
      </c>
      <c r="G740" s="122"/>
      <c r="H740" s="122"/>
      <c r="I740" s="122"/>
      <c r="J740" s="122"/>
      <c r="K740" s="122"/>
      <c r="L740" s="125">
        <v>5.7080000000000002</v>
      </c>
      <c r="M740" s="122"/>
      <c r="N740" s="126"/>
      <c r="O740" s="127"/>
      <c r="P740" s="293"/>
      <c r="Q740" s="305"/>
      <c r="R740" s="305"/>
      <c r="S740" s="305"/>
      <c r="T740" s="305"/>
      <c r="U740" s="305"/>
      <c r="V740" s="305"/>
      <c r="W740" s="305"/>
      <c r="X740" s="305"/>
      <c r="Y740" s="305"/>
      <c r="Z740" s="305"/>
      <c r="AA740" s="305"/>
      <c r="AB740" s="305"/>
      <c r="AC740" s="305"/>
      <c r="AD740" s="305"/>
      <c r="AE740" s="305"/>
      <c r="AF740" s="305"/>
      <c r="AG740" s="305"/>
      <c r="AH740" s="305"/>
      <c r="AI740" s="305"/>
      <c r="AJ740" s="305"/>
      <c r="AK740" s="305"/>
      <c r="AL740" s="305"/>
      <c r="AM740" s="305"/>
      <c r="AN740" s="305"/>
      <c r="AO740" s="305"/>
      <c r="AP740" s="305"/>
      <c r="AQ740" s="305"/>
      <c r="AR740" s="305"/>
      <c r="AS740" s="305"/>
      <c r="AT740" s="305"/>
      <c r="AU740" s="305"/>
      <c r="AV740" s="305"/>
      <c r="AW740" s="305"/>
      <c r="AX740" s="305"/>
      <c r="AY740" s="305"/>
      <c r="AZ740" s="305"/>
      <c r="BA740" s="305"/>
      <c r="BB740" s="305"/>
      <c r="BC740" s="305"/>
      <c r="BD740" s="305"/>
      <c r="BE740" s="305"/>
      <c r="BF740" s="305"/>
      <c r="BG740" s="305"/>
      <c r="BH740" s="305"/>
      <c r="BI740" s="305"/>
      <c r="BJ740" s="305"/>
      <c r="BK740" s="305"/>
      <c r="BL740" s="305"/>
      <c r="BM740" s="305"/>
      <c r="BN740" s="305"/>
      <c r="BO740" s="305"/>
      <c r="BP740" s="305"/>
      <c r="BQ740" s="305"/>
      <c r="BR740" s="305"/>
      <c r="BS740" s="305"/>
      <c r="BT740" s="305"/>
      <c r="BU740" s="305"/>
      <c r="BV740" s="305"/>
      <c r="BW740" s="305"/>
      <c r="BX740" s="305"/>
      <c r="BY740" s="305"/>
      <c r="BZ740" s="305"/>
      <c r="CA740" s="305"/>
      <c r="CB740" s="305"/>
      <c r="CC740" s="305"/>
      <c r="CD740" s="305"/>
      <c r="CE740" s="305"/>
      <c r="CF740" s="305"/>
      <c r="CG740" s="305"/>
      <c r="CH740" s="305"/>
      <c r="CI740" s="305"/>
      <c r="CJ740" s="305"/>
      <c r="CK740" s="305"/>
      <c r="CL740" s="305"/>
      <c r="CM740" s="306"/>
    </row>
    <row r="741" spans="1:91" s="307" customFormat="1" ht="41.25" customHeight="1" x14ac:dyDescent="0.35">
      <c r="A741" s="304"/>
      <c r="B741" s="308"/>
      <c r="C741" s="128"/>
      <c r="D741" s="128"/>
      <c r="E741" s="128" t="s">
        <v>129</v>
      </c>
      <c r="F741" s="128"/>
      <c r="G741" s="122"/>
      <c r="H741" s="122"/>
      <c r="I741" s="122"/>
      <c r="J741" s="122"/>
      <c r="K741" s="122"/>
      <c r="L741" s="125">
        <v>996</v>
      </c>
      <c r="M741" s="122"/>
      <c r="N741" s="62" t="s">
        <v>78</v>
      </c>
      <c r="O741" s="20">
        <v>271009034</v>
      </c>
      <c r="P741" s="293"/>
      <c r="Q741" s="305"/>
      <c r="R741" s="305"/>
      <c r="S741" s="305"/>
      <c r="T741" s="305"/>
      <c r="U741" s="305"/>
      <c r="V741" s="305"/>
      <c r="W741" s="305"/>
      <c r="X741" s="305"/>
      <c r="Y741" s="305"/>
      <c r="Z741" s="305"/>
      <c r="AA741" s="305"/>
      <c r="AB741" s="305"/>
      <c r="AC741" s="305"/>
      <c r="AD741" s="305"/>
      <c r="AE741" s="305"/>
      <c r="AF741" s="305"/>
      <c r="AG741" s="305"/>
      <c r="AH741" s="305"/>
      <c r="AI741" s="305"/>
      <c r="AJ741" s="305"/>
      <c r="AK741" s="305"/>
      <c r="AL741" s="305"/>
      <c r="AM741" s="305"/>
      <c r="AN741" s="305"/>
      <c r="AO741" s="305"/>
      <c r="AP741" s="305"/>
      <c r="AQ741" s="305"/>
      <c r="AR741" s="305"/>
      <c r="AS741" s="305"/>
      <c r="AT741" s="305"/>
      <c r="AU741" s="305"/>
      <c r="AV741" s="305"/>
      <c r="AW741" s="305"/>
      <c r="AX741" s="305"/>
      <c r="AY741" s="305"/>
      <c r="AZ741" s="305"/>
      <c r="BA741" s="305"/>
      <c r="BB741" s="305"/>
      <c r="BC741" s="305"/>
      <c r="BD741" s="305"/>
      <c r="BE741" s="305"/>
      <c r="BF741" s="305"/>
      <c r="BG741" s="305"/>
      <c r="BH741" s="305"/>
      <c r="BI741" s="305"/>
      <c r="BJ741" s="305"/>
      <c r="BK741" s="305"/>
      <c r="BL741" s="305"/>
      <c r="BM741" s="305"/>
      <c r="BN741" s="305"/>
      <c r="BO741" s="305"/>
      <c r="BP741" s="305"/>
      <c r="BQ741" s="305"/>
      <c r="BR741" s="305"/>
      <c r="BS741" s="305"/>
      <c r="BT741" s="305"/>
      <c r="BU741" s="305"/>
      <c r="BV741" s="305"/>
      <c r="BW741" s="305"/>
      <c r="BX741" s="305"/>
      <c r="BY741" s="305"/>
      <c r="BZ741" s="305"/>
      <c r="CA741" s="305"/>
      <c r="CB741" s="305"/>
      <c r="CC741" s="305"/>
      <c r="CD741" s="305"/>
      <c r="CE741" s="305"/>
      <c r="CF741" s="305"/>
      <c r="CG741" s="305"/>
      <c r="CH741" s="305"/>
      <c r="CI741" s="305"/>
      <c r="CJ741" s="305"/>
      <c r="CK741" s="305"/>
      <c r="CL741" s="305"/>
      <c r="CM741" s="306"/>
    </row>
    <row r="742" spans="1:91" s="307" customFormat="1" ht="84.75" customHeight="1" x14ac:dyDescent="0.35">
      <c r="A742" s="304"/>
      <c r="B742" s="308"/>
      <c r="C742" s="128"/>
      <c r="D742" s="128"/>
      <c r="E742" s="128"/>
      <c r="F742" s="128"/>
      <c r="G742" s="122"/>
      <c r="H742" s="122"/>
      <c r="I742" s="122"/>
      <c r="J742" s="122"/>
      <c r="K742" s="122"/>
      <c r="L742" s="125">
        <v>657.49718608000012</v>
      </c>
      <c r="M742" s="122"/>
      <c r="N742" s="62" t="s">
        <v>38</v>
      </c>
      <c r="O742" s="20">
        <v>271114015</v>
      </c>
      <c r="P742" s="293"/>
      <c r="Q742" s="305"/>
      <c r="R742" s="305"/>
      <c r="S742" s="305"/>
      <c r="T742" s="305"/>
      <c r="U742" s="305"/>
      <c r="V742" s="305"/>
      <c r="W742" s="305"/>
      <c r="X742" s="305"/>
      <c r="Y742" s="305"/>
      <c r="Z742" s="305"/>
      <c r="AA742" s="305"/>
      <c r="AB742" s="305"/>
      <c r="AC742" s="305"/>
      <c r="AD742" s="305"/>
      <c r="AE742" s="305"/>
      <c r="AF742" s="305"/>
      <c r="AG742" s="305"/>
      <c r="AH742" s="305"/>
      <c r="AI742" s="305"/>
      <c r="AJ742" s="305"/>
      <c r="AK742" s="305"/>
      <c r="AL742" s="305"/>
      <c r="AM742" s="305"/>
      <c r="AN742" s="305"/>
      <c r="AO742" s="305"/>
      <c r="AP742" s="305"/>
      <c r="AQ742" s="305"/>
      <c r="AR742" s="305"/>
      <c r="AS742" s="305"/>
      <c r="AT742" s="305"/>
      <c r="AU742" s="305"/>
      <c r="AV742" s="305"/>
      <c r="AW742" s="305"/>
      <c r="AX742" s="305"/>
      <c r="AY742" s="305"/>
      <c r="AZ742" s="305"/>
      <c r="BA742" s="305"/>
      <c r="BB742" s="305"/>
      <c r="BC742" s="305"/>
      <c r="BD742" s="305"/>
      <c r="BE742" s="305"/>
      <c r="BF742" s="305"/>
      <c r="BG742" s="305"/>
      <c r="BH742" s="305"/>
      <c r="BI742" s="305"/>
      <c r="BJ742" s="305"/>
      <c r="BK742" s="305"/>
      <c r="BL742" s="305"/>
      <c r="BM742" s="305"/>
      <c r="BN742" s="305"/>
      <c r="BO742" s="305"/>
      <c r="BP742" s="305"/>
      <c r="BQ742" s="305"/>
      <c r="BR742" s="305"/>
      <c r="BS742" s="305"/>
      <c r="BT742" s="305"/>
      <c r="BU742" s="305"/>
      <c r="BV742" s="305"/>
      <c r="BW742" s="305"/>
      <c r="BX742" s="305"/>
      <c r="BY742" s="305"/>
      <c r="BZ742" s="305"/>
      <c r="CA742" s="305"/>
      <c r="CB742" s="305"/>
      <c r="CC742" s="305"/>
      <c r="CD742" s="305"/>
      <c r="CE742" s="305"/>
      <c r="CF742" s="305"/>
      <c r="CG742" s="305"/>
      <c r="CH742" s="305"/>
      <c r="CI742" s="305"/>
      <c r="CJ742" s="305"/>
      <c r="CK742" s="305"/>
      <c r="CL742" s="305"/>
      <c r="CM742" s="306"/>
    </row>
    <row r="743" spans="1:91" s="307" customFormat="1" ht="41.25" customHeight="1" x14ac:dyDescent="0.35">
      <c r="A743" s="304"/>
      <c r="B743" s="308" t="s">
        <v>295</v>
      </c>
      <c r="C743" s="128" t="s">
        <v>284</v>
      </c>
      <c r="D743" s="128"/>
      <c r="E743" s="20" t="s">
        <v>283</v>
      </c>
      <c r="F743" s="128" t="s">
        <v>121</v>
      </c>
      <c r="G743" s="122"/>
      <c r="H743" s="122"/>
      <c r="I743" s="122"/>
      <c r="J743" s="122"/>
      <c r="K743" s="122"/>
      <c r="L743" s="125">
        <v>5.6959999999999997</v>
      </c>
      <c r="M743" s="122"/>
      <c r="N743" s="126"/>
      <c r="O743" s="127"/>
      <c r="P743" s="293"/>
      <c r="Q743" s="305"/>
      <c r="R743" s="305"/>
      <c r="S743" s="305"/>
      <c r="T743" s="305"/>
      <c r="U743" s="305"/>
      <c r="V743" s="305"/>
      <c r="W743" s="305"/>
      <c r="X743" s="305"/>
      <c r="Y743" s="305"/>
      <c r="Z743" s="305"/>
      <c r="AA743" s="305"/>
      <c r="AB743" s="305"/>
      <c r="AC743" s="305"/>
      <c r="AD743" s="305"/>
      <c r="AE743" s="305"/>
      <c r="AF743" s="305"/>
      <c r="AG743" s="305"/>
      <c r="AH743" s="305"/>
      <c r="AI743" s="305"/>
      <c r="AJ743" s="305"/>
      <c r="AK743" s="305"/>
      <c r="AL743" s="305"/>
      <c r="AM743" s="305"/>
      <c r="AN743" s="305"/>
      <c r="AO743" s="305"/>
      <c r="AP743" s="305"/>
      <c r="AQ743" s="305"/>
      <c r="AR743" s="305"/>
      <c r="AS743" s="305"/>
      <c r="AT743" s="305"/>
      <c r="AU743" s="305"/>
      <c r="AV743" s="305"/>
      <c r="AW743" s="305"/>
      <c r="AX743" s="305"/>
      <c r="AY743" s="305"/>
      <c r="AZ743" s="305"/>
      <c r="BA743" s="305"/>
      <c r="BB743" s="305"/>
      <c r="BC743" s="305"/>
      <c r="BD743" s="305"/>
      <c r="BE743" s="305"/>
      <c r="BF743" s="305"/>
      <c r="BG743" s="305"/>
      <c r="BH743" s="305"/>
      <c r="BI743" s="305"/>
      <c r="BJ743" s="305"/>
      <c r="BK743" s="305"/>
      <c r="BL743" s="305"/>
      <c r="BM743" s="305"/>
      <c r="BN743" s="305"/>
      <c r="BO743" s="305"/>
      <c r="BP743" s="305"/>
      <c r="BQ743" s="305"/>
      <c r="BR743" s="305"/>
      <c r="BS743" s="305"/>
      <c r="BT743" s="305"/>
      <c r="BU743" s="305"/>
      <c r="BV743" s="305"/>
      <c r="BW743" s="305"/>
      <c r="BX743" s="305"/>
      <c r="BY743" s="305"/>
      <c r="BZ743" s="305"/>
      <c r="CA743" s="305"/>
      <c r="CB743" s="305"/>
      <c r="CC743" s="305"/>
      <c r="CD743" s="305"/>
      <c r="CE743" s="305"/>
      <c r="CF743" s="305"/>
      <c r="CG743" s="305"/>
      <c r="CH743" s="305"/>
      <c r="CI743" s="305"/>
      <c r="CJ743" s="305"/>
      <c r="CK743" s="305"/>
      <c r="CL743" s="305"/>
      <c r="CM743" s="306"/>
    </row>
    <row r="744" spans="1:91" s="307" customFormat="1" ht="41.25" customHeight="1" x14ac:dyDescent="0.35">
      <c r="A744" s="304"/>
      <c r="B744" s="308"/>
      <c r="C744" s="128"/>
      <c r="D744" s="128"/>
      <c r="E744" s="128" t="s">
        <v>129</v>
      </c>
      <c r="F744" s="128"/>
      <c r="G744" s="122"/>
      <c r="H744" s="122"/>
      <c r="I744" s="122"/>
      <c r="J744" s="122"/>
      <c r="K744" s="122"/>
      <c r="L744" s="125">
        <v>988</v>
      </c>
      <c r="M744" s="122"/>
      <c r="N744" s="62" t="s">
        <v>78</v>
      </c>
      <c r="O744" s="20">
        <v>271009034</v>
      </c>
      <c r="P744" s="293"/>
      <c r="Q744" s="305"/>
      <c r="R744" s="305"/>
      <c r="S744" s="305"/>
      <c r="T744" s="305"/>
      <c r="U744" s="305"/>
      <c r="V744" s="305"/>
      <c r="W744" s="305"/>
      <c r="X744" s="305"/>
      <c r="Y744" s="305"/>
      <c r="Z744" s="305"/>
      <c r="AA744" s="305"/>
      <c r="AB744" s="305"/>
      <c r="AC744" s="305"/>
      <c r="AD744" s="305"/>
      <c r="AE744" s="305"/>
      <c r="AF744" s="305"/>
      <c r="AG744" s="305"/>
      <c r="AH744" s="305"/>
      <c r="AI744" s="305"/>
      <c r="AJ744" s="305"/>
      <c r="AK744" s="305"/>
      <c r="AL744" s="305"/>
      <c r="AM744" s="305"/>
      <c r="AN744" s="305"/>
      <c r="AO744" s="305"/>
      <c r="AP744" s="305"/>
      <c r="AQ744" s="305"/>
      <c r="AR744" s="305"/>
      <c r="AS744" s="305"/>
      <c r="AT744" s="305"/>
      <c r="AU744" s="305"/>
      <c r="AV744" s="305"/>
      <c r="AW744" s="305"/>
      <c r="AX744" s="305"/>
      <c r="AY744" s="305"/>
      <c r="AZ744" s="305"/>
      <c r="BA744" s="305"/>
      <c r="BB744" s="305"/>
      <c r="BC744" s="305"/>
      <c r="BD744" s="305"/>
      <c r="BE744" s="305"/>
      <c r="BF744" s="305"/>
      <c r="BG744" s="305"/>
      <c r="BH744" s="305"/>
      <c r="BI744" s="305"/>
      <c r="BJ744" s="305"/>
      <c r="BK744" s="305"/>
      <c r="BL744" s="305"/>
      <c r="BM744" s="305"/>
      <c r="BN744" s="305"/>
      <c r="BO744" s="305"/>
      <c r="BP744" s="305"/>
      <c r="BQ744" s="305"/>
      <c r="BR744" s="305"/>
      <c r="BS744" s="305"/>
      <c r="BT744" s="305"/>
      <c r="BU744" s="305"/>
      <c r="BV744" s="305"/>
      <c r="BW744" s="305"/>
      <c r="BX744" s="305"/>
      <c r="BY744" s="305"/>
      <c r="BZ744" s="305"/>
      <c r="CA744" s="305"/>
      <c r="CB744" s="305"/>
      <c r="CC744" s="305"/>
      <c r="CD744" s="305"/>
      <c r="CE744" s="305"/>
      <c r="CF744" s="305"/>
      <c r="CG744" s="305"/>
      <c r="CH744" s="305"/>
      <c r="CI744" s="305"/>
      <c r="CJ744" s="305"/>
      <c r="CK744" s="305"/>
      <c r="CL744" s="305"/>
      <c r="CM744" s="306"/>
    </row>
    <row r="745" spans="1:91" s="307" customFormat="1" ht="98.25" customHeight="1" x14ac:dyDescent="0.35">
      <c r="A745" s="304"/>
      <c r="B745" s="308"/>
      <c r="C745" s="128"/>
      <c r="D745" s="128"/>
      <c r="E745" s="128"/>
      <c r="F745" s="128"/>
      <c r="G745" s="122"/>
      <c r="H745" s="122"/>
      <c r="I745" s="122"/>
      <c r="J745" s="122"/>
      <c r="K745" s="122"/>
      <c r="L745" s="125">
        <v>677.80749872000013</v>
      </c>
      <c r="M745" s="122"/>
      <c r="N745" s="62" t="s">
        <v>38</v>
      </c>
      <c r="O745" s="20">
        <v>271114015</v>
      </c>
      <c r="P745" s="293"/>
      <c r="Q745" s="305"/>
      <c r="R745" s="305"/>
      <c r="S745" s="305"/>
      <c r="T745" s="305"/>
      <c r="U745" s="305"/>
      <c r="V745" s="305"/>
      <c r="W745" s="305"/>
      <c r="X745" s="305"/>
      <c r="Y745" s="305"/>
      <c r="Z745" s="305"/>
      <c r="AA745" s="305"/>
      <c r="AB745" s="305"/>
      <c r="AC745" s="305"/>
      <c r="AD745" s="305"/>
      <c r="AE745" s="305"/>
      <c r="AF745" s="305"/>
      <c r="AG745" s="305"/>
      <c r="AH745" s="305"/>
      <c r="AI745" s="305"/>
      <c r="AJ745" s="305"/>
      <c r="AK745" s="305"/>
      <c r="AL745" s="305"/>
      <c r="AM745" s="305"/>
      <c r="AN745" s="305"/>
      <c r="AO745" s="305"/>
      <c r="AP745" s="305"/>
      <c r="AQ745" s="305"/>
      <c r="AR745" s="305"/>
      <c r="AS745" s="305"/>
      <c r="AT745" s="305"/>
      <c r="AU745" s="305"/>
      <c r="AV745" s="305"/>
      <c r="AW745" s="305"/>
      <c r="AX745" s="305"/>
      <c r="AY745" s="305"/>
      <c r="AZ745" s="305"/>
      <c r="BA745" s="305"/>
      <c r="BB745" s="305"/>
      <c r="BC745" s="305"/>
      <c r="BD745" s="305"/>
      <c r="BE745" s="305"/>
      <c r="BF745" s="305"/>
      <c r="BG745" s="305"/>
      <c r="BH745" s="305"/>
      <c r="BI745" s="305"/>
      <c r="BJ745" s="305"/>
      <c r="BK745" s="305"/>
      <c r="BL745" s="305"/>
      <c r="BM745" s="305"/>
      <c r="BN745" s="305"/>
      <c r="BO745" s="305"/>
      <c r="BP745" s="305"/>
      <c r="BQ745" s="305"/>
      <c r="BR745" s="305"/>
      <c r="BS745" s="305"/>
      <c r="BT745" s="305"/>
      <c r="BU745" s="305"/>
      <c r="BV745" s="305"/>
      <c r="BW745" s="305"/>
      <c r="BX745" s="305"/>
      <c r="BY745" s="305"/>
      <c r="BZ745" s="305"/>
      <c r="CA745" s="305"/>
      <c r="CB745" s="305"/>
      <c r="CC745" s="305"/>
      <c r="CD745" s="305"/>
      <c r="CE745" s="305"/>
      <c r="CF745" s="305"/>
      <c r="CG745" s="305"/>
      <c r="CH745" s="305"/>
      <c r="CI745" s="305"/>
      <c r="CJ745" s="305"/>
      <c r="CK745" s="305"/>
      <c r="CL745" s="305"/>
      <c r="CM745" s="306"/>
    </row>
    <row r="746" spans="1:91" s="307" customFormat="1" ht="41.25" customHeight="1" x14ac:dyDescent="0.35">
      <c r="A746" s="304"/>
      <c r="B746" s="308" t="s">
        <v>294</v>
      </c>
      <c r="C746" s="128" t="s">
        <v>284</v>
      </c>
      <c r="D746" s="128"/>
      <c r="E746" s="20" t="s">
        <v>283</v>
      </c>
      <c r="F746" s="128" t="s">
        <v>121</v>
      </c>
      <c r="G746" s="122"/>
      <c r="H746" s="122"/>
      <c r="I746" s="122"/>
      <c r="J746" s="122"/>
      <c r="K746" s="122"/>
      <c r="L746" s="125">
        <v>5.7080000000000002</v>
      </c>
      <c r="M746" s="122"/>
      <c r="N746" s="126"/>
      <c r="O746" s="127"/>
      <c r="P746" s="293"/>
      <c r="Q746" s="305"/>
      <c r="R746" s="305"/>
      <c r="S746" s="305"/>
      <c r="T746" s="305"/>
      <c r="U746" s="305"/>
      <c r="V746" s="305"/>
      <c r="W746" s="305"/>
      <c r="X746" s="305"/>
      <c r="Y746" s="305"/>
      <c r="Z746" s="305"/>
      <c r="AA746" s="305"/>
      <c r="AB746" s="305"/>
      <c r="AC746" s="305"/>
      <c r="AD746" s="305"/>
      <c r="AE746" s="305"/>
      <c r="AF746" s="305"/>
      <c r="AG746" s="305"/>
      <c r="AH746" s="305"/>
      <c r="AI746" s="305"/>
      <c r="AJ746" s="305"/>
      <c r="AK746" s="305"/>
      <c r="AL746" s="305"/>
      <c r="AM746" s="305"/>
      <c r="AN746" s="305"/>
      <c r="AO746" s="305"/>
      <c r="AP746" s="305"/>
      <c r="AQ746" s="305"/>
      <c r="AR746" s="305"/>
      <c r="AS746" s="305"/>
      <c r="AT746" s="305"/>
      <c r="AU746" s="305"/>
      <c r="AV746" s="305"/>
      <c r="AW746" s="305"/>
      <c r="AX746" s="305"/>
      <c r="AY746" s="305"/>
      <c r="AZ746" s="305"/>
      <c r="BA746" s="305"/>
      <c r="BB746" s="305"/>
      <c r="BC746" s="305"/>
      <c r="BD746" s="305"/>
      <c r="BE746" s="305"/>
      <c r="BF746" s="305"/>
      <c r="BG746" s="305"/>
      <c r="BH746" s="305"/>
      <c r="BI746" s="305"/>
      <c r="BJ746" s="305"/>
      <c r="BK746" s="305"/>
      <c r="BL746" s="305"/>
      <c r="BM746" s="305"/>
      <c r="BN746" s="305"/>
      <c r="BO746" s="305"/>
      <c r="BP746" s="305"/>
      <c r="BQ746" s="305"/>
      <c r="BR746" s="305"/>
      <c r="BS746" s="305"/>
      <c r="BT746" s="305"/>
      <c r="BU746" s="305"/>
      <c r="BV746" s="305"/>
      <c r="BW746" s="305"/>
      <c r="BX746" s="305"/>
      <c r="BY746" s="305"/>
      <c r="BZ746" s="305"/>
      <c r="CA746" s="305"/>
      <c r="CB746" s="305"/>
      <c r="CC746" s="305"/>
      <c r="CD746" s="305"/>
      <c r="CE746" s="305"/>
      <c r="CF746" s="305"/>
      <c r="CG746" s="305"/>
      <c r="CH746" s="305"/>
      <c r="CI746" s="305"/>
      <c r="CJ746" s="305"/>
      <c r="CK746" s="305"/>
      <c r="CL746" s="305"/>
      <c r="CM746" s="306"/>
    </row>
    <row r="747" spans="1:91" s="307" customFormat="1" ht="41.25" customHeight="1" x14ac:dyDescent="0.35">
      <c r="A747" s="304"/>
      <c r="B747" s="308"/>
      <c r="C747" s="128"/>
      <c r="D747" s="128"/>
      <c r="E747" s="128" t="s">
        <v>129</v>
      </c>
      <c r="F747" s="128"/>
      <c r="G747" s="122"/>
      <c r="H747" s="122"/>
      <c r="I747" s="122"/>
      <c r="J747" s="122"/>
      <c r="K747" s="122"/>
      <c r="L747" s="125">
        <v>996</v>
      </c>
      <c r="M747" s="122"/>
      <c r="N747" s="62" t="s">
        <v>78</v>
      </c>
      <c r="O747" s="20">
        <v>271009034</v>
      </c>
      <c r="P747" s="293"/>
      <c r="Q747" s="305"/>
      <c r="R747" s="305"/>
      <c r="S747" s="305"/>
      <c r="T747" s="305"/>
      <c r="U747" s="305"/>
      <c r="V747" s="305"/>
      <c r="W747" s="305"/>
      <c r="X747" s="305"/>
      <c r="Y747" s="305"/>
      <c r="Z747" s="305"/>
      <c r="AA747" s="305"/>
      <c r="AB747" s="305"/>
      <c r="AC747" s="305"/>
      <c r="AD747" s="305"/>
      <c r="AE747" s="305"/>
      <c r="AF747" s="305"/>
      <c r="AG747" s="305"/>
      <c r="AH747" s="305"/>
      <c r="AI747" s="305"/>
      <c r="AJ747" s="305"/>
      <c r="AK747" s="305"/>
      <c r="AL747" s="305"/>
      <c r="AM747" s="305"/>
      <c r="AN747" s="305"/>
      <c r="AO747" s="305"/>
      <c r="AP747" s="305"/>
      <c r="AQ747" s="305"/>
      <c r="AR747" s="305"/>
      <c r="AS747" s="305"/>
      <c r="AT747" s="305"/>
      <c r="AU747" s="305"/>
      <c r="AV747" s="305"/>
      <c r="AW747" s="305"/>
      <c r="AX747" s="305"/>
      <c r="AY747" s="305"/>
      <c r="AZ747" s="305"/>
      <c r="BA747" s="305"/>
      <c r="BB747" s="305"/>
      <c r="BC747" s="305"/>
      <c r="BD747" s="305"/>
      <c r="BE747" s="305"/>
      <c r="BF747" s="305"/>
      <c r="BG747" s="305"/>
      <c r="BH747" s="305"/>
      <c r="BI747" s="305"/>
      <c r="BJ747" s="305"/>
      <c r="BK747" s="305"/>
      <c r="BL747" s="305"/>
      <c r="BM747" s="305"/>
      <c r="BN747" s="305"/>
      <c r="BO747" s="305"/>
      <c r="BP747" s="305"/>
      <c r="BQ747" s="305"/>
      <c r="BR747" s="305"/>
      <c r="BS747" s="305"/>
      <c r="BT747" s="305"/>
      <c r="BU747" s="305"/>
      <c r="BV747" s="305"/>
      <c r="BW747" s="305"/>
      <c r="BX747" s="305"/>
      <c r="BY747" s="305"/>
      <c r="BZ747" s="305"/>
      <c r="CA747" s="305"/>
      <c r="CB747" s="305"/>
      <c r="CC747" s="305"/>
      <c r="CD747" s="305"/>
      <c r="CE747" s="305"/>
      <c r="CF747" s="305"/>
      <c r="CG747" s="305"/>
      <c r="CH747" s="305"/>
      <c r="CI747" s="305"/>
      <c r="CJ747" s="305"/>
      <c r="CK747" s="305"/>
      <c r="CL747" s="305"/>
      <c r="CM747" s="306"/>
    </row>
    <row r="748" spans="1:91" s="307" customFormat="1" ht="120" customHeight="1" x14ac:dyDescent="0.35">
      <c r="A748" s="304"/>
      <c r="B748" s="308"/>
      <c r="C748" s="128"/>
      <c r="D748" s="128"/>
      <c r="E748" s="128"/>
      <c r="F748" s="128"/>
      <c r="G748" s="122"/>
      <c r="H748" s="122"/>
      <c r="I748" s="122"/>
      <c r="J748" s="122"/>
      <c r="K748" s="122"/>
      <c r="L748" s="125">
        <v>657.18332371999975</v>
      </c>
      <c r="M748" s="122"/>
      <c r="N748" s="62" t="s">
        <v>38</v>
      </c>
      <c r="O748" s="20">
        <v>271114015</v>
      </c>
      <c r="P748" s="293"/>
      <c r="Q748" s="305"/>
      <c r="R748" s="305"/>
      <c r="S748" s="305"/>
      <c r="T748" s="305"/>
      <c r="U748" s="305"/>
      <c r="V748" s="305"/>
      <c r="W748" s="305"/>
      <c r="X748" s="305"/>
      <c r="Y748" s="305"/>
      <c r="Z748" s="305"/>
      <c r="AA748" s="305"/>
      <c r="AB748" s="305"/>
      <c r="AC748" s="305"/>
      <c r="AD748" s="305"/>
      <c r="AE748" s="305"/>
      <c r="AF748" s="305"/>
      <c r="AG748" s="305"/>
      <c r="AH748" s="305"/>
      <c r="AI748" s="305"/>
      <c r="AJ748" s="305"/>
      <c r="AK748" s="305"/>
      <c r="AL748" s="305"/>
      <c r="AM748" s="305"/>
      <c r="AN748" s="305"/>
      <c r="AO748" s="305"/>
      <c r="AP748" s="305"/>
      <c r="AQ748" s="305"/>
      <c r="AR748" s="305"/>
      <c r="AS748" s="305"/>
      <c r="AT748" s="305"/>
      <c r="AU748" s="305"/>
      <c r="AV748" s="305"/>
      <c r="AW748" s="305"/>
      <c r="AX748" s="305"/>
      <c r="AY748" s="305"/>
      <c r="AZ748" s="305"/>
      <c r="BA748" s="305"/>
      <c r="BB748" s="305"/>
      <c r="BC748" s="305"/>
      <c r="BD748" s="305"/>
      <c r="BE748" s="305"/>
      <c r="BF748" s="305"/>
      <c r="BG748" s="305"/>
      <c r="BH748" s="305"/>
      <c r="BI748" s="305"/>
      <c r="BJ748" s="305"/>
      <c r="BK748" s="305"/>
      <c r="BL748" s="305"/>
      <c r="BM748" s="305"/>
      <c r="BN748" s="305"/>
      <c r="BO748" s="305"/>
      <c r="BP748" s="305"/>
      <c r="BQ748" s="305"/>
      <c r="BR748" s="305"/>
      <c r="BS748" s="305"/>
      <c r="BT748" s="305"/>
      <c r="BU748" s="305"/>
      <c r="BV748" s="305"/>
      <c r="BW748" s="305"/>
      <c r="BX748" s="305"/>
      <c r="BY748" s="305"/>
      <c r="BZ748" s="305"/>
      <c r="CA748" s="305"/>
      <c r="CB748" s="305"/>
      <c r="CC748" s="305"/>
      <c r="CD748" s="305"/>
      <c r="CE748" s="305"/>
      <c r="CF748" s="305"/>
      <c r="CG748" s="305"/>
      <c r="CH748" s="305"/>
      <c r="CI748" s="305"/>
      <c r="CJ748" s="305"/>
      <c r="CK748" s="305"/>
      <c r="CL748" s="305"/>
      <c r="CM748" s="306"/>
    </row>
    <row r="749" spans="1:91" s="307" customFormat="1" ht="41.25" customHeight="1" x14ac:dyDescent="0.35">
      <c r="A749" s="304"/>
      <c r="B749" s="308" t="s">
        <v>293</v>
      </c>
      <c r="C749" s="128" t="s">
        <v>284</v>
      </c>
      <c r="D749" s="128"/>
      <c r="E749" s="20" t="s">
        <v>283</v>
      </c>
      <c r="F749" s="128" t="s">
        <v>121</v>
      </c>
      <c r="G749" s="122"/>
      <c r="H749" s="122"/>
      <c r="I749" s="122"/>
      <c r="J749" s="122"/>
      <c r="K749" s="122"/>
      <c r="L749" s="125">
        <v>4.9909999999999997</v>
      </c>
      <c r="M749" s="122"/>
      <c r="N749" s="126"/>
      <c r="O749" s="127"/>
      <c r="P749" s="293"/>
      <c r="Q749" s="305"/>
      <c r="R749" s="305"/>
      <c r="S749" s="305"/>
      <c r="T749" s="305"/>
      <c r="U749" s="305"/>
      <c r="V749" s="305"/>
      <c r="W749" s="305"/>
      <c r="X749" s="305"/>
      <c r="Y749" s="305"/>
      <c r="Z749" s="305"/>
      <c r="AA749" s="305"/>
      <c r="AB749" s="305"/>
      <c r="AC749" s="305"/>
      <c r="AD749" s="305"/>
      <c r="AE749" s="305"/>
      <c r="AF749" s="305"/>
      <c r="AG749" s="305"/>
      <c r="AH749" s="305"/>
      <c r="AI749" s="305"/>
      <c r="AJ749" s="305"/>
      <c r="AK749" s="305"/>
      <c r="AL749" s="305"/>
      <c r="AM749" s="305"/>
      <c r="AN749" s="305"/>
      <c r="AO749" s="305"/>
      <c r="AP749" s="305"/>
      <c r="AQ749" s="305"/>
      <c r="AR749" s="305"/>
      <c r="AS749" s="305"/>
      <c r="AT749" s="305"/>
      <c r="AU749" s="305"/>
      <c r="AV749" s="305"/>
      <c r="AW749" s="305"/>
      <c r="AX749" s="305"/>
      <c r="AY749" s="305"/>
      <c r="AZ749" s="305"/>
      <c r="BA749" s="305"/>
      <c r="BB749" s="305"/>
      <c r="BC749" s="305"/>
      <c r="BD749" s="305"/>
      <c r="BE749" s="305"/>
      <c r="BF749" s="305"/>
      <c r="BG749" s="305"/>
      <c r="BH749" s="305"/>
      <c r="BI749" s="305"/>
      <c r="BJ749" s="305"/>
      <c r="BK749" s="305"/>
      <c r="BL749" s="305"/>
      <c r="BM749" s="305"/>
      <c r="BN749" s="305"/>
      <c r="BO749" s="305"/>
      <c r="BP749" s="305"/>
      <c r="BQ749" s="305"/>
      <c r="BR749" s="305"/>
      <c r="BS749" s="305"/>
      <c r="BT749" s="305"/>
      <c r="BU749" s="305"/>
      <c r="BV749" s="305"/>
      <c r="BW749" s="305"/>
      <c r="BX749" s="305"/>
      <c r="BY749" s="305"/>
      <c r="BZ749" s="305"/>
      <c r="CA749" s="305"/>
      <c r="CB749" s="305"/>
      <c r="CC749" s="305"/>
      <c r="CD749" s="305"/>
      <c r="CE749" s="305"/>
      <c r="CF749" s="305"/>
      <c r="CG749" s="305"/>
      <c r="CH749" s="305"/>
      <c r="CI749" s="305"/>
      <c r="CJ749" s="305"/>
      <c r="CK749" s="305"/>
      <c r="CL749" s="305"/>
      <c r="CM749" s="306"/>
    </row>
    <row r="750" spans="1:91" s="307" customFormat="1" ht="41.25" customHeight="1" x14ac:dyDescent="0.35">
      <c r="A750" s="304"/>
      <c r="B750" s="308"/>
      <c r="C750" s="128"/>
      <c r="D750" s="128"/>
      <c r="E750" s="128" t="s">
        <v>129</v>
      </c>
      <c r="F750" s="128"/>
      <c r="G750" s="122"/>
      <c r="H750" s="122"/>
      <c r="I750" s="122"/>
      <c r="J750" s="122"/>
      <c r="K750" s="122"/>
      <c r="L750" s="125">
        <v>337</v>
      </c>
      <c r="M750" s="122"/>
      <c r="N750" s="62" t="s">
        <v>78</v>
      </c>
      <c r="O750" s="20">
        <v>271009034</v>
      </c>
      <c r="P750" s="293"/>
      <c r="Q750" s="305"/>
      <c r="R750" s="305"/>
      <c r="S750" s="305"/>
      <c r="T750" s="305"/>
      <c r="U750" s="305"/>
      <c r="V750" s="305"/>
      <c r="W750" s="305"/>
      <c r="X750" s="305"/>
      <c r="Y750" s="305"/>
      <c r="Z750" s="305"/>
      <c r="AA750" s="305"/>
      <c r="AB750" s="305"/>
      <c r="AC750" s="305"/>
      <c r="AD750" s="305"/>
      <c r="AE750" s="305"/>
      <c r="AF750" s="305"/>
      <c r="AG750" s="305"/>
      <c r="AH750" s="305"/>
      <c r="AI750" s="305"/>
      <c r="AJ750" s="305"/>
      <c r="AK750" s="305"/>
      <c r="AL750" s="305"/>
      <c r="AM750" s="305"/>
      <c r="AN750" s="305"/>
      <c r="AO750" s="305"/>
      <c r="AP750" s="305"/>
      <c r="AQ750" s="305"/>
      <c r="AR750" s="305"/>
      <c r="AS750" s="305"/>
      <c r="AT750" s="305"/>
      <c r="AU750" s="305"/>
      <c r="AV750" s="305"/>
      <c r="AW750" s="305"/>
      <c r="AX750" s="305"/>
      <c r="AY750" s="305"/>
      <c r="AZ750" s="305"/>
      <c r="BA750" s="305"/>
      <c r="BB750" s="305"/>
      <c r="BC750" s="305"/>
      <c r="BD750" s="305"/>
      <c r="BE750" s="305"/>
      <c r="BF750" s="305"/>
      <c r="BG750" s="305"/>
      <c r="BH750" s="305"/>
      <c r="BI750" s="305"/>
      <c r="BJ750" s="305"/>
      <c r="BK750" s="305"/>
      <c r="BL750" s="305"/>
      <c r="BM750" s="305"/>
      <c r="BN750" s="305"/>
      <c r="BO750" s="305"/>
      <c r="BP750" s="305"/>
      <c r="BQ750" s="305"/>
      <c r="BR750" s="305"/>
      <c r="BS750" s="305"/>
      <c r="BT750" s="305"/>
      <c r="BU750" s="305"/>
      <c r="BV750" s="305"/>
      <c r="BW750" s="305"/>
      <c r="BX750" s="305"/>
      <c r="BY750" s="305"/>
      <c r="BZ750" s="305"/>
      <c r="CA750" s="305"/>
      <c r="CB750" s="305"/>
      <c r="CC750" s="305"/>
      <c r="CD750" s="305"/>
      <c r="CE750" s="305"/>
      <c r="CF750" s="305"/>
      <c r="CG750" s="305"/>
      <c r="CH750" s="305"/>
      <c r="CI750" s="305"/>
      <c r="CJ750" s="305"/>
      <c r="CK750" s="305"/>
      <c r="CL750" s="305"/>
      <c r="CM750" s="306"/>
    </row>
    <row r="751" spans="1:91" s="307" customFormat="1" ht="99" customHeight="1" x14ac:dyDescent="0.35">
      <c r="A751" s="304"/>
      <c r="B751" s="308"/>
      <c r="C751" s="128"/>
      <c r="D751" s="128"/>
      <c r="E751" s="128"/>
      <c r="F751" s="128"/>
      <c r="G751" s="122"/>
      <c r="H751" s="122"/>
      <c r="I751" s="122"/>
      <c r="J751" s="122"/>
      <c r="K751" s="122"/>
      <c r="L751" s="125">
        <v>1186.5739575600001</v>
      </c>
      <c r="M751" s="122"/>
      <c r="N751" s="62" t="s">
        <v>38</v>
      </c>
      <c r="O751" s="20">
        <v>271114015</v>
      </c>
      <c r="P751" s="293"/>
      <c r="Q751" s="305"/>
      <c r="R751" s="305"/>
      <c r="S751" s="305"/>
      <c r="T751" s="305"/>
      <c r="U751" s="305"/>
      <c r="V751" s="305"/>
      <c r="W751" s="305"/>
      <c r="X751" s="305"/>
      <c r="Y751" s="305"/>
      <c r="Z751" s="305"/>
      <c r="AA751" s="305"/>
      <c r="AB751" s="305"/>
      <c r="AC751" s="305"/>
      <c r="AD751" s="305"/>
      <c r="AE751" s="305"/>
      <c r="AF751" s="305"/>
      <c r="AG751" s="305"/>
      <c r="AH751" s="305"/>
      <c r="AI751" s="305"/>
      <c r="AJ751" s="305"/>
      <c r="AK751" s="305"/>
      <c r="AL751" s="305"/>
      <c r="AM751" s="305"/>
      <c r="AN751" s="305"/>
      <c r="AO751" s="305"/>
      <c r="AP751" s="305"/>
      <c r="AQ751" s="305"/>
      <c r="AR751" s="305"/>
      <c r="AS751" s="305"/>
      <c r="AT751" s="305"/>
      <c r="AU751" s="305"/>
      <c r="AV751" s="305"/>
      <c r="AW751" s="305"/>
      <c r="AX751" s="305"/>
      <c r="AY751" s="305"/>
      <c r="AZ751" s="305"/>
      <c r="BA751" s="305"/>
      <c r="BB751" s="305"/>
      <c r="BC751" s="305"/>
      <c r="BD751" s="305"/>
      <c r="BE751" s="305"/>
      <c r="BF751" s="305"/>
      <c r="BG751" s="305"/>
      <c r="BH751" s="305"/>
      <c r="BI751" s="305"/>
      <c r="BJ751" s="305"/>
      <c r="BK751" s="305"/>
      <c r="BL751" s="305"/>
      <c r="BM751" s="305"/>
      <c r="BN751" s="305"/>
      <c r="BO751" s="305"/>
      <c r="BP751" s="305"/>
      <c r="BQ751" s="305"/>
      <c r="BR751" s="305"/>
      <c r="BS751" s="305"/>
      <c r="BT751" s="305"/>
      <c r="BU751" s="305"/>
      <c r="BV751" s="305"/>
      <c r="BW751" s="305"/>
      <c r="BX751" s="305"/>
      <c r="BY751" s="305"/>
      <c r="BZ751" s="305"/>
      <c r="CA751" s="305"/>
      <c r="CB751" s="305"/>
      <c r="CC751" s="305"/>
      <c r="CD751" s="305"/>
      <c r="CE751" s="305"/>
      <c r="CF751" s="305"/>
      <c r="CG751" s="305"/>
      <c r="CH751" s="305"/>
      <c r="CI751" s="305"/>
      <c r="CJ751" s="305"/>
      <c r="CK751" s="305"/>
      <c r="CL751" s="305"/>
      <c r="CM751" s="306"/>
    </row>
    <row r="752" spans="1:91" s="307" customFormat="1" ht="41.25" customHeight="1" x14ac:dyDescent="0.35">
      <c r="A752" s="304"/>
      <c r="B752" s="308" t="s">
        <v>292</v>
      </c>
      <c r="C752" s="128" t="s">
        <v>284</v>
      </c>
      <c r="D752" s="128"/>
      <c r="E752" s="20" t="s">
        <v>283</v>
      </c>
      <c r="F752" s="128" t="s">
        <v>121</v>
      </c>
      <c r="G752" s="122"/>
      <c r="H752" s="122"/>
      <c r="I752" s="122"/>
      <c r="J752" s="122"/>
      <c r="K752" s="122"/>
      <c r="L752" s="125"/>
      <c r="M752" s="125">
        <v>5.53</v>
      </c>
      <c r="N752" s="126"/>
      <c r="O752" s="127"/>
      <c r="P752" s="293"/>
      <c r="Q752" s="305"/>
      <c r="R752" s="305"/>
      <c r="S752" s="305"/>
      <c r="T752" s="305"/>
      <c r="U752" s="305"/>
      <c r="V752" s="305"/>
      <c r="W752" s="305"/>
      <c r="X752" s="305"/>
      <c r="Y752" s="305"/>
      <c r="Z752" s="305"/>
      <c r="AA752" s="305"/>
      <c r="AB752" s="305"/>
      <c r="AC752" s="305"/>
      <c r="AD752" s="305"/>
      <c r="AE752" s="305"/>
      <c r="AF752" s="305"/>
      <c r="AG752" s="305"/>
      <c r="AH752" s="305"/>
      <c r="AI752" s="305"/>
      <c r="AJ752" s="305"/>
      <c r="AK752" s="305"/>
      <c r="AL752" s="305"/>
      <c r="AM752" s="305"/>
      <c r="AN752" s="305"/>
      <c r="AO752" s="305"/>
      <c r="AP752" s="305"/>
      <c r="AQ752" s="305"/>
      <c r="AR752" s="305"/>
      <c r="AS752" s="305"/>
      <c r="AT752" s="305"/>
      <c r="AU752" s="305"/>
      <c r="AV752" s="305"/>
      <c r="AW752" s="305"/>
      <c r="AX752" s="305"/>
      <c r="AY752" s="305"/>
      <c r="AZ752" s="305"/>
      <c r="BA752" s="305"/>
      <c r="BB752" s="305"/>
      <c r="BC752" s="305"/>
      <c r="BD752" s="305"/>
      <c r="BE752" s="305"/>
      <c r="BF752" s="305"/>
      <c r="BG752" s="305"/>
      <c r="BH752" s="305"/>
      <c r="BI752" s="305"/>
      <c r="BJ752" s="305"/>
      <c r="BK752" s="305"/>
      <c r="BL752" s="305"/>
      <c r="BM752" s="305"/>
      <c r="BN752" s="305"/>
      <c r="BO752" s="305"/>
      <c r="BP752" s="305"/>
      <c r="BQ752" s="305"/>
      <c r="BR752" s="305"/>
      <c r="BS752" s="305"/>
      <c r="BT752" s="305"/>
      <c r="BU752" s="305"/>
      <c r="BV752" s="305"/>
      <c r="BW752" s="305"/>
      <c r="BX752" s="305"/>
      <c r="BY752" s="305"/>
      <c r="BZ752" s="305"/>
      <c r="CA752" s="305"/>
      <c r="CB752" s="305"/>
      <c r="CC752" s="305"/>
      <c r="CD752" s="305"/>
      <c r="CE752" s="305"/>
      <c r="CF752" s="305"/>
      <c r="CG752" s="305"/>
      <c r="CH752" s="305"/>
      <c r="CI752" s="305"/>
      <c r="CJ752" s="305"/>
      <c r="CK752" s="305"/>
      <c r="CL752" s="305"/>
      <c r="CM752" s="306"/>
    </row>
    <row r="753" spans="1:91" s="307" customFormat="1" ht="41.25" customHeight="1" x14ac:dyDescent="0.35">
      <c r="A753" s="304"/>
      <c r="B753" s="308"/>
      <c r="C753" s="128"/>
      <c r="D753" s="128"/>
      <c r="E753" s="128" t="s">
        <v>129</v>
      </c>
      <c r="F753" s="128"/>
      <c r="G753" s="122"/>
      <c r="H753" s="122"/>
      <c r="I753" s="122"/>
      <c r="J753" s="122"/>
      <c r="K753" s="122"/>
      <c r="L753" s="125"/>
      <c r="M753" s="125">
        <v>1171</v>
      </c>
      <c r="N753" s="62" t="s">
        <v>78</v>
      </c>
      <c r="O753" s="20">
        <v>271009034</v>
      </c>
      <c r="P753" s="293"/>
      <c r="Q753" s="305"/>
      <c r="R753" s="305"/>
      <c r="S753" s="305"/>
      <c r="T753" s="305"/>
      <c r="U753" s="305"/>
      <c r="V753" s="305"/>
      <c r="W753" s="305"/>
      <c r="X753" s="305"/>
      <c r="Y753" s="305"/>
      <c r="Z753" s="305"/>
      <c r="AA753" s="305"/>
      <c r="AB753" s="305"/>
      <c r="AC753" s="305"/>
      <c r="AD753" s="305"/>
      <c r="AE753" s="305"/>
      <c r="AF753" s="305"/>
      <c r="AG753" s="305"/>
      <c r="AH753" s="305"/>
      <c r="AI753" s="305"/>
      <c r="AJ753" s="305"/>
      <c r="AK753" s="305"/>
      <c r="AL753" s="305"/>
      <c r="AM753" s="305"/>
      <c r="AN753" s="305"/>
      <c r="AO753" s="305"/>
      <c r="AP753" s="305"/>
      <c r="AQ753" s="305"/>
      <c r="AR753" s="305"/>
      <c r="AS753" s="305"/>
      <c r="AT753" s="305"/>
      <c r="AU753" s="305"/>
      <c r="AV753" s="305"/>
      <c r="AW753" s="305"/>
      <c r="AX753" s="305"/>
      <c r="AY753" s="305"/>
      <c r="AZ753" s="305"/>
      <c r="BA753" s="305"/>
      <c r="BB753" s="305"/>
      <c r="BC753" s="305"/>
      <c r="BD753" s="305"/>
      <c r="BE753" s="305"/>
      <c r="BF753" s="305"/>
      <c r="BG753" s="305"/>
      <c r="BH753" s="305"/>
      <c r="BI753" s="305"/>
      <c r="BJ753" s="305"/>
      <c r="BK753" s="305"/>
      <c r="BL753" s="305"/>
      <c r="BM753" s="305"/>
      <c r="BN753" s="305"/>
      <c r="BO753" s="305"/>
      <c r="BP753" s="305"/>
      <c r="BQ753" s="305"/>
      <c r="BR753" s="305"/>
      <c r="BS753" s="305"/>
      <c r="BT753" s="305"/>
      <c r="BU753" s="305"/>
      <c r="BV753" s="305"/>
      <c r="BW753" s="305"/>
      <c r="BX753" s="305"/>
      <c r="BY753" s="305"/>
      <c r="BZ753" s="305"/>
      <c r="CA753" s="305"/>
      <c r="CB753" s="305"/>
      <c r="CC753" s="305"/>
      <c r="CD753" s="305"/>
      <c r="CE753" s="305"/>
      <c r="CF753" s="305"/>
      <c r="CG753" s="305"/>
      <c r="CH753" s="305"/>
      <c r="CI753" s="305"/>
      <c r="CJ753" s="305"/>
      <c r="CK753" s="305"/>
      <c r="CL753" s="305"/>
      <c r="CM753" s="306"/>
    </row>
    <row r="754" spans="1:91" s="307" customFormat="1" ht="87" customHeight="1" x14ac:dyDescent="0.35">
      <c r="A754" s="304"/>
      <c r="B754" s="308"/>
      <c r="C754" s="128"/>
      <c r="D754" s="128"/>
      <c r="E754" s="128"/>
      <c r="F754" s="128"/>
      <c r="G754" s="122"/>
      <c r="H754" s="122"/>
      <c r="I754" s="122"/>
      <c r="J754" s="122"/>
      <c r="K754" s="122"/>
      <c r="L754" s="125"/>
      <c r="M754" s="125">
        <v>456.45191679999999</v>
      </c>
      <c r="N754" s="62" t="s">
        <v>38</v>
      </c>
      <c r="O754" s="20">
        <v>271114015</v>
      </c>
      <c r="P754" s="293"/>
      <c r="Q754" s="305"/>
      <c r="R754" s="305"/>
      <c r="S754" s="305"/>
      <c r="T754" s="305"/>
      <c r="U754" s="305"/>
      <c r="V754" s="305"/>
      <c r="W754" s="305"/>
      <c r="X754" s="305"/>
      <c r="Y754" s="305"/>
      <c r="Z754" s="305"/>
      <c r="AA754" s="305"/>
      <c r="AB754" s="305"/>
      <c r="AC754" s="305"/>
      <c r="AD754" s="305"/>
      <c r="AE754" s="305"/>
      <c r="AF754" s="305"/>
      <c r="AG754" s="305"/>
      <c r="AH754" s="305"/>
      <c r="AI754" s="305"/>
      <c r="AJ754" s="305"/>
      <c r="AK754" s="305"/>
      <c r="AL754" s="305"/>
      <c r="AM754" s="305"/>
      <c r="AN754" s="305"/>
      <c r="AO754" s="305"/>
      <c r="AP754" s="305"/>
      <c r="AQ754" s="305"/>
      <c r="AR754" s="305"/>
      <c r="AS754" s="305"/>
      <c r="AT754" s="305"/>
      <c r="AU754" s="305"/>
      <c r="AV754" s="305"/>
      <c r="AW754" s="305"/>
      <c r="AX754" s="305"/>
      <c r="AY754" s="305"/>
      <c r="AZ754" s="305"/>
      <c r="BA754" s="305"/>
      <c r="BB754" s="305"/>
      <c r="BC754" s="305"/>
      <c r="BD754" s="305"/>
      <c r="BE754" s="305"/>
      <c r="BF754" s="305"/>
      <c r="BG754" s="305"/>
      <c r="BH754" s="305"/>
      <c r="BI754" s="305"/>
      <c r="BJ754" s="305"/>
      <c r="BK754" s="305"/>
      <c r="BL754" s="305"/>
      <c r="BM754" s="305"/>
      <c r="BN754" s="305"/>
      <c r="BO754" s="305"/>
      <c r="BP754" s="305"/>
      <c r="BQ754" s="305"/>
      <c r="BR754" s="305"/>
      <c r="BS754" s="305"/>
      <c r="BT754" s="305"/>
      <c r="BU754" s="305"/>
      <c r="BV754" s="305"/>
      <c r="BW754" s="305"/>
      <c r="BX754" s="305"/>
      <c r="BY754" s="305"/>
      <c r="BZ754" s="305"/>
      <c r="CA754" s="305"/>
      <c r="CB754" s="305"/>
      <c r="CC754" s="305"/>
      <c r="CD754" s="305"/>
      <c r="CE754" s="305"/>
      <c r="CF754" s="305"/>
      <c r="CG754" s="305"/>
      <c r="CH754" s="305"/>
      <c r="CI754" s="305"/>
      <c r="CJ754" s="305"/>
      <c r="CK754" s="305"/>
      <c r="CL754" s="305"/>
      <c r="CM754" s="306"/>
    </row>
    <row r="755" spans="1:91" s="307" customFormat="1" ht="41.25" customHeight="1" x14ac:dyDescent="0.35">
      <c r="A755" s="304"/>
      <c r="B755" s="128" t="s">
        <v>291</v>
      </c>
      <c r="C755" s="128" t="s">
        <v>290</v>
      </c>
      <c r="D755" s="128"/>
      <c r="E755" s="20" t="s">
        <v>283</v>
      </c>
      <c r="F755" s="128" t="s">
        <v>121</v>
      </c>
      <c r="G755" s="122"/>
      <c r="H755" s="122"/>
      <c r="I755" s="122"/>
      <c r="J755" s="122"/>
      <c r="K755" s="122"/>
      <c r="L755" s="125"/>
      <c r="M755" s="125">
        <v>8.2469999999999999</v>
      </c>
      <c r="N755" s="126"/>
      <c r="O755" s="127"/>
      <c r="P755" s="293"/>
      <c r="Q755" s="305"/>
      <c r="R755" s="305"/>
      <c r="S755" s="305"/>
      <c r="T755" s="305"/>
      <c r="U755" s="305"/>
      <c r="V755" s="305"/>
      <c r="W755" s="305"/>
      <c r="X755" s="305"/>
      <c r="Y755" s="305"/>
      <c r="Z755" s="305"/>
      <c r="AA755" s="305"/>
      <c r="AB755" s="305"/>
      <c r="AC755" s="305"/>
      <c r="AD755" s="305"/>
      <c r="AE755" s="305"/>
      <c r="AF755" s="305"/>
      <c r="AG755" s="305"/>
      <c r="AH755" s="305"/>
      <c r="AI755" s="305"/>
      <c r="AJ755" s="305"/>
      <c r="AK755" s="305"/>
      <c r="AL755" s="305"/>
      <c r="AM755" s="305"/>
      <c r="AN755" s="305"/>
      <c r="AO755" s="305"/>
      <c r="AP755" s="305"/>
      <c r="AQ755" s="305"/>
      <c r="AR755" s="305"/>
      <c r="AS755" s="305"/>
      <c r="AT755" s="305"/>
      <c r="AU755" s="305"/>
      <c r="AV755" s="305"/>
      <c r="AW755" s="305"/>
      <c r="AX755" s="305"/>
      <c r="AY755" s="305"/>
      <c r="AZ755" s="305"/>
      <c r="BA755" s="305"/>
      <c r="BB755" s="305"/>
      <c r="BC755" s="305"/>
      <c r="BD755" s="305"/>
      <c r="BE755" s="305"/>
      <c r="BF755" s="305"/>
      <c r="BG755" s="305"/>
      <c r="BH755" s="305"/>
      <c r="BI755" s="305"/>
      <c r="BJ755" s="305"/>
      <c r="BK755" s="305"/>
      <c r="BL755" s="305"/>
      <c r="BM755" s="305"/>
      <c r="BN755" s="305"/>
      <c r="BO755" s="305"/>
      <c r="BP755" s="305"/>
      <c r="BQ755" s="305"/>
      <c r="BR755" s="305"/>
      <c r="BS755" s="305"/>
      <c r="BT755" s="305"/>
      <c r="BU755" s="305"/>
      <c r="BV755" s="305"/>
      <c r="BW755" s="305"/>
      <c r="BX755" s="305"/>
      <c r="BY755" s="305"/>
      <c r="BZ755" s="305"/>
      <c r="CA755" s="305"/>
      <c r="CB755" s="305"/>
      <c r="CC755" s="305"/>
      <c r="CD755" s="305"/>
      <c r="CE755" s="305"/>
      <c r="CF755" s="305"/>
      <c r="CG755" s="305"/>
      <c r="CH755" s="305"/>
      <c r="CI755" s="305"/>
      <c r="CJ755" s="305"/>
      <c r="CK755" s="305"/>
      <c r="CL755" s="305"/>
      <c r="CM755" s="306"/>
    </row>
    <row r="756" spans="1:91" s="307" customFormat="1" ht="41.25" customHeight="1" x14ac:dyDescent="0.35">
      <c r="A756" s="304"/>
      <c r="B756" s="128"/>
      <c r="C756" s="128"/>
      <c r="D756" s="128"/>
      <c r="E756" s="128" t="s">
        <v>129</v>
      </c>
      <c r="F756" s="128"/>
      <c r="G756" s="122"/>
      <c r="H756" s="122"/>
      <c r="I756" s="122"/>
      <c r="J756" s="122"/>
      <c r="K756" s="122"/>
      <c r="L756" s="125"/>
      <c r="M756" s="125">
        <v>1493</v>
      </c>
      <c r="N756" s="122" t="s">
        <v>78</v>
      </c>
      <c r="O756" s="20">
        <v>271009034</v>
      </c>
      <c r="P756" s="293"/>
      <c r="Q756" s="305"/>
      <c r="R756" s="305"/>
      <c r="S756" s="305"/>
      <c r="T756" s="305"/>
      <c r="U756" s="305"/>
      <c r="V756" s="305"/>
      <c r="W756" s="305"/>
      <c r="X756" s="305"/>
      <c r="Y756" s="305"/>
      <c r="Z756" s="305"/>
      <c r="AA756" s="305"/>
      <c r="AB756" s="305"/>
      <c r="AC756" s="305"/>
      <c r="AD756" s="305"/>
      <c r="AE756" s="305"/>
      <c r="AF756" s="305"/>
      <c r="AG756" s="305"/>
      <c r="AH756" s="305"/>
      <c r="AI756" s="305"/>
      <c r="AJ756" s="305"/>
      <c r="AK756" s="305"/>
      <c r="AL756" s="305"/>
      <c r="AM756" s="305"/>
      <c r="AN756" s="305"/>
      <c r="AO756" s="305"/>
      <c r="AP756" s="305"/>
      <c r="AQ756" s="305"/>
      <c r="AR756" s="305"/>
      <c r="AS756" s="305"/>
      <c r="AT756" s="305"/>
      <c r="AU756" s="305"/>
      <c r="AV756" s="305"/>
      <c r="AW756" s="305"/>
      <c r="AX756" s="305"/>
      <c r="AY756" s="305"/>
      <c r="AZ756" s="305"/>
      <c r="BA756" s="305"/>
      <c r="BB756" s="305"/>
      <c r="BC756" s="305"/>
      <c r="BD756" s="305"/>
      <c r="BE756" s="305"/>
      <c r="BF756" s="305"/>
      <c r="BG756" s="305"/>
      <c r="BH756" s="305"/>
      <c r="BI756" s="305"/>
      <c r="BJ756" s="305"/>
      <c r="BK756" s="305"/>
      <c r="BL756" s="305"/>
      <c r="BM756" s="305"/>
      <c r="BN756" s="305"/>
      <c r="BO756" s="305"/>
      <c r="BP756" s="305"/>
      <c r="BQ756" s="305"/>
      <c r="BR756" s="305"/>
      <c r="BS756" s="305"/>
      <c r="BT756" s="305"/>
      <c r="BU756" s="305"/>
      <c r="BV756" s="305"/>
      <c r="BW756" s="305"/>
      <c r="BX756" s="305"/>
      <c r="BY756" s="305"/>
      <c r="BZ756" s="305"/>
      <c r="CA756" s="305"/>
      <c r="CB756" s="305"/>
      <c r="CC756" s="305"/>
      <c r="CD756" s="305"/>
      <c r="CE756" s="305"/>
      <c r="CF756" s="305"/>
      <c r="CG756" s="305"/>
      <c r="CH756" s="305"/>
      <c r="CI756" s="305"/>
      <c r="CJ756" s="305"/>
      <c r="CK756" s="305"/>
      <c r="CL756" s="305"/>
      <c r="CM756" s="306"/>
    </row>
    <row r="757" spans="1:91" s="307" customFormat="1" ht="41.25" customHeight="1" x14ac:dyDescent="0.35">
      <c r="A757" s="304"/>
      <c r="B757" s="128"/>
      <c r="C757" s="128"/>
      <c r="D757" s="128"/>
      <c r="E757" s="128"/>
      <c r="F757" s="128"/>
      <c r="G757" s="122"/>
      <c r="H757" s="122"/>
      <c r="I757" s="122"/>
      <c r="J757" s="122"/>
      <c r="K757" s="122"/>
      <c r="L757" s="125"/>
      <c r="M757" s="125">
        <v>1167.6248956200009</v>
      </c>
      <c r="N757" s="122" t="s">
        <v>38</v>
      </c>
      <c r="O757" s="20">
        <v>271114015</v>
      </c>
      <c r="P757" s="293"/>
      <c r="Q757" s="305"/>
      <c r="R757" s="305"/>
      <c r="S757" s="305"/>
      <c r="T757" s="305"/>
      <c r="U757" s="305"/>
      <c r="V757" s="305"/>
      <c r="W757" s="305"/>
      <c r="X757" s="305"/>
      <c r="Y757" s="305"/>
      <c r="Z757" s="305"/>
      <c r="AA757" s="305"/>
      <c r="AB757" s="305"/>
      <c r="AC757" s="305"/>
      <c r="AD757" s="305"/>
      <c r="AE757" s="305"/>
      <c r="AF757" s="305"/>
      <c r="AG757" s="305"/>
      <c r="AH757" s="305"/>
      <c r="AI757" s="305"/>
      <c r="AJ757" s="305"/>
      <c r="AK757" s="305"/>
      <c r="AL757" s="305"/>
      <c r="AM757" s="305"/>
      <c r="AN757" s="305"/>
      <c r="AO757" s="305"/>
      <c r="AP757" s="305"/>
      <c r="AQ757" s="305"/>
      <c r="AR757" s="305"/>
      <c r="AS757" s="305"/>
      <c r="AT757" s="305"/>
      <c r="AU757" s="305"/>
      <c r="AV757" s="305"/>
      <c r="AW757" s="305"/>
      <c r="AX757" s="305"/>
      <c r="AY757" s="305"/>
      <c r="AZ757" s="305"/>
      <c r="BA757" s="305"/>
      <c r="BB757" s="305"/>
      <c r="BC757" s="305"/>
      <c r="BD757" s="305"/>
      <c r="BE757" s="305"/>
      <c r="BF757" s="305"/>
      <c r="BG757" s="305"/>
      <c r="BH757" s="305"/>
      <c r="BI757" s="305"/>
      <c r="BJ757" s="305"/>
      <c r="BK757" s="305"/>
      <c r="BL757" s="305"/>
      <c r="BM757" s="305"/>
      <c r="BN757" s="305"/>
      <c r="BO757" s="305"/>
      <c r="BP757" s="305"/>
      <c r="BQ757" s="305"/>
      <c r="BR757" s="305"/>
      <c r="BS757" s="305"/>
      <c r="BT757" s="305"/>
      <c r="BU757" s="305"/>
      <c r="BV757" s="305"/>
      <c r="BW757" s="305"/>
      <c r="BX757" s="305"/>
      <c r="BY757" s="305"/>
      <c r="BZ757" s="305"/>
      <c r="CA757" s="305"/>
      <c r="CB757" s="305"/>
      <c r="CC757" s="305"/>
      <c r="CD757" s="305"/>
      <c r="CE757" s="305"/>
      <c r="CF757" s="305"/>
      <c r="CG757" s="305"/>
      <c r="CH757" s="305"/>
      <c r="CI757" s="305"/>
      <c r="CJ757" s="305"/>
      <c r="CK757" s="305"/>
      <c r="CL757" s="305"/>
      <c r="CM757" s="306"/>
    </row>
    <row r="758" spans="1:91" s="307" customFormat="1" ht="41.25" customHeight="1" x14ac:dyDescent="0.35">
      <c r="A758" s="304"/>
      <c r="B758" s="128"/>
      <c r="C758" s="128"/>
      <c r="D758" s="128"/>
      <c r="E758" s="128"/>
      <c r="F758" s="128"/>
      <c r="G758" s="122"/>
      <c r="H758" s="122"/>
      <c r="I758" s="62">
        <v>1</v>
      </c>
      <c r="J758" s="62">
        <v>20</v>
      </c>
      <c r="K758" s="62"/>
      <c r="L758" s="124"/>
      <c r="M758" s="62"/>
      <c r="N758" s="62" t="s">
        <v>272</v>
      </c>
      <c r="O758" s="20">
        <v>467003015</v>
      </c>
      <c r="P758" s="293"/>
      <c r="Q758" s="305"/>
      <c r="R758" s="305"/>
      <c r="S758" s="305"/>
      <c r="T758" s="305"/>
      <c r="U758" s="305"/>
      <c r="V758" s="305"/>
      <c r="W758" s="305"/>
      <c r="X758" s="305"/>
      <c r="Y758" s="305"/>
      <c r="Z758" s="305"/>
      <c r="AA758" s="305"/>
      <c r="AB758" s="305"/>
      <c r="AC758" s="305"/>
      <c r="AD758" s="305"/>
      <c r="AE758" s="305"/>
      <c r="AF758" s="305"/>
      <c r="AG758" s="305"/>
      <c r="AH758" s="305"/>
      <c r="AI758" s="305"/>
      <c r="AJ758" s="305"/>
      <c r="AK758" s="305"/>
      <c r="AL758" s="305"/>
      <c r="AM758" s="305"/>
      <c r="AN758" s="305"/>
      <c r="AO758" s="305"/>
      <c r="AP758" s="305"/>
      <c r="AQ758" s="305"/>
      <c r="AR758" s="305"/>
      <c r="AS758" s="305"/>
      <c r="AT758" s="305"/>
      <c r="AU758" s="305"/>
      <c r="AV758" s="305"/>
      <c r="AW758" s="305"/>
      <c r="AX758" s="305"/>
      <c r="AY758" s="305"/>
      <c r="AZ758" s="305"/>
      <c r="BA758" s="305"/>
      <c r="BB758" s="305"/>
      <c r="BC758" s="305"/>
      <c r="BD758" s="305"/>
      <c r="BE758" s="305"/>
      <c r="BF758" s="305"/>
      <c r="BG758" s="305"/>
      <c r="BH758" s="305"/>
      <c r="BI758" s="305"/>
      <c r="BJ758" s="305"/>
      <c r="BK758" s="305"/>
      <c r="BL758" s="305"/>
      <c r="BM758" s="305"/>
      <c r="BN758" s="305"/>
      <c r="BO758" s="305"/>
      <c r="BP758" s="305"/>
      <c r="BQ758" s="305"/>
      <c r="BR758" s="305"/>
      <c r="BS758" s="305"/>
      <c r="BT758" s="305"/>
      <c r="BU758" s="305"/>
      <c r="BV758" s="305"/>
      <c r="BW758" s="305"/>
      <c r="BX758" s="305"/>
      <c r="BY758" s="305"/>
      <c r="BZ758" s="305"/>
      <c r="CA758" s="305"/>
      <c r="CB758" s="305"/>
      <c r="CC758" s="305"/>
      <c r="CD758" s="305"/>
      <c r="CE758" s="305"/>
      <c r="CF758" s="305"/>
      <c r="CG758" s="305"/>
      <c r="CH758" s="305"/>
      <c r="CI758" s="305"/>
      <c r="CJ758" s="305"/>
      <c r="CK758" s="305"/>
      <c r="CL758" s="305"/>
      <c r="CM758" s="306"/>
    </row>
    <row r="759" spans="1:91" s="307" customFormat="1" ht="41.25" customHeight="1" x14ac:dyDescent="0.35">
      <c r="A759" s="304"/>
      <c r="B759" s="308" t="s">
        <v>289</v>
      </c>
      <c r="C759" s="128" t="s">
        <v>284</v>
      </c>
      <c r="D759" s="128"/>
      <c r="E759" s="20" t="s">
        <v>283</v>
      </c>
      <c r="F759" s="128" t="s">
        <v>121</v>
      </c>
      <c r="G759" s="122"/>
      <c r="H759" s="122"/>
      <c r="I759" s="122"/>
      <c r="J759" s="122"/>
      <c r="K759" s="122"/>
      <c r="L759" s="125"/>
      <c r="M759" s="125">
        <v>7.9749999999999996</v>
      </c>
      <c r="N759" s="126"/>
      <c r="O759" s="127"/>
      <c r="P759" s="293"/>
      <c r="Q759" s="305"/>
      <c r="R759" s="305"/>
      <c r="S759" s="305"/>
      <c r="T759" s="305"/>
      <c r="U759" s="305"/>
      <c r="V759" s="305"/>
      <c r="W759" s="305"/>
      <c r="X759" s="305"/>
      <c r="Y759" s="305"/>
      <c r="Z759" s="305"/>
      <c r="AA759" s="305"/>
      <c r="AB759" s="305"/>
      <c r="AC759" s="305"/>
      <c r="AD759" s="305"/>
      <c r="AE759" s="305"/>
      <c r="AF759" s="305"/>
      <c r="AG759" s="305"/>
      <c r="AH759" s="305"/>
      <c r="AI759" s="305"/>
      <c r="AJ759" s="305"/>
      <c r="AK759" s="305"/>
      <c r="AL759" s="305"/>
      <c r="AM759" s="305"/>
      <c r="AN759" s="305"/>
      <c r="AO759" s="305"/>
      <c r="AP759" s="305"/>
      <c r="AQ759" s="305"/>
      <c r="AR759" s="305"/>
      <c r="AS759" s="305"/>
      <c r="AT759" s="305"/>
      <c r="AU759" s="305"/>
      <c r="AV759" s="305"/>
      <c r="AW759" s="305"/>
      <c r="AX759" s="305"/>
      <c r="AY759" s="305"/>
      <c r="AZ759" s="305"/>
      <c r="BA759" s="305"/>
      <c r="BB759" s="305"/>
      <c r="BC759" s="305"/>
      <c r="BD759" s="305"/>
      <c r="BE759" s="305"/>
      <c r="BF759" s="305"/>
      <c r="BG759" s="305"/>
      <c r="BH759" s="305"/>
      <c r="BI759" s="305"/>
      <c r="BJ759" s="305"/>
      <c r="BK759" s="305"/>
      <c r="BL759" s="305"/>
      <c r="BM759" s="305"/>
      <c r="BN759" s="305"/>
      <c r="BO759" s="305"/>
      <c r="BP759" s="305"/>
      <c r="BQ759" s="305"/>
      <c r="BR759" s="305"/>
      <c r="BS759" s="305"/>
      <c r="BT759" s="305"/>
      <c r="BU759" s="305"/>
      <c r="BV759" s="305"/>
      <c r="BW759" s="305"/>
      <c r="BX759" s="305"/>
      <c r="BY759" s="305"/>
      <c r="BZ759" s="305"/>
      <c r="CA759" s="305"/>
      <c r="CB759" s="305"/>
      <c r="CC759" s="305"/>
      <c r="CD759" s="305"/>
      <c r="CE759" s="305"/>
      <c r="CF759" s="305"/>
      <c r="CG759" s="305"/>
      <c r="CH759" s="305"/>
      <c r="CI759" s="305"/>
      <c r="CJ759" s="305"/>
      <c r="CK759" s="305"/>
      <c r="CL759" s="305"/>
      <c r="CM759" s="306"/>
    </row>
    <row r="760" spans="1:91" s="307" customFormat="1" ht="41.25" customHeight="1" x14ac:dyDescent="0.35">
      <c r="A760" s="304"/>
      <c r="B760" s="308"/>
      <c r="C760" s="128"/>
      <c r="D760" s="128"/>
      <c r="E760" s="128" t="s">
        <v>129</v>
      </c>
      <c r="F760" s="128"/>
      <c r="G760" s="122"/>
      <c r="H760" s="122"/>
      <c r="I760" s="122"/>
      <c r="J760" s="122"/>
      <c r="K760" s="122"/>
      <c r="L760" s="125"/>
      <c r="M760" s="125">
        <v>1222</v>
      </c>
      <c r="N760" s="62" t="s">
        <v>78</v>
      </c>
      <c r="O760" s="20">
        <v>271009034</v>
      </c>
      <c r="P760" s="293"/>
      <c r="Q760" s="305"/>
      <c r="R760" s="305"/>
      <c r="S760" s="305"/>
      <c r="T760" s="305"/>
      <c r="U760" s="305"/>
      <c r="V760" s="305"/>
      <c r="W760" s="305"/>
      <c r="X760" s="305"/>
      <c r="Y760" s="305"/>
      <c r="Z760" s="305"/>
      <c r="AA760" s="305"/>
      <c r="AB760" s="305"/>
      <c r="AC760" s="305"/>
      <c r="AD760" s="305"/>
      <c r="AE760" s="305"/>
      <c r="AF760" s="305"/>
      <c r="AG760" s="305"/>
      <c r="AH760" s="305"/>
      <c r="AI760" s="305"/>
      <c r="AJ760" s="305"/>
      <c r="AK760" s="305"/>
      <c r="AL760" s="305"/>
      <c r="AM760" s="305"/>
      <c r="AN760" s="305"/>
      <c r="AO760" s="305"/>
      <c r="AP760" s="305"/>
      <c r="AQ760" s="305"/>
      <c r="AR760" s="305"/>
      <c r="AS760" s="305"/>
      <c r="AT760" s="305"/>
      <c r="AU760" s="305"/>
      <c r="AV760" s="305"/>
      <c r="AW760" s="305"/>
      <c r="AX760" s="305"/>
      <c r="AY760" s="305"/>
      <c r="AZ760" s="305"/>
      <c r="BA760" s="305"/>
      <c r="BB760" s="305"/>
      <c r="BC760" s="305"/>
      <c r="BD760" s="305"/>
      <c r="BE760" s="305"/>
      <c r="BF760" s="305"/>
      <c r="BG760" s="305"/>
      <c r="BH760" s="305"/>
      <c r="BI760" s="305"/>
      <c r="BJ760" s="305"/>
      <c r="BK760" s="305"/>
      <c r="BL760" s="305"/>
      <c r="BM760" s="305"/>
      <c r="BN760" s="305"/>
      <c r="BO760" s="305"/>
      <c r="BP760" s="305"/>
      <c r="BQ760" s="305"/>
      <c r="BR760" s="305"/>
      <c r="BS760" s="305"/>
      <c r="BT760" s="305"/>
      <c r="BU760" s="305"/>
      <c r="BV760" s="305"/>
      <c r="BW760" s="305"/>
      <c r="BX760" s="305"/>
      <c r="BY760" s="305"/>
      <c r="BZ760" s="305"/>
      <c r="CA760" s="305"/>
      <c r="CB760" s="305"/>
      <c r="CC760" s="305"/>
      <c r="CD760" s="305"/>
      <c r="CE760" s="305"/>
      <c r="CF760" s="305"/>
      <c r="CG760" s="305"/>
      <c r="CH760" s="305"/>
      <c r="CI760" s="305"/>
      <c r="CJ760" s="305"/>
      <c r="CK760" s="305"/>
      <c r="CL760" s="305"/>
      <c r="CM760" s="306"/>
    </row>
    <row r="761" spans="1:91" s="307" customFormat="1" ht="93.75" customHeight="1" x14ac:dyDescent="0.35">
      <c r="A761" s="304"/>
      <c r="B761" s="308"/>
      <c r="C761" s="128"/>
      <c r="D761" s="128"/>
      <c r="E761" s="128"/>
      <c r="F761" s="128"/>
      <c r="G761" s="122"/>
      <c r="H761" s="122"/>
      <c r="I761" s="122"/>
      <c r="J761" s="122"/>
      <c r="K761" s="122"/>
      <c r="L761" s="125"/>
      <c r="M761" s="125">
        <v>1033.4570245799998</v>
      </c>
      <c r="N761" s="62" t="s">
        <v>38</v>
      </c>
      <c r="O761" s="20">
        <v>271114015</v>
      </c>
      <c r="P761" s="293"/>
      <c r="Q761" s="305"/>
      <c r="R761" s="305"/>
      <c r="S761" s="305"/>
      <c r="T761" s="305"/>
      <c r="U761" s="305"/>
      <c r="V761" s="305"/>
      <c r="W761" s="305"/>
      <c r="X761" s="305"/>
      <c r="Y761" s="305"/>
      <c r="Z761" s="305"/>
      <c r="AA761" s="305"/>
      <c r="AB761" s="305"/>
      <c r="AC761" s="305"/>
      <c r="AD761" s="305"/>
      <c r="AE761" s="305"/>
      <c r="AF761" s="305"/>
      <c r="AG761" s="305"/>
      <c r="AH761" s="305"/>
      <c r="AI761" s="305"/>
      <c r="AJ761" s="305"/>
      <c r="AK761" s="305"/>
      <c r="AL761" s="305"/>
      <c r="AM761" s="305"/>
      <c r="AN761" s="305"/>
      <c r="AO761" s="305"/>
      <c r="AP761" s="305"/>
      <c r="AQ761" s="305"/>
      <c r="AR761" s="305"/>
      <c r="AS761" s="305"/>
      <c r="AT761" s="305"/>
      <c r="AU761" s="305"/>
      <c r="AV761" s="305"/>
      <c r="AW761" s="305"/>
      <c r="AX761" s="305"/>
      <c r="AY761" s="305"/>
      <c r="AZ761" s="305"/>
      <c r="BA761" s="305"/>
      <c r="BB761" s="305"/>
      <c r="BC761" s="305"/>
      <c r="BD761" s="305"/>
      <c r="BE761" s="305"/>
      <c r="BF761" s="305"/>
      <c r="BG761" s="305"/>
      <c r="BH761" s="305"/>
      <c r="BI761" s="305"/>
      <c r="BJ761" s="305"/>
      <c r="BK761" s="305"/>
      <c r="BL761" s="305"/>
      <c r="BM761" s="305"/>
      <c r="BN761" s="305"/>
      <c r="BO761" s="305"/>
      <c r="BP761" s="305"/>
      <c r="BQ761" s="305"/>
      <c r="BR761" s="305"/>
      <c r="BS761" s="305"/>
      <c r="BT761" s="305"/>
      <c r="BU761" s="305"/>
      <c r="BV761" s="305"/>
      <c r="BW761" s="305"/>
      <c r="BX761" s="305"/>
      <c r="BY761" s="305"/>
      <c r="BZ761" s="305"/>
      <c r="CA761" s="305"/>
      <c r="CB761" s="305"/>
      <c r="CC761" s="305"/>
      <c r="CD761" s="305"/>
      <c r="CE761" s="305"/>
      <c r="CF761" s="305"/>
      <c r="CG761" s="305"/>
      <c r="CH761" s="305"/>
      <c r="CI761" s="305"/>
      <c r="CJ761" s="305"/>
      <c r="CK761" s="305"/>
      <c r="CL761" s="305"/>
      <c r="CM761" s="306"/>
    </row>
    <row r="762" spans="1:91" s="307" customFormat="1" ht="41.25" customHeight="1" x14ac:dyDescent="0.35">
      <c r="A762" s="304"/>
      <c r="B762" s="308" t="s">
        <v>288</v>
      </c>
      <c r="C762" s="128" t="s">
        <v>284</v>
      </c>
      <c r="D762" s="128"/>
      <c r="E762" s="20" t="s">
        <v>283</v>
      </c>
      <c r="F762" s="128" t="s">
        <v>121</v>
      </c>
      <c r="G762" s="122"/>
      <c r="H762" s="122"/>
      <c r="I762" s="122"/>
      <c r="J762" s="122"/>
      <c r="K762" s="122"/>
      <c r="L762" s="125"/>
      <c r="M762" s="125">
        <v>2.85</v>
      </c>
      <c r="N762" s="126"/>
      <c r="O762" s="127"/>
      <c r="P762" s="293"/>
      <c r="Q762" s="305"/>
      <c r="R762" s="305"/>
      <c r="S762" s="305"/>
      <c r="T762" s="305"/>
      <c r="U762" s="305"/>
      <c r="V762" s="305"/>
      <c r="W762" s="305"/>
      <c r="X762" s="305"/>
      <c r="Y762" s="305"/>
      <c r="Z762" s="305"/>
      <c r="AA762" s="305"/>
      <c r="AB762" s="305"/>
      <c r="AC762" s="305"/>
      <c r="AD762" s="305"/>
      <c r="AE762" s="305"/>
      <c r="AF762" s="305"/>
      <c r="AG762" s="305"/>
      <c r="AH762" s="305"/>
      <c r="AI762" s="305"/>
      <c r="AJ762" s="305"/>
      <c r="AK762" s="305"/>
      <c r="AL762" s="305"/>
      <c r="AM762" s="305"/>
      <c r="AN762" s="305"/>
      <c r="AO762" s="305"/>
      <c r="AP762" s="305"/>
      <c r="AQ762" s="305"/>
      <c r="AR762" s="305"/>
      <c r="AS762" s="305"/>
      <c r="AT762" s="305"/>
      <c r="AU762" s="305"/>
      <c r="AV762" s="305"/>
      <c r="AW762" s="305"/>
      <c r="AX762" s="305"/>
      <c r="AY762" s="305"/>
      <c r="AZ762" s="305"/>
      <c r="BA762" s="305"/>
      <c r="BB762" s="305"/>
      <c r="BC762" s="305"/>
      <c r="BD762" s="305"/>
      <c r="BE762" s="305"/>
      <c r="BF762" s="305"/>
      <c r="BG762" s="305"/>
      <c r="BH762" s="305"/>
      <c r="BI762" s="305"/>
      <c r="BJ762" s="305"/>
      <c r="BK762" s="305"/>
      <c r="BL762" s="305"/>
      <c r="BM762" s="305"/>
      <c r="BN762" s="305"/>
      <c r="BO762" s="305"/>
      <c r="BP762" s="305"/>
      <c r="BQ762" s="305"/>
      <c r="BR762" s="305"/>
      <c r="BS762" s="305"/>
      <c r="BT762" s="305"/>
      <c r="BU762" s="305"/>
      <c r="BV762" s="305"/>
      <c r="BW762" s="305"/>
      <c r="BX762" s="305"/>
      <c r="BY762" s="305"/>
      <c r="BZ762" s="305"/>
      <c r="CA762" s="305"/>
      <c r="CB762" s="305"/>
      <c r="CC762" s="305"/>
      <c r="CD762" s="305"/>
      <c r="CE762" s="305"/>
      <c r="CF762" s="305"/>
      <c r="CG762" s="305"/>
      <c r="CH762" s="305"/>
      <c r="CI762" s="305"/>
      <c r="CJ762" s="305"/>
      <c r="CK762" s="305"/>
      <c r="CL762" s="305"/>
      <c r="CM762" s="306"/>
    </row>
    <row r="763" spans="1:91" s="307" customFormat="1" ht="41.25" customHeight="1" x14ac:dyDescent="0.35">
      <c r="A763" s="304"/>
      <c r="B763" s="308"/>
      <c r="C763" s="128"/>
      <c r="D763" s="128"/>
      <c r="E763" s="128" t="s">
        <v>129</v>
      </c>
      <c r="F763" s="128"/>
      <c r="G763" s="122"/>
      <c r="H763" s="122"/>
      <c r="I763" s="122"/>
      <c r="J763" s="122"/>
      <c r="K763" s="122"/>
      <c r="L763" s="125"/>
      <c r="M763" s="125">
        <v>494.3</v>
      </c>
      <c r="N763" s="62" t="s">
        <v>78</v>
      </c>
      <c r="O763" s="20">
        <v>271009034</v>
      </c>
      <c r="P763" s="293"/>
      <c r="Q763" s="305"/>
      <c r="R763" s="305"/>
      <c r="S763" s="305"/>
      <c r="T763" s="305"/>
      <c r="U763" s="305"/>
      <c r="V763" s="305"/>
      <c r="W763" s="305"/>
      <c r="X763" s="305"/>
      <c r="Y763" s="305"/>
      <c r="Z763" s="305"/>
      <c r="AA763" s="305"/>
      <c r="AB763" s="305"/>
      <c r="AC763" s="305"/>
      <c r="AD763" s="305"/>
      <c r="AE763" s="305"/>
      <c r="AF763" s="305"/>
      <c r="AG763" s="305"/>
      <c r="AH763" s="305"/>
      <c r="AI763" s="305"/>
      <c r="AJ763" s="305"/>
      <c r="AK763" s="305"/>
      <c r="AL763" s="305"/>
      <c r="AM763" s="305"/>
      <c r="AN763" s="305"/>
      <c r="AO763" s="305"/>
      <c r="AP763" s="305"/>
      <c r="AQ763" s="305"/>
      <c r="AR763" s="305"/>
      <c r="AS763" s="305"/>
      <c r="AT763" s="305"/>
      <c r="AU763" s="305"/>
      <c r="AV763" s="305"/>
      <c r="AW763" s="305"/>
      <c r="AX763" s="305"/>
      <c r="AY763" s="305"/>
      <c r="AZ763" s="305"/>
      <c r="BA763" s="305"/>
      <c r="BB763" s="305"/>
      <c r="BC763" s="305"/>
      <c r="BD763" s="305"/>
      <c r="BE763" s="305"/>
      <c r="BF763" s="305"/>
      <c r="BG763" s="305"/>
      <c r="BH763" s="305"/>
      <c r="BI763" s="305"/>
      <c r="BJ763" s="305"/>
      <c r="BK763" s="305"/>
      <c r="BL763" s="305"/>
      <c r="BM763" s="305"/>
      <c r="BN763" s="305"/>
      <c r="BO763" s="305"/>
      <c r="BP763" s="305"/>
      <c r="BQ763" s="305"/>
      <c r="BR763" s="305"/>
      <c r="BS763" s="305"/>
      <c r="BT763" s="305"/>
      <c r="BU763" s="305"/>
      <c r="BV763" s="305"/>
      <c r="BW763" s="305"/>
      <c r="BX763" s="305"/>
      <c r="BY763" s="305"/>
      <c r="BZ763" s="305"/>
      <c r="CA763" s="305"/>
      <c r="CB763" s="305"/>
      <c r="CC763" s="305"/>
      <c r="CD763" s="305"/>
      <c r="CE763" s="305"/>
      <c r="CF763" s="305"/>
      <c r="CG763" s="305"/>
      <c r="CH763" s="305"/>
      <c r="CI763" s="305"/>
      <c r="CJ763" s="305"/>
      <c r="CK763" s="305"/>
      <c r="CL763" s="305"/>
      <c r="CM763" s="306"/>
    </row>
    <row r="764" spans="1:91" s="307" customFormat="1" ht="93.75" customHeight="1" x14ac:dyDescent="0.35">
      <c r="A764" s="304"/>
      <c r="B764" s="308"/>
      <c r="C764" s="128"/>
      <c r="D764" s="128"/>
      <c r="E764" s="128"/>
      <c r="F764" s="128"/>
      <c r="G764" s="122"/>
      <c r="H764" s="122"/>
      <c r="I764" s="122"/>
      <c r="J764" s="122"/>
      <c r="K764" s="122"/>
      <c r="L764" s="125"/>
      <c r="M764" s="125">
        <v>378.53975745999992</v>
      </c>
      <c r="N764" s="62" t="s">
        <v>38</v>
      </c>
      <c r="O764" s="20">
        <v>271114015</v>
      </c>
      <c r="P764" s="293"/>
      <c r="Q764" s="305"/>
      <c r="R764" s="305"/>
      <c r="S764" s="305"/>
      <c r="T764" s="305"/>
      <c r="U764" s="305"/>
      <c r="V764" s="305"/>
      <c r="W764" s="305"/>
      <c r="X764" s="305"/>
      <c r="Y764" s="305"/>
      <c r="Z764" s="305"/>
      <c r="AA764" s="305"/>
      <c r="AB764" s="305"/>
      <c r="AC764" s="305"/>
      <c r="AD764" s="305"/>
      <c r="AE764" s="305"/>
      <c r="AF764" s="305"/>
      <c r="AG764" s="305"/>
      <c r="AH764" s="305"/>
      <c r="AI764" s="305"/>
      <c r="AJ764" s="305"/>
      <c r="AK764" s="305"/>
      <c r="AL764" s="305"/>
      <c r="AM764" s="305"/>
      <c r="AN764" s="305"/>
      <c r="AO764" s="305"/>
      <c r="AP764" s="305"/>
      <c r="AQ764" s="305"/>
      <c r="AR764" s="305"/>
      <c r="AS764" s="305"/>
      <c r="AT764" s="305"/>
      <c r="AU764" s="305"/>
      <c r="AV764" s="305"/>
      <c r="AW764" s="305"/>
      <c r="AX764" s="305"/>
      <c r="AY764" s="305"/>
      <c r="AZ764" s="305"/>
      <c r="BA764" s="305"/>
      <c r="BB764" s="305"/>
      <c r="BC764" s="305"/>
      <c r="BD764" s="305"/>
      <c r="BE764" s="305"/>
      <c r="BF764" s="305"/>
      <c r="BG764" s="305"/>
      <c r="BH764" s="305"/>
      <c r="BI764" s="305"/>
      <c r="BJ764" s="305"/>
      <c r="BK764" s="305"/>
      <c r="BL764" s="305"/>
      <c r="BM764" s="305"/>
      <c r="BN764" s="305"/>
      <c r="BO764" s="305"/>
      <c r="BP764" s="305"/>
      <c r="BQ764" s="305"/>
      <c r="BR764" s="305"/>
      <c r="BS764" s="305"/>
      <c r="BT764" s="305"/>
      <c r="BU764" s="305"/>
      <c r="BV764" s="305"/>
      <c r="BW764" s="305"/>
      <c r="BX764" s="305"/>
      <c r="BY764" s="305"/>
      <c r="BZ764" s="305"/>
      <c r="CA764" s="305"/>
      <c r="CB764" s="305"/>
      <c r="CC764" s="305"/>
      <c r="CD764" s="305"/>
      <c r="CE764" s="305"/>
      <c r="CF764" s="305"/>
      <c r="CG764" s="305"/>
      <c r="CH764" s="305"/>
      <c r="CI764" s="305"/>
      <c r="CJ764" s="305"/>
      <c r="CK764" s="305"/>
      <c r="CL764" s="305"/>
      <c r="CM764" s="306"/>
    </row>
    <row r="765" spans="1:91" s="307" customFormat="1" ht="41.25" customHeight="1" x14ac:dyDescent="0.35">
      <c r="A765" s="304"/>
      <c r="B765" s="308" t="s">
        <v>287</v>
      </c>
      <c r="C765" s="128" t="s">
        <v>284</v>
      </c>
      <c r="D765" s="128"/>
      <c r="E765" s="20" t="s">
        <v>283</v>
      </c>
      <c r="F765" s="128" t="s">
        <v>121</v>
      </c>
      <c r="G765" s="122"/>
      <c r="H765" s="122"/>
      <c r="I765" s="122"/>
      <c r="J765" s="122"/>
      <c r="K765" s="122"/>
      <c r="L765" s="125"/>
      <c r="M765" s="125">
        <v>5.6959999999999997</v>
      </c>
      <c r="N765" s="126"/>
      <c r="O765" s="127"/>
      <c r="P765" s="293"/>
      <c r="Q765" s="305"/>
      <c r="R765" s="305"/>
      <c r="S765" s="305"/>
      <c r="T765" s="305"/>
      <c r="U765" s="305"/>
      <c r="V765" s="305"/>
      <c r="W765" s="305"/>
      <c r="X765" s="305"/>
      <c r="Y765" s="305"/>
      <c r="Z765" s="305"/>
      <c r="AA765" s="305"/>
      <c r="AB765" s="305"/>
      <c r="AC765" s="305"/>
      <c r="AD765" s="305"/>
      <c r="AE765" s="305"/>
      <c r="AF765" s="305"/>
      <c r="AG765" s="305"/>
      <c r="AH765" s="305"/>
      <c r="AI765" s="305"/>
      <c r="AJ765" s="305"/>
      <c r="AK765" s="305"/>
      <c r="AL765" s="305"/>
      <c r="AM765" s="305"/>
      <c r="AN765" s="305"/>
      <c r="AO765" s="305"/>
      <c r="AP765" s="305"/>
      <c r="AQ765" s="305"/>
      <c r="AR765" s="305"/>
      <c r="AS765" s="305"/>
      <c r="AT765" s="305"/>
      <c r="AU765" s="305"/>
      <c r="AV765" s="305"/>
      <c r="AW765" s="305"/>
      <c r="AX765" s="305"/>
      <c r="AY765" s="305"/>
      <c r="AZ765" s="305"/>
      <c r="BA765" s="305"/>
      <c r="BB765" s="305"/>
      <c r="BC765" s="305"/>
      <c r="BD765" s="305"/>
      <c r="BE765" s="305"/>
      <c r="BF765" s="305"/>
      <c r="BG765" s="305"/>
      <c r="BH765" s="305"/>
      <c r="BI765" s="305"/>
      <c r="BJ765" s="305"/>
      <c r="BK765" s="305"/>
      <c r="BL765" s="305"/>
      <c r="BM765" s="305"/>
      <c r="BN765" s="305"/>
      <c r="BO765" s="305"/>
      <c r="BP765" s="305"/>
      <c r="BQ765" s="305"/>
      <c r="BR765" s="305"/>
      <c r="BS765" s="305"/>
      <c r="BT765" s="305"/>
      <c r="BU765" s="305"/>
      <c r="BV765" s="305"/>
      <c r="BW765" s="305"/>
      <c r="BX765" s="305"/>
      <c r="BY765" s="305"/>
      <c r="BZ765" s="305"/>
      <c r="CA765" s="305"/>
      <c r="CB765" s="305"/>
      <c r="CC765" s="305"/>
      <c r="CD765" s="305"/>
      <c r="CE765" s="305"/>
      <c r="CF765" s="305"/>
      <c r="CG765" s="305"/>
      <c r="CH765" s="305"/>
      <c r="CI765" s="305"/>
      <c r="CJ765" s="305"/>
      <c r="CK765" s="305"/>
      <c r="CL765" s="305"/>
      <c r="CM765" s="306"/>
    </row>
    <row r="766" spans="1:91" s="307" customFormat="1" ht="41.25" customHeight="1" x14ac:dyDescent="0.35">
      <c r="A766" s="304"/>
      <c r="B766" s="308"/>
      <c r="C766" s="128"/>
      <c r="D766" s="128"/>
      <c r="E766" s="128" t="s">
        <v>129</v>
      </c>
      <c r="F766" s="128"/>
      <c r="G766" s="122"/>
      <c r="H766" s="122"/>
      <c r="I766" s="122"/>
      <c r="J766" s="122"/>
      <c r="K766" s="122"/>
      <c r="L766" s="125"/>
      <c r="M766" s="125">
        <v>988.6</v>
      </c>
      <c r="N766" s="62" t="s">
        <v>78</v>
      </c>
      <c r="O766" s="20">
        <v>271009034</v>
      </c>
      <c r="P766" s="293"/>
      <c r="Q766" s="305"/>
      <c r="R766" s="305"/>
      <c r="S766" s="305"/>
      <c r="T766" s="305"/>
      <c r="U766" s="305"/>
      <c r="V766" s="305"/>
      <c r="W766" s="305"/>
      <c r="X766" s="305"/>
      <c r="Y766" s="305"/>
      <c r="Z766" s="305"/>
      <c r="AA766" s="305"/>
      <c r="AB766" s="305"/>
      <c r="AC766" s="305"/>
      <c r="AD766" s="305"/>
      <c r="AE766" s="305"/>
      <c r="AF766" s="305"/>
      <c r="AG766" s="305"/>
      <c r="AH766" s="305"/>
      <c r="AI766" s="305"/>
      <c r="AJ766" s="305"/>
      <c r="AK766" s="305"/>
      <c r="AL766" s="305"/>
      <c r="AM766" s="305"/>
      <c r="AN766" s="305"/>
      <c r="AO766" s="305"/>
      <c r="AP766" s="305"/>
      <c r="AQ766" s="305"/>
      <c r="AR766" s="305"/>
      <c r="AS766" s="305"/>
      <c r="AT766" s="305"/>
      <c r="AU766" s="305"/>
      <c r="AV766" s="305"/>
      <c r="AW766" s="305"/>
      <c r="AX766" s="305"/>
      <c r="AY766" s="305"/>
      <c r="AZ766" s="305"/>
      <c r="BA766" s="305"/>
      <c r="BB766" s="305"/>
      <c r="BC766" s="305"/>
      <c r="BD766" s="305"/>
      <c r="BE766" s="305"/>
      <c r="BF766" s="305"/>
      <c r="BG766" s="305"/>
      <c r="BH766" s="305"/>
      <c r="BI766" s="305"/>
      <c r="BJ766" s="305"/>
      <c r="BK766" s="305"/>
      <c r="BL766" s="305"/>
      <c r="BM766" s="305"/>
      <c r="BN766" s="305"/>
      <c r="BO766" s="305"/>
      <c r="BP766" s="305"/>
      <c r="BQ766" s="305"/>
      <c r="BR766" s="305"/>
      <c r="BS766" s="305"/>
      <c r="BT766" s="305"/>
      <c r="BU766" s="305"/>
      <c r="BV766" s="305"/>
      <c r="BW766" s="305"/>
      <c r="BX766" s="305"/>
      <c r="BY766" s="305"/>
      <c r="BZ766" s="305"/>
      <c r="CA766" s="305"/>
      <c r="CB766" s="305"/>
      <c r="CC766" s="305"/>
      <c r="CD766" s="305"/>
      <c r="CE766" s="305"/>
      <c r="CF766" s="305"/>
      <c r="CG766" s="305"/>
      <c r="CH766" s="305"/>
      <c r="CI766" s="305"/>
      <c r="CJ766" s="305"/>
      <c r="CK766" s="305"/>
      <c r="CL766" s="305"/>
      <c r="CM766" s="306"/>
    </row>
    <row r="767" spans="1:91" s="307" customFormat="1" ht="130.5" customHeight="1" x14ac:dyDescent="0.35">
      <c r="A767" s="304"/>
      <c r="B767" s="308"/>
      <c r="C767" s="128"/>
      <c r="D767" s="128"/>
      <c r="E767" s="128"/>
      <c r="F767" s="128"/>
      <c r="G767" s="122"/>
      <c r="H767" s="122"/>
      <c r="I767" s="122"/>
      <c r="J767" s="122"/>
      <c r="K767" s="122"/>
      <c r="L767" s="125"/>
      <c r="M767" s="125">
        <v>674.03500936000012</v>
      </c>
      <c r="N767" s="62" t="s">
        <v>38</v>
      </c>
      <c r="O767" s="20">
        <v>271114015</v>
      </c>
      <c r="P767" s="293"/>
      <c r="Q767" s="305"/>
      <c r="R767" s="305"/>
      <c r="S767" s="305"/>
      <c r="T767" s="305"/>
      <c r="U767" s="305"/>
      <c r="V767" s="305"/>
      <c r="W767" s="305"/>
      <c r="X767" s="305"/>
      <c r="Y767" s="305"/>
      <c r="Z767" s="305"/>
      <c r="AA767" s="305"/>
      <c r="AB767" s="305"/>
      <c r="AC767" s="305"/>
      <c r="AD767" s="305"/>
      <c r="AE767" s="305"/>
      <c r="AF767" s="305"/>
      <c r="AG767" s="305"/>
      <c r="AH767" s="305"/>
      <c r="AI767" s="305"/>
      <c r="AJ767" s="305"/>
      <c r="AK767" s="305"/>
      <c r="AL767" s="305"/>
      <c r="AM767" s="305"/>
      <c r="AN767" s="305"/>
      <c r="AO767" s="305"/>
      <c r="AP767" s="305"/>
      <c r="AQ767" s="305"/>
      <c r="AR767" s="305"/>
      <c r="AS767" s="305"/>
      <c r="AT767" s="305"/>
      <c r="AU767" s="305"/>
      <c r="AV767" s="305"/>
      <c r="AW767" s="305"/>
      <c r="AX767" s="305"/>
      <c r="AY767" s="305"/>
      <c r="AZ767" s="305"/>
      <c r="BA767" s="305"/>
      <c r="BB767" s="305"/>
      <c r="BC767" s="305"/>
      <c r="BD767" s="305"/>
      <c r="BE767" s="305"/>
      <c r="BF767" s="305"/>
      <c r="BG767" s="305"/>
      <c r="BH767" s="305"/>
      <c r="BI767" s="305"/>
      <c r="BJ767" s="305"/>
      <c r="BK767" s="305"/>
      <c r="BL767" s="305"/>
      <c r="BM767" s="305"/>
      <c r="BN767" s="305"/>
      <c r="BO767" s="305"/>
      <c r="BP767" s="305"/>
      <c r="BQ767" s="305"/>
      <c r="BR767" s="305"/>
      <c r="BS767" s="305"/>
      <c r="BT767" s="305"/>
      <c r="BU767" s="305"/>
      <c r="BV767" s="305"/>
      <c r="BW767" s="305"/>
      <c r="BX767" s="305"/>
      <c r="BY767" s="305"/>
      <c r="BZ767" s="305"/>
      <c r="CA767" s="305"/>
      <c r="CB767" s="305"/>
      <c r="CC767" s="305"/>
      <c r="CD767" s="305"/>
      <c r="CE767" s="305"/>
      <c r="CF767" s="305"/>
      <c r="CG767" s="305"/>
      <c r="CH767" s="305"/>
      <c r="CI767" s="305"/>
      <c r="CJ767" s="305"/>
      <c r="CK767" s="305"/>
      <c r="CL767" s="305"/>
      <c r="CM767" s="306"/>
    </row>
    <row r="768" spans="1:91" s="307" customFormat="1" ht="41.25" customHeight="1" x14ac:dyDescent="0.35">
      <c r="A768" s="304"/>
      <c r="B768" s="308" t="s">
        <v>286</v>
      </c>
      <c r="C768" s="128" t="s">
        <v>284</v>
      </c>
      <c r="D768" s="128"/>
      <c r="E768" s="20" t="s">
        <v>283</v>
      </c>
      <c r="F768" s="128" t="s">
        <v>121</v>
      </c>
      <c r="G768" s="122"/>
      <c r="H768" s="122"/>
      <c r="I768" s="122"/>
      <c r="J768" s="122"/>
      <c r="K768" s="122"/>
      <c r="L768" s="125"/>
      <c r="M768" s="125">
        <v>5.6959999999999997</v>
      </c>
      <c r="N768" s="126"/>
      <c r="O768" s="127"/>
      <c r="P768" s="293"/>
      <c r="Q768" s="305"/>
      <c r="R768" s="305"/>
      <c r="S768" s="305"/>
      <c r="T768" s="305"/>
      <c r="U768" s="305"/>
      <c r="V768" s="305"/>
      <c r="W768" s="305"/>
      <c r="X768" s="305"/>
      <c r="Y768" s="305"/>
      <c r="Z768" s="305"/>
      <c r="AA768" s="305"/>
      <c r="AB768" s="305"/>
      <c r="AC768" s="305"/>
      <c r="AD768" s="305"/>
      <c r="AE768" s="305"/>
      <c r="AF768" s="305"/>
      <c r="AG768" s="305"/>
      <c r="AH768" s="305"/>
      <c r="AI768" s="305"/>
      <c r="AJ768" s="305"/>
      <c r="AK768" s="305"/>
      <c r="AL768" s="305"/>
      <c r="AM768" s="305"/>
      <c r="AN768" s="305"/>
      <c r="AO768" s="305"/>
      <c r="AP768" s="305"/>
      <c r="AQ768" s="305"/>
      <c r="AR768" s="305"/>
      <c r="AS768" s="305"/>
      <c r="AT768" s="305"/>
      <c r="AU768" s="305"/>
      <c r="AV768" s="305"/>
      <c r="AW768" s="305"/>
      <c r="AX768" s="305"/>
      <c r="AY768" s="305"/>
      <c r="AZ768" s="305"/>
      <c r="BA768" s="305"/>
      <c r="BB768" s="305"/>
      <c r="BC768" s="305"/>
      <c r="BD768" s="305"/>
      <c r="BE768" s="305"/>
      <c r="BF768" s="305"/>
      <c r="BG768" s="305"/>
      <c r="BH768" s="305"/>
      <c r="BI768" s="305"/>
      <c r="BJ768" s="305"/>
      <c r="BK768" s="305"/>
      <c r="BL768" s="305"/>
      <c r="BM768" s="305"/>
      <c r="BN768" s="305"/>
      <c r="BO768" s="305"/>
      <c r="BP768" s="305"/>
      <c r="BQ768" s="305"/>
      <c r="BR768" s="305"/>
      <c r="BS768" s="305"/>
      <c r="BT768" s="305"/>
      <c r="BU768" s="305"/>
      <c r="BV768" s="305"/>
      <c r="BW768" s="305"/>
      <c r="BX768" s="305"/>
      <c r="BY768" s="305"/>
      <c r="BZ768" s="305"/>
      <c r="CA768" s="305"/>
      <c r="CB768" s="305"/>
      <c r="CC768" s="305"/>
      <c r="CD768" s="305"/>
      <c r="CE768" s="305"/>
      <c r="CF768" s="305"/>
      <c r="CG768" s="305"/>
      <c r="CH768" s="305"/>
      <c r="CI768" s="305"/>
      <c r="CJ768" s="305"/>
      <c r="CK768" s="305"/>
      <c r="CL768" s="305"/>
      <c r="CM768" s="306"/>
    </row>
    <row r="769" spans="1:91" s="307" customFormat="1" ht="41.25" customHeight="1" x14ac:dyDescent="0.35">
      <c r="A769" s="304"/>
      <c r="B769" s="308"/>
      <c r="C769" s="128"/>
      <c r="D769" s="128"/>
      <c r="E769" s="128" t="s">
        <v>129</v>
      </c>
      <c r="F769" s="128"/>
      <c r="G769" s="122"/>
      <c r="H769" s="122"/>
      <c r="I769" s="122"/>
      <c r="J769" s="122"/>
      <c r="K769" s="122"/>
      <c r="L769" s="125"/>
      <c r="M769" s="125">
        <v>1037.5999999999999</v>
      </c>
      <c r="N769" s="62" t="s">
        <v>78</v>
      </c>
      <c r="O769" s="20">
        <v>271009034</v>
      </c>
      <c r="P769" s="293"/>
      <c r="Q769" s="305"/>
      <c r="R769" s="305"/>
      <c r="S769" s="305"/>
      <c r="T769" s="305"/>
      <c r="U769" s="305"/>
      <c r="V769" s="305"/>
      <c r="W769" s="305"/>
      <c r="X769" s="305"/>
      <c r="Y769" s="305"/>
      <c r="Z769" s="305"/>
      <c r="AA769" s="305"/>
      <c r="AB769" s="305"/>
      <c r="AC769" s="305"/>
      <c r="AD769" s="305"/>
      <c r="AE769" s="305"/>
      <c r="AF769" s="305"/>
      <c r="AG769" s="305"/>
      <c r="AH769" s="305"/>
      <c r="AI769" s="305"/>
      <c r="AJ769" s="305"/>
      <c r="AK769" s="305"/>
      <c r="AL769" s="305"/>
      <c r="AM769" s="305"/>
      <c r="AN769" s="305"/>
      <c r="AO769" s="305"/>
      <c r="AP769" s="305"/>
      <c r="AQ769" s="305"/>
      <c r="AR769" s="305"/>
      <c r="AS769" s="305"/>
      <c r="AT769" s="305"/>
      <c r="AU769" s="305"/>
      <c r="AV769" s="305"/>
      <c r="AW769" s="305"/>
      <c r="AX769" s="305"/>
      <c r="AY769" s="305"/>
      <c r="AZ769" s="305"/>
      <c r="BA769" s="305"/>
      <c r="BB769" s="305"/>
      <c r="BC769" s="305"/>
      <c r="BD769" s="305"/>
      <c r="BE769" s="305"/>
      <c r="BF769" s="305"/>
      <c r="BG769" s="305"/>
      <c r="BH769" s="305"/>
      <c r="BI769" s="305"/>
      <c r="BJ769" s="305"/>
      <c r="BK769" s="305"/>
      <c r="BL769" s="305"/>
      <c r="BM769" s="305"/>
      <c r="BN769" s="305"/>
      <c r="BO769" s="305"/>
      <c r="BP769" s="305"/>
      <c r="BQ769" s="305"/>
      <c r="BR769" s="305"/>
      <c r="BS769" s="305"/>
      <c r="BT769" s="305"/>
      <c r="BU769" s="305"/>
      <c r="BV769" s="305"/>
      <c r="BW769" s="305"/>
      <c r="BX769" s="305"/>
      <c r="BY769" s="305"/>
      <c r="BZ769" s="305"/>
      <c r="CA769" s="305"/>
      <c r="CB769" s="305"/>
      <c r="CC769" s="305"/>
      <c r="CD769" s="305"/>
      <c r="CE769" s="305"/>
      <c r="CF769" s="305"/>
      <c r="CG769" s="305"/>
      <c r="CH769" s="305"/>
      <c r="CI769" s="305"/>
      <c r="CJ769" s="305"/>
      <c r="CK769" s="305"/>
      <c r="CL769" s="305"/>
      <c r="CM769" s="306"/>
    </row>
    <row r="770" spans="1:91" s="307" customFormat="1" ht="96.75" customHeight="1" x14ac:dyDescent="0.35">
      <c r="A770" s="304"/>
      <c r="B770" s="308"/>
      <c r="C770" s="128"/>
      <c r="D770" s="128"/>
      <c r="E770" s="128"/>
      <c r="F770" s="128"/>
      <c r="G770" s="122"/>
      <c r="H770" s="122"/>
      <c r="I770" s="122"/>
      <c r="J770" s="122"/>
      <c r="K770" s="122"/>
      <c r="L770" s="125"/>
      <c r="M770" s="125">
        <v>709.68944291999981</v>
      </c>
      <c r="N770" s="62" t="s">
        <v>38</v>
      </c>
      <c r="O770" s="20">
        <v>271114015</v>
      </c>
      <c r="P770" s="293"/>
      <c r="Q770" s="305"/>
      <c r="R770" s="305"/>
      <c r="S770" s="305"/>
      <c r="T770" s="305"/>
      <c r="U770" s="305"/>
      <c r="V770" s="305"/>
      <c r="W770" s="305"/>
      <c r="X770" s="305"/>
      <c r="Y770" s="305"/>
      <c r="Z770" s="305"/>
      <c r="AA770" s="305"/>
      <c r="AB770" s="305"/>
      <c r="AC770" s="305"/>
      <c r="AD770" s="305"/>
      <c r="AE770" s="305"/>
      <c r="AF770" s="305"/>
      <c r="AG770" s="305"/>
      <c r="AH770" s="305"/>
      <c r="AI770" s="305"/>
      <c r="AJ770" s="305"/>
      <c r="AK770" s="305"/>
      <c r="AL770" s="305"/>
      <c r="AM770" s="305"/>
      <c r="AN770" s="305"/>
      <c r="AO770" s="305"/>
      <c r="AP770" s="305"/>
      <c r="AQ770" s="305"/>
      <c r="AR770" s="305"/>
      <c r="AS770" s="305"/>
      <c r="AT770" s="305"/>
      <c r="AU770" s="305"/>
      <c r="AV770" s="305"/>
      <c r="AW770" s="305"/>
      <c r="AX770" s="305"/>
      <c r="AY770" s="305"/>
      <c r="AZ770" s="305"/>
      <c r="BA770" s="305"/>
      <c r="BB770" s="305"/>
      <c r="BC770" s="305"/>
      <c r="BD770" s="305"/>
      <c r="BE770" s="305"/>
      <c r="BF770" s="305"/>
      <c r="BG770" s="305"/>
      <c r="BH770" s="305"/>
      <c r="BI770" s="305"/>
      <c r="BJ770" s="305"/>
      <c r="BK770" s="305"/>
      <c r="BL770" s="305"/>
      <c r="BM770" s="305"/>
      <c r="BN770" s="305"/>
      <c r="BO770" s="305"/>
      <c r="BP770" s="305"/>
      <c r="BQ770" s="305"/>
      <c r="BR770" s="305"/>
      <c r="BS770" s="305"/>
      <c r="BT770" s="305"/>
      <c r="BU770" s="305"/>
      <c r="BV770" s="305"/>
      <c r="BW770" s="305"/>
      <c r="BX770" s="305"/>
      <c r="BY770" s="305"/>
      <c r="BZ770" s="305"/>
      <c r="CA770" s="305"/>
      <c r="CB770" s="305"/>
      <c r="CC770" s="305"/>
      <c r="CD770" s="305"/>
      <c r="CE770" s="305"/>
      <c r="CF770" s="305"/>
      <c r="CG770" s="305"/>
      <c r="CH770" s="305"/>
      <c r="CI770" s="305"/>
      <c r="CJ770" s="305"/>
      <c r="CK770" s="305"/>
      <c r="CL770" s="305"/>
      <c r="CM770" s="306"/>
    </row>
    <row r="771" spans="1:91" s="307" customFormat="1" ht="41.25" customHeight="1" x14ac:dyDescent="0.35">
      <c r="A771" s="304"/>
      <c r="B771" s="308" t="s">
        <v>285</v>
      </c>
      <c r="C771" s="128" t="s">
        <v>284</v>
      </c>
      <c r="D771" s="128"/>
      <c r="E771" s="20" t="s">
        <v>283</v>
      </c>
      <c r="F771" s="128" t="s">
        <v>121</v>
      </c>
      <c r="G771" s="122"/>
      <c r="H771" s="122"/>
      <c r="I771" s="122"/>
      <c r="J771" s="122"/>
      <c r="K771" s="122"/>
      <c r="L771" s="125"/>
      <c r="M771" s="125">
        <v>4.9909999999999997</v>
      </c>
      <c r="N771" s="126"/>
      <c r="O771" s="127"/>
      <c r="P771" s="293"/>
      <c r="Q771" s="305"/>
      <c r="R771" s="305"/>
      <c r="S771" s="305"/>
      <c r="T771" s="305"/>
      <c r="U771" s="305"/>
      <c r="V771" s="305"/>
      <c r="W771" s="305"/>
      <c r="X771" s="305"/>
      <c r="Y771" s="305"/>
      <c r="Z771" s="305"/>
      <c r="AA771" s="305"/>
      <c r="AB771" s="305"/>
      <c r="AC771" s="305"/>
      <c r="AD771" s="305"/>
      <c r="AE771" s="305"/>
      <c r="AF771" s="305"/>
      <c r="AG771" s="305"/>
      <c r="AH771" s="305"/>
      <c r="AI771" s="305"/>
      <c r="AJ771" s="305"/>
      <c r="AK771" s="305"/>
      <c r="AL771" s="305"/>
      <c r="AM771" s="305"/>
      <c r="AN771" s="305"/>
      <c r="AO771" s="305"/>
      <c r="AP771" s="305"/>
      <c r="AQ771" s="305"/>
      <c r="AR771" s="305"/>
      <c r="AS771" s="305"/>
      <c r="AT771" s="305"/>
      <c r="AU771" s="305"/>
      <c r="AV771" s="305"/>
      <c r="AW771" s="305"/>
      <c r="AX771" s="305"/>
      <c r="AY771" s="305"/>
      <c r="AZ771" s="305"/>
      <c r="BA771" s="305"/>
      <c r="BB771" s="305"/>
      <c r="BC771" s="305"/>
      <c r="BD771" s="305"/>
      <c r="BE771" s="305"/>
      <c r="BF771" s="305"/>
      <c r="BG771" s="305"/>
      <c r="BH771" s="305"/>
      <c r="BI771" s="305"/>
      <c r="BJ771" s="305"/>
      <c r="BK771" s="305"/>
      <c r="BL771" s="305"/>
      <c r="BM771" s="305"/>
      <c r="BN771" s="305"/>
      <c r="BO771" s="305"/>
      <c r="BP771" s="305"/>
      <c r="BQ771" s="305"/>
      <c r="BR771" s="305"/>
      <c r="BS771" s="305"/>
      <c r="BT771" s="305"/>
      <c r="BU771" s="305"/>
      <c r="BV771" s="305"/>
      <c r="BW771" s="305"/>
      <c r="BX771" s="305"/>
      <c r="BY771" s="305"/>
      <c r="BZ771" s="305"/>
      <c r="CA771" s="305"/>
      <c r="CB771" s="305"/>
      <c r="CC771" s="305"/>
      <c r="CD771" s="305"/>
      <c r="CE771" s="305"/>
      <c r="CF771" s="305"/>
      <c r="CG771" s="305"/>
      <c r="CH771" s="305"/>
      <c r="CI771" s="305"/>
      <c r="CJ771" s="305"/>
      <c r="CK771" s="305"/>
      <c r="CL771" s="305"/>
      <c r="CM771" s="306"/>
    </row>
    <row r="772" spans="1:91" s="307" customFormat="1" ht="41.25" customHeight="1" x14ac:dyDescent="0.35">
      <c r="A772" s="304"/>
      <c r="B772" s="308"/>
      <c r="C772" s="128"/>
      <c r="D772" s="128"/>
      <c r="E772" s="128" t="s">
        <v>129</v>
      </c>
      <c r="F772" s="128"/>
      <c r="G772" s="122"/>
      <c r="H772" s="122"/>
      <c r="I772" s="122"/>
      <c r="J772" s="122"/>
      <c r="K772" s="122"/>
      <c r="L772" s="125"/>
      <c r="M772" s="125">
        <v>813.9</v>
      </c>
      <c r="N772" s="62" t="s">
        <v>78</v>
      </c>
      <c r="O772" s="20">
        <v>271009034</v>
      </c>
      <c r="P772" s="293"/>
      <c r="Q772" s="305"/>
      <c r="R772" s="305"/>
      <c r="S772" s="305"/>
      <c r="T772" s="305"/>
      <c r="U772" s="305"/>
      <c r="V772" s="305"/>
      <c r="W772" s="305"/>
      <c r="X772" s="305"/>
      <c r="Y772" s="305"/>
      <c r="Z772" s="305"/>
      <c r="AA772" s="305"/>
      <c r="AB772" s="305"/>
      <c r="AC772" s="305"/>
      <c r="AD772" s="305"/>
      <c r="AE772" s="305"/>
      <c r="AF772" s="305"/>
      <c r="AG772" s="305"/>
      <c r="AH772" s="305"/>
      <c r="AI772" s="305"/>
      <c r="AJ772" s="305"/>
      <c r="AK772" s="305"/>
      <c r="AL772" s="305"/>
      <c r="AM772" s="305"/>
      <c r="AN772" s="305"/>
      <c r="AO772" s="305"/>
      <c r="AP772" s="305"/>
      <c r="AQ772" s="305"/>
      <c r="AR772" s="305"/>
      <c r="AS772" s="305"/>
      <c r="AT772" s="305"/>
      <c r="AU772" s="305"/>
      <c r="AV772" s="305"/>
      <c r="AW772" s="305"/>
      <c r="AX772" s="305"/>
      <c r="AY772" s="305"/>
      <c r="AZ772" s="305"/>
      <c r="BA772" s="305"/>
      <c r="BB772" s="305"/>
      <c r="BC772" s="305"/>
      <c r="BD772" s="305"/>
      <c r="BE772" s="305"/>
      <c r="BF772" s="305"/>
      <c r="BG772" s="305"/>
      <c r="BH772" s="305"/>
      <c r="BI772" s="305"/>
      <c r="BJ772" s="305"/>
      <c r="BK772" s="305"/>
      <c r="BL772" s="305"/>
      <c r="BM772" s="305"/>
      <c r="BN772" s="305"/>
      <c r="BO772" s="305"/>
      <c r="BP772" s="305"/>
      <c r="BQ772" s="305"/>
      <c r="BR772" s="305"/>
      <c r="BS772" s="305"/>
      <c r="BT772" s="305"/>
      <c r="BU772" s="305"/>
      <c r="BV772" s="305"/>
      <c r="BW772" s="305"/>
      <c r="BX772" s="305"/>
      <c r="BY772" s="305"/>
      <c r="BZ772" s="305"/>
      <c r="CA772" s="305"/>
      <c r="CB772" s="305"/>
      <c r="CC772" s="305"/>
      <c r="CD772" s="305"/>
      <c r="CE772" s="305"/>
      <c r="CF772" s="305"/>
      <c r="CG772" s="305"/>
      <c r="CH772" s="305"/>
      <c r="CI772" s="305"/>
      <c r="CJ772" s="305"/>
      <c r="CK772" s="305"/>
      <c r="CL772" s="305"/>
      <c r="CM772" s="306"/>
    </row>
    <row r="773" spans="1:91" s="307" customFormat="1" ht="89.25" customHeight="1" x14ac:dyDescent="0.35">
      <c r="A773" s="304"/>
      <c r="B773" s="308"/>
      <c r="C773" s="128"/>
      <c r="D773" s="128"/>
      <c r="E773" s="128"/>
      <c r="F773" s="128"/>
      <c r="G773" s="122"/>
      <c r="H773" s="122"/>
      <c r="I773" s="122"/>
      <c r="J773" s="122"/>
      <c r="K773" s="122"/>
      <c r="L773" s="125"/>
      <c r="M773" s="125">
        <v>744.26699319999989</v>
      </c>
      <c r="N773" s="62" t="s">
        <v>38</v>
      </c>
      <c r="O773" s="20">
        <v>271114015</v>
      </c>
      <c r="P773" s="293"/>
      <c r="Q773" s="305"/>
      <c r="R773" s="305"/>
      <c r="S773" s="305"/>
      <c r="T773" s="305"/>
      <c r="U773" s="305"/>
      <c r="V773" s="305"/>
      <c r="W773" s="305"/>
      <c r="X773" s="305"/>
      <c r="Y773" s="305"/>
      <c r="Z773" s="305"/>
      <c r="AA773" s="305"/>
      <c r="AB773" s="305"/>
      <c r="AC773" s="305"/>
      <c r="AD773" s="305"/>
      <c r="AE773" s="305"/>
      <c r="AF773" s="305"/>
      <c r="AG773" s="305"/>
      <c r="AH773" s="305"/>
      <c r="AI773" s="305"/>
      <c r="AJ773" s="305"/>
      <c r="AK773" s="305"/>
      <c r="AL773" s="305"/>
      <c r="AM773" s="305"/>
      <c r="AN773" s="305"/>
      <c r="AO773" s="305"/>
      <c r="AP773" s="305"/>
      <c r="AQ773" s="305"/>
      <c r="AR773" s="305"/>
      <c r="AS773" s="305"/>
      <c r="AT773" s="305"/>
      <c r="AU773" s="305"/>
      <c r="AV773" s="305"/>
      <c r="AW773" s="305"/>
      <c r="AX773" s="305"/>
      <c r="AY773" s="305"/>
      <c r="AZ773" s="305"/>
      <c r="BA773" s="305"/>
      <c r="BB773" s="305"/>
      <c r="BC773" s="305"/>
      <c r="BD773" s="305"/>
      <c r="BE773" s="305"/>
      <c r="BF773" s="305"/>
      <c r="BG773" s="305"/>
      <c r="BH773" s="305"/>
      <c r="BI773" s="305"/>
      <c r="BJ773" s="305"/>
      <c r="BK773" s="305"/>
      <c r="BL773" s="305"/>
      <c r="BM773" s="305"/>
      <c r="BN773" s="305"/>
      <c r="BO773" s="305"/>
      <c r="BP773" s="305"/>
      <c r="BQ773" s="305"/>
      <c r="BR773" s="305"/>
      <c r="BS773" s="305"/>
      <c r="BT773" s="305"/>
      <c r="BU773" s="305"/>
      <c r="BV773" s="305"/>
      <c r="BW773" s="305"/>
      <c r="BX773" s="305"/>
      <c r="BY773" s="305"/>
      <c r="BZ773" s="305"/>
      <c r="CA773" s="305"/>
      <c r="CB773" s="305"/>
      <c r="CC773" s="305"/>
      <c r="CD773" s="305"/>
      <c r="CE773" s="305"/>
      <c r="CF773" s="305"/>
      <c r="CG773" s="305"/>
      <c r="CH773" s="305"/>
      <c r="CI773" s="305"/>
      <c r="CJ773" s="305"/>
      <c r="CK773" s="305"/>
      <c r="CL773" s="305"/>
      <c r="CM773" s="306"/>
    </row>
    <row r="774" spans="1:91" s="307" customFormat="1" ht="41.25" customHeight="1" x14ac:dyDescent="0.35">
      <c r="A774" s="304"/>
      <c r="B774" s="308" t="s">
        <v>834</v>
      </c>
      <c r="C774" s="128" t="s">
        <v>284</v>
      </c>
      <c r="D774" s="128"/>
      <c r="E774" s="20" t="s">
        <v>283</v>
      </c>
      <c r="F774" s="128" t="s">
        <v>121</v>
      </c>
      <c r="G774" s="122"/>
      <c r="H774" s="122"/>
      <c r="I774" s="122"/>
      <c r="J774" s="355">
        <v>1</v>
      </c>
      <c r="K774" s="355"/>
      <c r="L774" s="125"/>
      <c r="M774" s="125"/>
      <c r="N774" s="126"/>
      <c r="O774" s="127"/>
      <c r="P774" s="293"/>
      <c r="Q774" s="305"/>
      <c r="R774" s="305"/>
      <c r="S774" s="305"/>
      <c r="T774" s="305"/>
      <c r="U774" s="305"/>
      <c r="V774" s="305"/>
      <c r="W774" s="305"/>
      <c r="X774" s="305"/>
      <c r="Y774" s="305"/>
      <c r="Z774" s="305"/>
      <c r="AA774" s="305"/>
      <c r="AB774" s="305"/>
      <c r="AC774" s="305"/>
      <c r="AD774" s="305"/>
      <c r="AE774" s="305"/>
      <c r="AF774" s="305"/>
      <c r="AG774" s="305"/>
      <c r="AH774" s="305"/>
      <c r="AI774" s="305"/>
      <c r="AJ774" s="305"/>
      <c r="AK774" s="305"/>
      <c r="AL774" s="305"/>
      <c r="AM774" s="305"/>
      <c r="AN774" s="305"/>
      <c r="AO774" s="305"/>
      <c r="AP774" s="305"/>
      <c r="AQ774" s="305"/>
      <c r="AR774" s="305"/>
      <c r="AS774" s="305"/>
      <c r="AT774" s="305"/>
      <c r="AU774" s="305"/>
      <c r="AV774" s="305"/>
      <c r="AW774" s="305"/>
      <c r="AX774" s="305"/>
      <c r="AY774" s="305"/>
      <c r="AZ774" s="305"/>
      <c r="BA774" s="305"/>
      <c r="BB774" s="305"/>
      <c r="BC774" s="305"/>
      <c r="BD774" s="305"/>
      <c r="BE774" s="305"/>
      <c r="BF774" s="305"/>
      <c r="BG774" s="305"/>
      <c r="BH774" s="305"/>
      <c r="BI774" s="305"/>
      <c r="BJ774" s="305"/>
      <c r="BK774" s="305"/>
      <c r="BL774" s="305"/>
      <c r="BM774" s="305"/>
      <c r="BN774" s="305"/>
      <c r="BO774" s="305"/>
      <c r="BP774" s="305"/>
      <c r="BQ774" s="305"/>
      <c r="BR774" s="305"/>
      <c r="BS774" s="305"/>
      <c r="BT774" s="305"/>
      <c r="BU774" s="305"/>
      <c r="BV774" s="305"/>
      <c r="BW774" s="305"/>
      <c r="BX774" s="305"/>
      <c r="BY774" s="305"/>
      <c r="BZ774" s="305"/>
      <c r="CA774" s="305"/>
      <c r="CB774" s="305"/>
      <c r="CC774" s="305"/>
      <c r="CD774" s="305"/>
      <c r="CE774" s="305"/>
      <c r="CF774" s="305"/>
      <c r="CG774" s="305"/>
      <c r="CH774" s="305"/>
      <c r="CI774" s="305"/>
      <c r="CJ774" s="305"/>
      <c r="CK774" s="305"/>
      <c r="CL774" s="305"/>
      <c r="CM774" s="306"/>
    </row>
    <row r="775" spans="1:91" s="307" customFormat="1" ht="41.25" customHeight="1" x14ac:dyDescent="0.35">
      <c r="A775" s="304"/>
      <c r="B775" s="308"/>
      <c r="C775" s="128"/>
      <c r="D775" s="128"/>
      <c r="E775" s="128" t="s">
        <v>129</v>
      </c>
      <c r="F775" s="128"/>
      <c r="G775" s="122"/>
      <c r="H775" s="122"/>
      <c r="I775" s="122"/>
      <c r="J775" s="356">
        <v>5973</v>
      </c>
      <c r="K775" s="356">
        <v>5973</v>
      </c>
      <c r="L775" s="125"/>
      <c r="M775" s="125"/>
      <c r="N775" s="62" t="s">
        <v>4</v>
      </c>
      <c r="O775" s="20"/>
      <c r="P775" s="293"/>
      <c r="Q775" s="305"/>
      <c r="R775" s="305"/>
      <c r="S775" s="305"/>
      <c r="T775" s="305"/>
      <c r="U775" s="305"/>
      <c r="V775" s="305"/>
      <c r="W775" s="305"/>
      <c r="X775" s="305"/>
      <c r="Y775" s="305"/>
      <c r="Z775" s="305"/>
      <c r="AA775" s="305"/>
      <c r="AB775" s="305"/>
      <c r="AC775" s="305"/>
      <c r="AD775" s="305"/>
      <c r="AE775" s="305"/>
      <c r="AF775" s="305"/>
      <c r="AG775" s="305"/>
      <c r="AH775" s="305"/>
      <c r="AI775" s="305"/>
      <c r="AJ775" s="305"/>
      <c r="AK775" s="305"/>
      <c r="AL775" s="305"/>
      <c r="AM775" s="305"/>
      <c r="AN775" s="305"/>
      <c r="AO775" s="305"/>
      <c r="AP775" s="305"/>
      <c r="AQ775" s="305"/>
      <c r="AR775" s="305"/>
      <c r="AS775" s="305"/>
      <c r="AT775" s="305"/>
      <c r="AU775" s="305"/>
      <c r="AV775" s="305"/>
      <c r="AW775" s="305"/>
      <c r="AX775" s="305"/>
      <c r="AY775" s="305"/>
      <c r="AZ775" s="305"/>
      <c r="BA775" s="305"/>
      <c r="BB775" s="305"/>
      <c r="BC775" s="305"/>
      <c r="BD775" s="305"/>
      <c r="BE775" s="305"/>
      <c r="BF775" s="305"/>
      <c r="BG775" s="305"/>
      <c r="BH775" s="305"/>
      <c r="BI775" s="305"/>
      <c r="BJ775" s="305"/>
      <c r="BK775" s="305"/>
      <c r="BL775" s="305"/>
      <c r="BM775" s="305"/>
      <c r="BN775" s="305"/>
      <c r="BO775" s="305"/>
      <c r="BP775" s="305"/>
      <c r="BQ775" s="305"/>
      <c r="BR775" s="305"/>
      <c r="BS775" s="305"/>
      <c r="BT775" s="305"/>
      <c r="BU775" s="305"/>
      <c r="BV775" s="305"/>
      <c r="BW775" s="305"/>
      <c r="BX775" s="305"/>
      <c r="BY775" s="305"/>
      <c r="BZ775" s="305"/>
      <c r="CA775" s="305"/>
      <c r="CB775" s="305"/>
      <c r="CC775" s="305"/>
      <c r="CD775" s="305"/>
      <c r="CE775" s="305"/>
      <c r="CF775" s="305"/>
      <c r="CG775" s="305"/>
      <c r="CH775" s="305"/>
      <c r="CI775" s="305"/>
      <c r="CJ775" s="305"/>
      <c r="CK775" s="305"/>
      <c r="CL775" s="305"/>
      <c r="CM775" s="306"/>
    </row>
    <row r="776" spans="1:91" s="307" customFormat="1" ht="49.5" customHeight="1" x14ac:dyDescent="0.35">
      <c r="A776" s="304"/>
      <c r="B776" s="308"/>
      <c r="C776" s="128"/>
      <c r="D776" s="128"/>
      <c r="E776" s="128"/>
      <c r="F776" s="128"/>
      <c r="G776" s="122"/>
      <c r="H776" s="122"/>
      <c r="I776" s="122"/>
      <c r="J776" s="355">
        <v>663.7</v>
      </c>
      <c r="K776" s="355">
        <v>663.7</v>
      </c>
      <c r="L776" s="125"/>
      <c r="M776" s="125"/>
      <c r="N776" s="62" t="s">
        <v>38</v>
      </c>
      <c r="O776" s="20">
        <v>271114015</v>
      </c>
      <c r="P776" s="293"/>
      <c r="Q776" s="305"/>
      <c r="R776" s="305"/>
      <c r="S776" s="305"/>
      <c r="T776" s="305"/>
      <c r="U776" s="305"/>
      <c r="V776" s="305"/>
      <c r="W776" s="305"/>
      <c r="X776" s="305"/>
      <c r="Y776" s="305"/>
      <c r="Z776" s="305"/>
      <c r="AA776" s="305"/>
      <c r="AB776" s="305"/>
      <c r="AC776" s="305"/>
      <c r="AD776" s="305"/>
      <c r="AE776" s="305"/>
      <c r="AF776" s="305"/>
      <c r="AG776" s="305"/>
      <c r="AH776" s="305"/>
      <c r="AI776" s="305"/>
      <c r="AJ776" s="305"/>
      <c r="AK776" s="305"/>
      <c r="AL776" s="305"/>
      <c r="AM776" s="305"/>
      <c r="AN776" s="305"/>
      <c r="AO776" s="305"/>
      <c r="AP776" s="305"/>
      <c r="AQ776" s="305"/>
      <c r="AR776" s="305"/>
      <c r="AS776" s="305"/>
      <c r="AT776" s="305"/>
      <c r="AU776" s="305"/>
      <c r="AV776" s="305"/>
      <c r="AW776" s="305"/>
      <c r="AX776" s="305"/>
      <c r="AY776" s="305"/>
      <c r="AZ776" s="305"/>
      <c r="BA776" s="305"/>
      <c r="BB776" s="305"/>
      <c r="BC776" s="305"/>
      <c r="BD776" s="305"/>
      <c r="BE776" s="305"/>
      <c r="BF776" s="305"/>
      <c r="BG776" s="305"/>
      <c r="BH776" s="305"/>
      <c r="BI776" s="305"/>
      <c r="BJ776" s="305"/>
      <c r="BK776" s="305"/>
      <c r="BL776" s="305"/>
      <c r="BM776" s="305"/>
      <c r="BN776" s="305"/>
      <c r="BO776" s="305"/>
      <c r="BP776" s="305"/>
      <c r="BQ776" s="305"/>
      <c r="BR776" s="305"/>
      <c r="BS776" s="305"/>
      <c r="BT776" s="305"/>
      <c r="BU776" s="305"/>
      <c r="BV776" s="305"/>
      <c r="BW776" s="305"/>
      <c r="BX776" s="305"/>
      <c r="BY776" s="305"/>
      <c r="BZ776" s="305"/>
      <c r="CA776" s="305"/>
      <c r="CB776" s="305"/>
      <c r="CC776" s="305"/>
      <c r="CD776" s="305"/>
      <c r="CE776" s="305"/>
      <c r="CF776" s="305"/>
      <c r="CG776" s="305"/>
      <c r="CH776" s="305"/>
      <c r="CI776" s="305"/>
      <c r="CJ776" s="305"/>
      <c r="CK776" s="305"/>
      <c r="CL776" s="305"/>
      <c r="CM776" s="306"/>
    </row>
    <row r="777" spans="1:91" s="307" customFormat="1" ht="41.25" customHeight="1" x14ac:dyDescent="0.35">
      <c r="A777" s="304"/>
      <c r="B777" s="308" t="s">
        <v>835</v>
      </c>
      <c r="C777" s="128" t="s">
        <v>284</v>
      </c>
      <c r="D777" s="128"/>
      <c r="E777" s="20" t="s">
        <v>283</v>
      </c>
      <c r="F777" s="128" t="s">
        <v>121</v>
      </c>
      <c r="G777" s="122"/>
      <c r="H777" s="122"/>
      <c r="I777" s="122"/>
      <c r="J777" s="355"/>
      <c r="K777" s="355"/>
      <c r="L777" s="125"/>
      <c r="M777" s="125"/>
      <c r="N777" s="126"/>
      <c r="O777" s="127"/>
      <c r="P777" s="293"/>
      <c r="Q777" s="305"/>
      <c r="R777" s="305"/>
      <c r="S777" s="305"/>
      <c r="T777" s="305"/>
      <c r="U777" s="305"/>
      <c r="V777" s="305"/>
      <c r="W777" s="305"/>
      <c r="X777" s="305"/>
      <c r="Y777" s="305"/>
      <c r="Z777" s="305"/>
      <c r="AA777" s="305"/>
      <c r="AB777" s="305"/>
      <c r="AC777" s="305"/>
      <c r="AD777" s="305"/>
      <c r="AE777" s="305"/>
      <c r="AF777" s="305"/>
      <c r="AG777" s="305"/>
      <c r="AH777" s="305"/>
      <c r="AI777" s="305"/>
      <c r="AJ777" s="305"/>
      <c r="AK777" s="305"/>
      <c r="AL777" s="305"/>
      <c r="AM777" s="305"/>
      <c r="AN777" s="305"/>
      <c r="AO777" s="305"/>
      <c r="AP777" s="305"/>
      <c r="AQ777" s="305"/>
      <c r="AR777" s="305"/>
      <c r="AS777" s="305"/>
      <c r="AT777" s="305"/>
      <c r="AU777" s="305"/>
      <c r="AV777" s="305"/>
      <c r="AW777" s="305"/>
      <c r="AX777" s="305"/>
      <c r="AY777" s="305"/>
      <c r="AZ777" s="305"/>
      <c r="BA777" s="305"/>
      <c r="BB777" s="305"/>
      <c r="BC777" s="305"/>
      <c r="BD777" s="305"/>
      <c r="BE777" s="305"/>
      <c r="BF777" s="305"/>
      <c r="BG777" s="305"/>
      <c r="BH777" s="305"/>
      <c r="BI777" s="305"/>
      <c r="BJ777" s="305"/>
      <c r="BK777" s="305"/>
      <c r="BL777" s="305"/>
      <c r="BM777" s="305"/>
      <c r="BN777" s="305"/>
      <c r="BO777" s="305"/>
      <c r="BP777" s="305"/>
      <c r="BQ777" s="305"/>
      <c r="BR777" s="305"/>
      <c r="BS777" s="305"/>
      <c r="BT777" s="305"/>
      <c r="BU777" s="305"/>
      <c r="BV777" s="305"/>
      <c r="BW777" s="305"/>
      <c r="BX777" s="305"/>
      <c r="BY777" s="305"/>
      <c r="BZ777" s="305"/>
      <c r="CA777" s="305"/>
      <c r="CB777" s="305"/>
      <c r="CC777" s="305"/>
      <c r="CD777" s="305"/>
      <c r="CE777" s="305"/>
      <c r="CF777" s="305"/>
      <c r="CG777" s="305"/>
      <c r="CH777" s="305"/>
      <c r="CI777" s="305"/>
      <c r="CJ777" s="305"/>
      <c r="CK777" s="305"/>
      <c r="CL777" s="305"/>
      <c r="CM777" s="306"/>
    </row>
    <row r="778" spans="1:91" s="307" customFormat="1" ht="41.25" customHeight="1" x14ac:dyDescent="0.35">
      <c r="A778" s="304"/>
      <c r="B778" s="308"/>
      <c r="C778" s="128"/>
      <c r="D778" s="128"/>
      <c r="E778" s="128" t="s">
        <v>129</v>
      </c>
      <c r="F778" s="128"/>
      <c r="G778" s="122"/>
      <c r="H778" s="122"/>
      <c r="I778" s="122"/>
      <c r="J778" s="357">
        <v>5400.5</v>
      </c>
      <c r="K778" s="357">
        <v>5400.5</v>
      </c>
      <c r="L778" s="125"/>
      <c r="M778" s="125"/>
      <c r="N778" s="62" t="s">
        <v>4</v>
      </c>
      <c r="O778" s="20"/>
      <c r="P778" s="293"/>
      <c r="Q778" s="305"/>
      <c r="R778" s="305"/>
      <c r="S778" s="305"/>
      <c r="T778" s="305"/>
      <c r="U778" s="305"/>
      <c r="V778" s="305"/>
      <c r="W778" s="305"/>
      <c r="X778" s="305"/>
      <c r="Y778" s="305"/>
      <c r="Z778" s="305"/>
      <c r="AA778" s="305"/>
      <c r="AB778" s="305"/>
      <c r="AC778" s="305"/>
      <c r="AD778" s="305"/>
      <c r="AE778" s="305"/>
      <c r="AF778" s="305"/>
      <c r="AG778" s="305"/>
      <c r="AH778" s="305"/>
      <c r="AI778" s="305"/>
      <c r="AJ778" s="305"/>
      <c r="AK778" s="305"/>
      <c r="AL778" s="305"/>
      <c r="AM778" s="305"/>
      <c r="AN778" s="305"/>
      <c r="AO778" s="305"/>
      <c r="AP778" s="305"/>
      <c r="AQ778" s="305"/>
      <c r="AR778" s="305"/>
      <c r="AS778" s="305"/>
      <c r="AT778" s="305"/>
      <c r="AU778" s="305"/>
      <c r="AV778" s="305"/>
      <c r="AW778" s="305"/>
      <c r="AX778" s="305"/>
      <c r="AY778" s="305"/>
      <c r="AZ778" s="305"/>
      <c r="BA778" s="305"/>
      <c r="BB778" s="305"/>
      <c r="BC778" s="305"/>
      <c r="BD778" s="305"/>
      <c r="BE778" s="305"/>
      <c r="BF778" s="305"/>
      <c r="BG778" s="305"/>
      <c r="BH778" s="305"/>
      <c r="BI778" s="305"/>
      <c r="BJ778" s="305"/>
      <c r="BK778" s="305"/>
      <c r="BL778" s="305"/>
      <c r="BM778" s="305"/>
      <c r="BN778" s="305"/>
      <c r="BO778" s="305"/>
      <c r="BP778" s="305"/>
      <c r="BQ778" s="305"/>
      <c r="BR778" s="305"/>
      <c r="BS778" s="305"/>
      <c r="BT778" s="305"/>
      <c r="BU778" s="305"/>
      <c r="BV778" s="305"/>
      <c r="BW778" s="305"/>
      <c r="BX778" s="305"/>
      <c r="BY778" s="305"/>
      <c r="BZ778" s="305"/>
      <c r="CA778" s="305"/>
      <c r="CB778" s="305"/>
      <c r="CC778" s="305"/>
      <c r="CD778" s="305"/>
      <c r="CE778" s="305"/>
      <c r="CF778" s="305"/>
      <c r="CG778" s="305"/>
      <c r="CH778" s="305"/>
      <c r="CI778" s="305"/>
      <c r="CJ778" s="305"/>
      <c r="CK778" s="305"/>
      <c r="CL778" s="305"/>
      <c r="CM778" s="306"/>
    </row>
    <row r="779" spans="1:91" s="307" customFormat="1" ht="39" customHeight="1" x14ac:dyDescent="0.35">
      <c r="A779" s="304"/>
      <c r="B779" s="308"/>
      <c r="C779" s="128"/>
      <c r="D779" s="128"/>
      <c r="E779" s="128"/>
      <c r="F779" s="128"/>
      <c r="G779" s="122"/>
      <c r="H779" s="122"/>
      <c r="I779" s="122"/>
      <c r="J779" s="357">
        <v>600</v>
      </c>
      <c r="K779" s="357">
        <v>600</v>
      </c>
      <c r="L779" s="125"/>
      <c r="M779" s="125"/>
      <c r="N779" s="62" t="s">
        <v>38</v>
      </c>
      <c r="O779" s="20">
        <v>271114015</v>
      </c>
      <c r="P779" s="293"/>
      <c r="Q779" s="305"/>
      <c r="R779" s="305"/>
      <c r="S779" s="305"/>
      <c r="T779" s="305"/>
      <c r="U779" s="305"/>
      <c r="V779" s="305"/>
      <c r="W779" s="305"/>
      <c r="X779" s="305"/>
      <c r="Y779" s="305"/>
      <c r="Z779" s="305"/>
      <c r="AA779" s="305"/>
      <c r="AB779" s="305"/>
      <c r="AC779" s="305"/>
      <c r="AD779" s="305"/>
      <c r="AE779" s="305"/>
      <c r="AF779" s="305"/>
      <c r="AG779" s="305"/>
      <c r="AH779" s="305"/>
      <c r="AI779" s="305"/>
      <c r="AJ779" s="305"/>
      <c r="AK779" s="305"/>
      <c r="AL779" s="305"/>
      <c r="AM779" s="305"/>
      <c r="AN779" s="305"/>
      <c r="AO779" s="305"/>
      <c r="AP779" s="305"/>
      <c r="AQ779" s="305"/>
      <c r="AR779" s="305"/>
      <c r="AS779" s="305"/>
      <c r="AT779" s="305"/>
      <c r="AU779" s="305"/>
      <c r="AV779" s="305"/>
      <c r="AW779" s="305"/>
      <c r="AX779" s="305"/>
      <c r="AY779" s="305"/>
      <c r="AZ779" s="305"/>
      <c r="BA779" s="305"/>
      <c r="BB779" s="305"/>
      <c r="BC779" s="305"/>
      <c r="BD779" s="305"/>
      <c r="BE779" s="305"/>
      <c r="BF779" s="305"/>
      <c r="BG779" s="305"/>
      <c r="BH779" s="305"/>
      <c r="BI779" s="305"/>
      <c r="BJ779" s="305"/>
      <c r="BK779" s="305"/>
      <c r="BL779" s="305"/>
      <c r="BM779" s="305"/>
      <c r="BN779" s="305"/>
      <c r="BO779" s="305"/>
      <c r="BP779" s="305"/>
      <c r="BQ779" s="305"/>
      <c r="BR779" s="305"/>
      <c r="BS779" s="305"/>
      <c r="BT779" s="305"/>
      <c r="BU779" s="305"/>
      <c r="BV779" s="305"/>
      <c r="BW779" s="305"/>
      <c r="BX779" s="305"/>
      <c r="BY779" s="305"/>
      <c r="BZ779" s="305"/>
      <c r="CA779" s="305"/>
      <c r="CB779" s="305"/>
      <c r="CC779" s="305"/>
      <c r="CD779" s="305"/>
      <c r="CE779" s="305"/>
      <c r="CF779" s="305"/>
      <c r="CG779" s="305"/>
      <c r="CH779" s="305"/>
      <c r="CI779" s="305"/>
      <c r="CJ779" s="305"/>
      <c r="CK779" s="305"/>
      <c r="CL779" s="305"/>
      <c r="CM779" s="306"/>
    </row>
    <row r="780" spans="1:91" s="307" customFormat="1" ht="41.25" customHeight="1" x14ac:dyDescent="0.35">
      <c r="A780" s="304"/>
      <c r="B780" s="338" t="s">
        <v>836</v>
      </c>
      <c r="C780" s="128" t="s">
        <v>284</v>
      </c>
      <c r="D780" s="128"/>
      <c r="E780" s="20" t="s">
        <v>283</v>
      </c>
      <c r="F780" s="128" t="s">
        <v>121</v>
      </c>
      <c r="G780" s="122"/>
      <c r="H780" s="122"/>
      <c r="I780" s="122"/>
      <c r="J780" s="357"/>
      <c r="K780" s="357"/>
      <c r="L780" s="125"/>
      <c r="M780" s="125"/>
      <c r="N780" s="126"/>
      <c r="O780" s="127"/>
      <c r="P780" s="293"/>
      <c r="Q780" s="305"/>
      <c r="R780" s="305"/>
      <c r="S780" s="305"/>
      <c r="T780" s="305"/>
      <c r="U780" s="305"/>
      <c r="V780" s="305"/>
      <c r="W780" s="305"/>
      <c r="X780" s="305"/>
      <c r="Y780" s="305"/>
      <c r="Z780" s="305"/>
      <c r="AA780" s="305"/>
      <c r="AB780" s="305"/>
      <c r="AC780" s="305"/>
      <c r="AD780" s="305"/>
      <c r="AE780" s="305"/>
      <c r="AF780" s="305"/>
      <c r="AG780" s="305"/>
      <c r="AH780" s="305"/>
      <c r="AI780" s="305"/>
      <c r="AJ780" s="305"/>
      <c r="AK780" s="305"/>
      <c r="AL780" s="305"/>
      <c r="AM780" s="305"/>
      <c r="AN780" s="305"/>
      <c r="AO780" s="305"/>
      <c r="AP780" s="305"/>
      <c r="AQ780" s="305"/>
      <c r="AR780" s="305"/>
      <c r="AS780" s="305"/>
      <c r="AT780" s="305"/>
      <c r="AU780" s="305"/>
      <c r="AV780" s="305"/>
      <c r="AW780" s="305"/>
      <c r="AX780" s="305"/>
      <c r="AY780" s="305"/>
      <c r="AZ780" s="305"/>
      <c r="BA780" s="305"/>
      <c r="BB780" s="305"/>
      <c r="BC780" s="305"/>
      <c r="BD780" s="305"/>
      <c r="BE780" s="305"/>
      <c r="BF780" s="305"/>
      <c r="BG780" s="305"/>
      <c r="BH780" s="305"/>
      <c r="BI780" s="305"/>
      <c r="BJ780" s="305"/>
      <c r="BK780" s="305"/>
      <c r="BL780" s="305"/>
      <c r="BM780" s="305"/>
      <c r="BN780" s="305"/>
      <c r="BO780" s="305"/>
      <c r="BP780" s="305"/>
      <c r="BQ780" s="305"/>
      <c r="BR780" s="305"/>
      <c r="BS780" s="305"/>
      <c r="BT780" s="305"/>
      <c r="BU780" s="305"/>
      <c r="BV780" s="305"/>
      <c r="BW780" s="305"/>
      <c r="BX780" s="305"/>
      <c r="BY780" s="305"/>
      <c r="BZ780" s="305"/>
      <c r="CA780" s="305"/>
      <c r="CB780" s="305"/>
      <c r="CC780" s="305"/>
      <c r="CD780" s="305"/>
      <c r="CE780" s="305"/>
      <c r="CF780" s="305"/>
      <c r="CG780" s="305"/>
      <c r="CH780" s="305"/>
      <c r="CI780" s="305"/>
      <c r="CJ780" s="305"/>
      <c r="CK780" s="305"/>
      <c r="CL780" s="305"/>
      <c r="CM780" s="306"/>
    </row>
    <row r="781" spans="1:91" s="307" customFormat="1" ht="41.25" customHeight="1" x14ac:dyDescent="0.35">
      <c r="A781" s="304"/>
      <c r="B781" s="340"/>
      <c r="C781" s="128"/>
      <c r="D781" s="128"/>
      <c r="E781" s="128" t="s">
        <v>129</v>
      </c>
      <c r="F781" s="128"/>
      <c r="G781" s="122"/>
      <c r="H781" s="122"/>
      <c r="I781" s="122"/>
      <c r="J781" s="357">
        <v>5400.5</v>
      </c>
      <c r="K781" s="357">
        <v>5400.5</v>
      </c>
      <c r="L781" s="125"/>
      <c r="M781" s="125"/>
      <c r="N781" s="62" t="s">
        <v>4</v>
      </c>
      <c r="O781" s="20"/>
      <c r="P781" s="293"/>
      <c r="Q781" s="305"/>
      <c r="R781" s="305"/>
      <c r="S781" s="305"/>
      <c r="T781" s="305"/>
      <c r="U781" s="305"/>
      <c r="V781" s="305"/>
      <c r="W781" s="305"/>
      <c r="X781" s="305"/>
      <c r="Y781" s="305"/>
      <c r="Z781" s="305"/>
      <c r="AA781" s="305"/>
      <c r="AB781" s="305"/>
      <c r="AC781" s="305"/>
      <c r="AD781" s="305"/>
      <c r="AE781" s="305"/>
      <c r="AF781" s="305"/>
      <c r="AG781" s="305"/>
      <c r="AH781" s="305"/>
      <c r="AI781" s="305"/>
      <c r="AJ781" s="305"/>
      <c r="AK781" s="305"/>
      <c r="AL781" s="305"/>
      <c r="AM781" s="305"/>
      <c r="AN781" s="305"/>
      <c r="AO781" s="305"/>
      <c r="AP781" s="305"/>
      <c r="AQ781" s="305"/>
      <c r="AR781" s="305"/>
      <c r="AS781" s="305"/>
      <c r="AT781" s="305"/>
      <c r="AU781" s="305"/>
      <c r="AV781" s="305"/>
      <c r="AW781" s="305"/>
      <c r="AX781" s="305"/>
      <c r="AY781" s="305"/>
      <c r="AZ781" s="305"/>
      <c r="BA781" s="305"/>
      <c r="BB781" s="305"/>
      <c r="BC781" s="305"/>
      <c r="BD781" s="305"/>
      <c r="BE781" s="305"/>
      <c r="BF781" s="305"/>
      <c r="BG781" s="305"/>
      <c r="BH781" s="305"/>
      <c r="BI781" s="305"/>
      <c r="BJ781" s="305"/>
      <c r="BK781" s="305"/>
      <c r="BL781" s="305"/>
      <c r="BM781" s="305"/>
      <c r="BN781" s="305"/>
      <c r="BO781" s="305"/>
      <c r="BP781" s="305"/>
      <c r="BQ781" s="305"/>
      <c r="BR781" s="305"/>
      <c r="BS781" s="305"/>
      <c r="BT781" s="305"/>
      <c r="BU781" s="305"/>
      <c r="BV781" s="305"/>
      <c r="BW781" s="305"/>
      <c r="BX781" s="305"/>
      <c r="BY781" s="305"/>
      <c r="BZ781" s="305"/>
      <c r="CA781" s="305"/>
      <c r="CB781" s="305"/>
      <c r="CC781" s="305"/>
      <c r="CD781" s="305"/>
      <c r="CE781" s="305"/>
      <c r="CF781" s="305"/>
      <c r="CG781" s="305"/>
      <c r="CH781" s="305"/>
      <c r="CI781" s="305"/>
      <c r="CJ781" s="305"/>
      <c r="CK781" s="305"/>
      <c r="CL781" s="305"/>
      <c r="CM781" s="306"/>
    </row>
    <row r="782" spans="1:91" s="307" customFormat="1" ht="39" customHeight="1" x14ac:dyDescent="0.35">
      <c r="A782" s="304"/>
      <c r="B782" s="341"/>
      <c r="C782" s="128"/>
      <c r="D782" s="128"/>
      <c r="E782" s="128"/>
      <c r="F782" s="128"/>
      <c r="G782" s="122"/>
      <c r="H782" s="122"/>
      <c r="I782" s="122"/>
      <c r="J782" s="357">
        <v>600</v>
      </c>
      <c r="K782" s="357">
        <v>600</v>
      </c>
      <c r="L782" s="125"/>
      <c r="M782" s="125"/>
      <c r="N782" s="62" t="s">
        <v>38</v>
      </c>
      <c r="O782" s="20">
        <v>271114015</v>
      </c>
      <c r="P782" s="293"/>
      <c r="Q782" s="305"/>
      <c r="R782" s="305"/>
      <c r="S782" s="305"/>
      <c r="T782" s="305"/>
      <c r="U782" s="305"/>
      <c r="V782" s="305"/>
      <c r="W782" s="305"/>
      <c r="X782" s="305"/>
      <c r="Y782" s="305"/>
      <c r="Z782" s="305"/>
      <c r="AA782" s="305"/>
      <c r="AB782" s="305"/>
      <c r="AC782" s="305"/>
      <c r="AD782" s="305"/>
      <c r="AE782" s="305"/>
      <c r="AF782" s="305"/>
      <c r="AG782" s="305"/>
      <c r="AH782" s="305"/>
      <c r="AI782" s="305"/>
      <c r="AJ782" s="305"/>
      <c r="AK782" s="305"/>
      <c r="AL782" s="305"/>
      <c r="AM782" s="305"/>
      <c r="AN782" s="305"/>
      <c r="AO782" s="305"/>
      <c r="AP782" s="305"/>
      <c r="AQ782" s="305"/>
      <c r="AR782" s="305"/>
      <c r="AS782" s="305"/>
      <c r="AT782" s="305"/>
      <c r="AU782" s="305"/>
      <c r="AV782" s="305"/>
      <c r="AW782" s="305"/>
      <c r="AX782" s="305"/>
      <c r="AY782" s="305"/>
      <c r="AZ782" s="305"/>
      <c r="BA782" s="305"/>
      <c r="BB782" s="305"/>
      <c r="BC782" s="305"/>
      <c r="BD782" s="305"/>
      <c r="BE782" s="305"/>
      <c r="BF782" s="305"/>
      <c r="BG782" s="305"/>
      <c r="BH782" s="305"/>
      <c r="BI782" s="305"/>
      <c r="BJ782" s="305"/>
      <c r="BK782" s="305"/>
      <c r="BL782" s="305"/>
      <c r="BM782" s="305"/>
      <c r="BN782" s="305"/>
      <c r="BO782" s="305"/>
      <c r="BP782" s="305"/>
      <c r="BQ782" s="305"/>
      <c r="BR782" s="305"/>
      <c r="BS782" s="305"/>
      <c r="BT782" s="305"/>
      <c r="BU782" s="305"/>
      <c r="BV782" s="305"/>
      <c r="BW782" s="305"/>
      <c r="BX782" s="305"/>
      <c r="BY782" s="305"/>
      <c r="BZ782" s="305"/>
      <c r="CA782" s="305"/>
      <c r="CB782" s="305"/>
      <c r="CC782" s="305"/>
      <c r="CD782" s="305"/>
      <c r="CE782" s="305"/>
      <c r="CF782" s="305"/>
      <c r="CG782" s="305"/>
      <c r="CH782" s="305"/>
      <c r="CI782" s="305"/>
      <c r="CJ782" s="305"/>
      <c r="CK782" s="305"/>
      <c r="CL782" s="305"/>
      <c r="CM782" s="306"/>
    </row>
    <row r="783" spans="1:91" s="307" customFormat="1" ht="41.25" customHeight="1" x14ac:dyDescent="0.35">
      <c r="A783" s="304"/>
      <c r="B783" s="338" t="s">
        <v>837</v>
      </c>
      <c r="C783" s="128" t="s">
        <v>284</v>
      </c>
      <c r="D783" s="128"/>
      <c r="E783" s="20" t="s">
        <v>283</v>
      </c>
      <c r="F783" s="128" t="s">
        <v>121</v>
      </c>
      <c r="G783" s="122"/>
      <c r="H783" s="122"/>
      <c r="I783" s="122"/>
      <c r="J783" s="355">
        <v>1</v>
      </c>
      <c r="K783" s="355"/>
      <c r="L783" s="125"/>
      <c r="M783" s="125"/>
      <c r="N783" s="126"/>
      <c r="O783" s="127"/>
      <c r="P783" s="293"/>
      <c r="Q783" s="305"/>
      <c r="R783" s="305"/>
      <c r="S783" s="305"/>
      <c r="T783" s="305"/>
      <c r="U783" s="305"/>
      <c r="V783" s="305"/>
      <c r="W783" s="305"/>
      <c r="X783" s="305"/>
      <c r="Y783" s="305"/>
      <c r="Z783" s="305"/>
      <c r="AA783" s="305"/>
      <c r="AB783" s="305"/>
      <c r="AC783" s="305"/>
      <c r="AD783" s="305"/>
      <c r="AE783" s="305"/>
      <c r="AF783" s="305"/>
      <c r="AG783" s="305"/>
      <c r="AH783" s="305"/>
      <c r="AI783" s="305"/>
      <c r="AJ783" s="305"/>
      <c r="AK783" s="305"/>
      <c r="AL783" s="305"/>
      <c r="AM783" s="305"/>
      <c r="AN783" s="305"/>
      <c r="AO783" s="305"/>
      <c r="AP783" s="305"/>
      <c r="AQ783" s="305"/>
      <c r="AR783" s="305"/>
      <c r="AS783" s="305"/>
      <c r="AT783" s="305"/>
      <c r="AU783" s="305"/>
      <c r="AV783" s="305"/>
      <c r="AW783" s="305"/>
      <c r="AX783" s="305"/>
      <c r="AY783" s="305"/>
      <c r="AZ783" s="305"/>
      <c r="BA783" s="305"/>
      <c r="BB783" s="305"/>
      <c r="BC783" s="305"/>
      <c r="BD783" s="305"/>
      <c r="BE783" s="305"/>
      <c r="BF783" s="305"/>
      <c r="BG783" s="305"/>
      <c r="BH783" s="305"/>
      <c r="BI783" s="305"/>
      <c r="BJ783" s="305"/>
      <c r="BK783" s="305"/>
      <c r="BL783" s="305"/>
      <c r="BM783" s="305"/>
      <c r="BN783" s="305"/>
      <c r="BO783" s="305"/>
      <c r="BP783" s="305"/>
      <c r="BQ783" s="305"/>
      <c r="BR783" s="305"/>
      <c r="BS783" s="305"/>
      <c r="BT783" s="305"/>
      <c r="BU783" s="305"/>
      <c r="BV783" s="305"/>
      <c r="BW783" s="305"/>
      <c r="BX783" s="305"/>
      <c r="BY783" s="305"/>
      <c r="BZ783" s="305"/>
      <c r="CA783" s="305"/>
      <c r="CB783" s="305"/>
      <c r="CC783" s="305"/>
      <c r="CD783" s="305"/>
      <c r="CE783" s="305"/>
      <c r="CF783" s="305"/>
      <c r="CG783" s="305"/>
      <c r="CH783" s="305"/>
      <c r="CI783" s="305"/>
      <c r="CJ783" s="305"/>
      <c r="CK783" s="305"/>
      <c r="CL783" s="305"/>
      <c r="CM783" s="306"/>
    </row>
    <row r="784" spans="1:91" s="307" customFormat="1" ht="41.25" customHeight="1" x14ac:dyDescent="0.35">
      <c r="A784" s="304"/>
      <c r="B784" s="340"/>
      <c r="C784" s="128"/>
      <c r="D784" s="128"/>
      <c r="E784" s="128" t="s">
        <v>129</v>
      </c>
      <c r="F784" s="128"/>
      <c r="G784" s="122"/>
      <c r="H784" s="122"/>
      <c r="I784" s="122"/>
      <c r="J784" s="355">
        <v>3150.5</v>
      </c>
      <c r="K784" s="355">
        <v>3150.5</v>
      </c>
      <c r="L784" s="125"/>
      <c r="M784" s="125"/>
      <c r="N784" s="62" t="s">
        <v>4</v>
      </c>
      <c r="O784" s="20"/>
      <c r="P784" s="293"/>
      <c r="Q784" s="305"/>
      <c r="R784" s="305"/>
      <c r="S784" s="305"/>
      <c r="T784" s="305"/>
      <c r="U784" s="305"/>
      <c r="V784" s="305"/>
      <c r="W784" s="305"/>
      <c r="X784" s="305"/>
      <c r="Y784" s="305"/>
      <c r="Z784" s="305"/>
      <c r="AA784" s="305"/>
      <c r="AB784" s="305"/>
      <c r="AC784" s="305"/>
      <c r="AD784" s="305"/>
      <c r="AE784" s="305"/>
      <c r="AF784" s="305"/>
      <c r="AG784" s="305"/>
      <c r="AH784" s="305"/>
      <c r="AI784" s="305"/>
      <c r="AJ784" s="305"/>
      <c r="AK784" s="305"/>
      <c r="AL784" s="305"/>
      <c r="AM784" s="305"/>
      <c r="AN784" s="305"/>
      <c r="AO784" s="305"/>
      <c r="AP784" s="305"/>
      <c r="AQ784" s="305"/>
      <c r="AR784" s="305"/>
      <c r="AS784" s="305"/>
      <c r="AT784" s="305"/>
      <c r="AU784" s="305"/>
      <c r="AV784" s="305"/>
      <c r="AW784" s="305"/>
      <c r="AX784" s="305"/>
      <c r="AY784" s="305"/>
      <c r="AZ784" s="305"/>
      <c r="BA784" s="305"/>
      <c r="BB784" s="305"/>
      <c r="BC784" s="305"/>
      <c r="BD784" s="305"/>
      <c r="BE784" s="305"/>
      <c r="BF784" s="305"/>
      <c r="BG784" s="305"/>
      <c r="BH784" s="305"/>
      <c r="BI784" s="305"/>
      <c r="BJ784" s="305"/>
      <c r="BK784" s="305"/>
      <c r="BL784" s="305"/>
      <c r="BM784" s="305"/>
      <c r="BN784" s="305"/>
      <c r="BO784" s="305"/>
      <c r="BP784" s="305"/>
      <c r="BQ784" s="305"/>
      <c r="BR784" s="305"/>
      <c r="BS784" s="305"/>
      <c r="BT784" s="305"/>
      <c r="BU784" s="305"/>
      <c r="BV784" s="305"/>
      <c r="BW784" s="305"/>
      <c r="BX784" s="305"/>
      <c r="BY784" s="305"/>
      <c r="BZ784" s="305"/>
      <c r="CA784" s="305"/>
      <c r="CB784" s="305"/>
      <c r="CC784" s="305"/>
      <c r="CD784" s="305"/>
      <c r="CE784" s="305"/>
      <c r="CF784" s="305"/>
      <c r="CG784" s="305"/>
      <c r="CH784" s="305"/>
      <c r="CI784" s="305"/>
      <c r="CJ784" s="305"/>
      <c r="CK784" s="305"/>
      <c r="CL784" s="305"/>
      <c r="CM784" s="306"/>
    </row>
    <row r="785" spans="1:91" s="307" customFormat="1" ht="39" customHeight="1" x14ac:dyDescent="0.35">
      <c r="A785" s="304"/>
      <c r="B785" s="341"/>
      <c r="C785" s="128"/>
      <c r="D785" s="128"/>
      <c r="E785" s="128"/>
      <c r="F785" s="128"/>
      <c r="G785" s="122"/>
      <c r="H785" s="122"/>
      <c r="I785" s="122"/>
      <c r="J785" s="355">
        <v>350</v>
      </c>
      <c r="K785" s="355">
        <v>350</v>
      </c>
      <c r="L785" s="125"/>
      <c r="M785" s="125"/>
      <c r="N785" s="62" t="s">
        <v>38</v>
      </c>
      <c r="O785" s="20">
        <v>271114015</v>
      </c>
      <c r="P785" s="293"/>
      <c r="Q785" s="305"/>
      <c r="R785" s="305"/>
      <c r="S785" s="305"/>
      <c r="T785" s="305"/>
      <c r="U785" s="305"/>
      <c r="V785" s="305"/>
      <c r="W785" s="305"/>
      <c r="X785" s="305"/>
      <c r="Y785" s="305"/>
      <c r="Z785" s="305"/>
      <c r="AA785" s="305"/>
      <c r="AB785" s="305"/>
      <c r="AC785" s="305"/>
      <c r="AD785" s="305"/>
      <c r="AE785" s="305"/>
      <c r="AF785" s="305"/>
      <c r="AG785" s="305"/>
      <c r="AH785" s="305"/>
      <c r="AI785" s="305"/>
      <c r="AJ785" s="305"/>
      <c r="AK785" s="305"/>
      <c r="AL785" s="305"/>
      <c r="AM785" s="305"/>
      <c r="AN785" s="305"/>
      <c r="AO785" s="305"/>
      <c r="AP785" s="305"/>
      <c r="AQ785" s="305"/>
      <c r="AR785" s="305"/>
      <c r="AS785" s="305"/>
      <c r="AT785" s="305"/>
      <c r="AU785" s="305"/>
      <c r="AV785" s="305"/>
      <c r="AW785" s="305"/>
      <c r="AX785" s="305"/>
      <c r="AY785" s="305"/>
      <c r="AZ785" s="305"/>
      <c r="BA785" s="305"/>
      <c r="BB785" s="305"/>
      <c r="BC785" s="305"/>
      <c r="BD785" s="305"/>
      <c r="BE785" s="305"/>
      <c r="BF785" s="305"/>
      <c r="BG785" s="305"/>
      <c r="BH785" s="305"/>
      <c r="BI785" s="305"/>
      <c r="BJ785" s="305"/>
      <c r="BK785" s="305"/>
      <c r="BL785" s="305"/>
      <c r="BM785" s="305"/>
      <c r="BN785" s="305"/>
      <c r="BO785" s="305"/>
      <c r="BP785" s="305"/>
      <c r="BQ785" s="305"/>
      <c r="BR785" s="305"/>
      <c r="BS785" s="305"/>
      <c r="BT785" s="305"/>
      <c r="BU785" s="305"/>
      <c r="BV785" s="305"/>
      <c r="BW785" s="305"/>
      <c r="BX785" s="305"/>
      <c r="BY785" s="305"/>
      <c r="BZ785" s="305"/>
      <c r="CA785" s="305"/>
      <c r="CB785" s="305"/>
      <c r="CC785" s="305"/>
      <c r="CD785" s="305"/>
      <c r="CE785" s="305"/>
      <c r="CF785" s="305"/>
      <c r="CG785" s="305"/>
      <c r="CH785" s="305"/>
      <c r="CI785" s="305"/>
      <c r="CJ785" s="305"/>
      <c r="CK785" s="305"/>
      <c r="CL785" s="305"/>
      <c r="CM785" s="306"/>
    </row>
    <row r="786" spans="1:91" s="64" customFormat="1" ht="41.25" customHeight="1" x14ac:dyDescent="0.3">
      <c r="A786" s="170">
        <v>78</v>
      </c>
      <c r="B786" s="178" t="s">
        <v>282</v>
      </c>
      <c r="C786" s="170" t="s">
        <v>281</v>
      </c>
      <c r="D786" s="170"/>
      <c r="E786" s="106" t="s">
        <v>0</v>
      </c>
      <c r="F786" s="170" t="s">
        <v>151</v>
      </c>
      <c r="G786" s="106">
        <f t="shared" ref="G786:M786" si="57">G791+G812+G814+G795+G799</f>
        <v>0</v>
      </c>
      <c r="H786" s="106">
        <f t="shared" si="57"/>
        <v>0</v>
      </c>
      <c r="I786" s="106">
        <f t="shared" si="57"/>
        <v>17.646999999999998</v>
      </c>
      <c r="J786" s="106">
        <f t="shared" si="57"/>
        <v>0</v>
      </c>
      <c r="K786" s="106">
        <f t="shared" si="57"/>
        <v>0</v>
      </c>
      <c r="L786" s="106">
        <f t="shared" si="57"/>
        <v>0</v>
      </c>
      <c r="M786" s="106">
        <f t="shared" si="57"/>
        <v>0</v>
      </c>
      <c r="N786" s="358"/>
      <c r="O786" s="61"/>
      <c r="P786" s="93"/>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c r="CE786" s="66"/>
      <c r="CF786" s="66"/>
      <c r="CG786" s="66"/>
      <c r="CH786" s="66"/>
      <c r="CI786" s="66"/>
      <c r="CJ786" s="66"/>
      <c r="CK786" s="66"/>
      <c r="CL786" s="66"/>
      <c r="CM786" s="67"/>
    </row>
    <row r="787" spans="1:91" s="64" customFormat="1" ht="41.25" customHeight="1" x14ac:dyDescent="0.3">
      <c r="A787" s="170"/>
      <c r="B787" s="178"/>
      <c r="C787" s="170"/>
      <c r="D787" s="170"/>
      <c r="E787" s="170" t="s">
        <v>129</v>
      </c>
      <c r="F787" s="170"/>
      <c r="G787" s="106">
        <f t="shared" ref="G787:M787" si="58">G792+G796+G800</f>
        <v>0</v>
      </c>
      <c r="H787" s="250">
        <f t="shared" si="58"/>
        <v>799.69492839999987</v>
      </c>
      <c r="I787" s="106">
        <f t="shared" si="58"/>
        <v>0</v>
      </c>
      <c r="J787" s="106">
        <f t="shared" si="58"/>
        <v>0</v>
      </c>
      <c r="K787" s="106">
        <f t="shared" si="58"/>
        <v>0</v>
      </c>
      <c r="L787" s="106">
        <f t="shared" si="58"/>
        <v>0</v>
      </c>
      <c r="M787" s="106">
        <f t="shared" si="58"/>
        <v>0</v>
      </c>
      <c r="N787" s="62" t="s">
        <v>78</v>
      </c>
      <c r="O787" s="61"/>
      <c r="P787" s="93"/>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c r="CE787" s="66"/>
      <c r="CF787" s="66"/>
      <c r="CG787" s="66"/>
      <c r="CH787" s="66"/>
      <c r="CI787" s="66"/>
      <c r="CJ787" s="66"/>
      <c r="CK787" s="66"/>
      <c r="CL787" s="66"/>
      <c r="CM787" s="67"/>
    </row>
    <row r="788" spans="1:91" s="64" customFormat="1" ht="41.25" customHeight="1" x14ac:dyDescent="0.3">
      <c r="A788" s="170"/>
      <c r="B788" s="178"/>
      <c r="C788" s="170"/>
      <c r="D788" s="170"/>
      <c r="E788" s="170"/>
      <c r="F788" s="170"/>
      <c r="G788" s="106">
        <f t="shared" ref="G788:M788" si="59">G797+G801</f>
        <v>812.1</v>
      </c>
      <c r="H788" s="106">
        <f t="shared" si="59"/>
        <v>179.4</v>
      </c>
      <c r="I788" s="106">
        <f t="shared" si="59"/>
        <v>0</v>
      </c>
      <c r="J788" s="106">
        <f t="shared" si="59"/>
        <v>0</v>
      </c>
      <c r="K788" s="106">
        <f t="shared" si="59"/>
        <v>0</v>
      </c>
      <c r="L788" s="106">
        <f t="shared" si="59"/>
        <v>0</v>
      </c>
      <c r="M788" s="106">
        <f t="shared" si="59"/>
        <v>0</v>
      </c>
      <c r="N788" s="62" t="s">
        <v>4</v>
      </c>
      <c r="O788" s="61"/>
      <c r="P788" s="197"/>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c r="CE788" s="66"/>
      <c r="CF788" s="66"/>
      <c r="CG788" s="66"/>
      <c r="CH788" s="66"/>
      <c r="CI788" s="66"/>
      <c r="CJ788" s="66"/>
      <c r="CK788" s="66"/>
      <c r="CL788" s="66"/>
      <c r="CM788" s="67"/>
    </row>
    <row r="789" spans="1:91" s="64" customFormat="1" ht="41.25" customHeight="1" x14ac:dyDescent="0.3">
      <c r="A789" s="170"/>
      <c r="B789" s="178"/>
      <c r="C789" s="170"/>
      <c r="D789" s="170"/>
      <c r="E789" s="170"/>
      <c r="F789" s="170"/>
      <c r="G789" s="250">
        <f t="shared" ref="G789:M789" si="60">G793+G815+G813+G798+G802</f>
        <v>13.899999999999999</v>
      </c>
      <c r="H789" s="250">
        <f t="shared" si="60"/>
        <v>825.16300000000001</v>
      </c>
      <c r="I789" s="250">
        <f t="shared" si="60"/>
        <v>766.99900000000002</v>
      </c>
      <c r="J789" s="250">
        <f t="shared" si="60"/>
        <v>0</v>
      </c>
      <c r="K789" s="250">
        <f t="shared" si="60"/>
        <v>0</v>
      </c>
      <c r="L789" s="250">
        <f t="shared" si="60"/>
        <v>0</v>
      </c>
      <c r="M789" s="250">
        <f t="shared" si="60"/>
        <v>0</v>
      </c>
      <c r="N789" s="62" t="s">
        <v>38</v>
      </c>
      <c r="O789" s="106"/>
      <c r="P789" s="197"/>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c r="CE789" s="66"/>
      <c r="CF789" s="66"/>
      <c r="CG789" s="66"/>
      <c r="CH789" s="66"/>
      <c r="CI789" s="66"/>
      <c r="CJ789" s="66"/>
      <c r="CK789" s="66"/>
      <c r="CL789" s="66"/>
      <c r="CM789" s="67"/>
    </row>
    <row r="790" spans="1:91" s="64" customFormat="1" ht="41.25" hidden="1" customHeight="1" x14ac:dyDescent="0.3">
      <c r="A790" s="106"/>
      <c r="B790" s="135" t="s">
        <v>2</v>
      </c>
      <c r="C790" s="106"/>
      <c r="D790" s="106"/>
      <c r="E790" s="106"/>
      <c r="F790" s="106"/>
      <c r="G790" s="106">
        <f t="shared" ref="G790:M790" si="61">G792+G793+G813+G815+G796+G797+G798+G800+G801+G802</f>
        <v>826</v>
      </c>
      <c r="H790" s="250">
        <f t="shared" si="61"/>
        <v>1804.2579283999999</v>
      </c>
      <c r="I790" s="250">
        <f t="shared" si="61"/>
        <v>766.99900000000002</v>
      </c>
      <c r="J790" s="106">
        <f t="shared" si="61"/>
        <v>0</v>
      </c>
      <c r="K790" s="106">
        <f t="shared" si="61"/>
        <v>0</v>
      </c>
      <c r="L790" s="106">
        <f t="shared" si="61"/>
        <v>0</v>
      </c>
      <c r="M790" s="106">
        <f t="shared" si="61"/>
        <v>0</v>
      </c>
      <c r="N790" s="300"/>
      <c r="O790" s="106"/>
      <c r="P790" s="197"/>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c r="CE790" s="66"/>
      <c r="CF790" s="66"/>
      <c r="CG790" s="66"/>
      <c r="CH790" s="66"/>
      <c r="CI790" s="66"/>
      <c r="CJ790" s="66"/>
      <c r="CK790" s="66"/>
      <c r="CL790" s="66"/>
      <c r="CM790" s="67"/>
    </row>
    <row r="791" spans="1:91" s="9" customFormat="1" ht="41.25" customHeight="1" x14ac:dyDescent="0.3">
      <c r="A791" s="55"/>
      <c r="B791" s="55" t="s">
        <v>280</v>
      </c>
      <c r="C791" s="128" t="s">
        <v>273</v>
      </c>
      <c r="D791" s="55"/>
      <c r="E791" s="2" t="s">
        <v>0</v>
      </c>
      <c r="F791" s="55" t="s">
        <v>151</v>
      </c>
      <c r="G791" s="2"/>
      <c r="H791" s="129"/>
      <c r="I791" s="130"/>
      <c r="J791" s="130"/>
      <c r="K791" s="130"/>
      <c r="L791" s="130"/>
      <c r="M791" s="130"/>
      <c r="N791" s="131"/>
      <c r="O791" s="2"/>
      <c r="P791" s="31"/>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8"/>
    </row>
    <row r="792" spans="1:91" s="9" customFormat="1" ht="41.25" customHeight="1" x14ac:dyDescent="0.3">
      <c r="A792" s="55"/>
      <c r="B792" s="55"/>
      <c r="C792" s="128"/>
      <c r="D792" s="55"/>
      <c r="E792" s="55" t="s">
        <v>129</v>
      </c>
      <c r="F792" s="55"/>
      <c r="G792" s="2"/>
      <c r="H792" s="130">
        <v>267.7</v>
      </c>
      <c r="I792" s="130"/>
      <c r="J792" s="130"/>
      <c r="K792" s="130"/>
      <c r="L792" s="130"/>
      <c r="M792" s="130"/>
      <c r="N792" s="62" t="s">
        <v>78</v>
      </c>
      <c r="O792" s="2">
        <v>271114034</v>
      </c>
      <c r="P792" s="31"/>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8"/>
    </row>
    <row r="793" spans="1:91" s="9" customFormat="1" ht="41.25" customHeight="1" x14ac:dyDescent="0.3">
      <c r="A793" s="55"/>
      <c r="B793" s="55"/>
      <c r="C793" s="128"/>
      <c r="D793" s="55"/>
      <c r="E793" s="55"/>
      <c r="F793" s="55"/>
      <c r="G793" s="2">
        <v>8.1999999999999993</v>
      </c>
      <c r="H793" s="130">
        <v>0.4</v>
      </c>
      <c r="I793" s="130">
        <v>21.099</v>
      </c>
      <c r="J793" s="130"/>
      <c r="K793" s="130"/>
      <c r="L793" s="130"/>
      <c r="M793" s="130"/>
      <c r="N793" s="62" t="s">
        <v>4</v>
      </c>
      <c r="O793" s="2">
        <v>467004015</v>
      </c>
      <c r="P793" s="31"/>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8"/>
    </row>
    <row r="794" spans="1:91" s="9" customFormat="1" ht="41.25" customHeight="1" x14ac:dyDescent="0.3">
      <c r="A794" s="55"/>
      <c r="B794" s="55"/>
      <c r="C794" s="128"/>
      <c r="D794" s="55"/>
      <c r="E794" s="55"/>
      <c r="F794" s="55"/>
      <c r="G794" s="2"/>
      <c r="H794" s="130"/>
      <c r="I794" s="130">
        <v>21.1</v>
      </c>
      <c r="J794" s="130"/>
      <c r="K794" s="130"/>
      <c r="L794" s="130"/>
      <c r="M794" s="130"/>
      <c r="N794" s="62" t="s">
        <v>38</v>
      </c>
      <c r="O794" s="20">
        <v>467003015</v>
      </c>
      <c r="P794" s="31"/>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8"/>
    </row>
    <row r="795" spans="1:91" s="9" customFormat="1" ht="41.25" customHeight="1" x14ac:dyDescent="0.3">
      <c r="A795" s="55"/>
      <c r="B795" s="54" t="s">
        <v>279</v>
      </c>
      <c r="C795" s="55" t="s">
        <v>150</v>
      </c>
      <c r="D795" s="55"/>
      <c r="E795" s="2" t="s">
        <v>0</v>
      </c>
      <c r="F795" s="55" t="s">
        <v>151</v>
      </c>
      <c r="G795" s="2"/>
      <c r="H795" s="129"/>
      <c r="I795" s="130"/>
      <c r="J795" s="130"/>
      <c r="K795" s="130"/>
      <c r="L795" s="130"/>
      <c r="M795" s="130"/>
      <c r="N795" s="131"/>
      <c r="O795" s="2"/>
      <c r="P795" s="31"/>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8"/>
    </row>
    <row r="796" spans="1:91" s="9" customFormat="1" ht="41.25" customHeight="1" x14ac:dyDescent="0.3">
      <c r="A796" s="55"/>
      <c r="B796" s="54"/>
      <c r="C796" s="55"/>
      <c r="D796" s="55"/>
      <c r="E796" s="55" t="s">
        <v>129</v>
      </c>
      <c r="F796" s="55"/>
      <c r="G796" s="2"/>
      <c r="H796" s="129">
        <v>276.89999999999998</v>
      </c>
      <c r="I796" s="130"/>
      <c r="J796" s="130"/>
      <c r="K796" s="130"/>
      <c r="L796" s="130"/>
      <c r="M796" s="130"/>
      <c r="N796" s="62" t="s">
        <v>78</v>
      </c>
      <c r="O796" s="2">
        <v>271114034</v>
      </c>
      <c r="P796" s="31"/>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8"/>
    </row>
    <row r="797" spans="1:91" s="9" customFormat="1" ht="41.25" customHeight="1" x14ac:dyDescent="0.3">
      <c r="A797" s="55"/>
      <c r="B797" s="54"/>
      <c r="C797" s="55"/>
      <c r="D797" s="55"/>
      <c r="E797" s="55"/>
      <c r="F797" s="55"/>
      <c r="G797" s="2"/>
      <c r="H797" s="129">
        <v>179.4</v>
      </c>
      <c r="I797" s="130"/>
      <c r="J797" s="130"/>
      <c r="K797" s="130"/>
      <c r="L797" s="130"/>
      <c r="M797" s="130"/>
      <c r="N797" s="62" t="s">
        <v>4</v>
      </c>
      <c r="O797" s="2">
        <v>467004015</v>
      </c>
      <c r="P797" s="31"/>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8"/>
    </row>
    <row r="798" spans="1:91" s="9" customFormat="1" ht="41.25" customHeight="1" x14ac:dyDescent="0.3">
      <c r="A798" s="55"/>
      <c r="B798" s="54"/>
      <c r="C798" s="55"/>
      <c r="D798" s="55"/>
      <c r="E798" s="55"/>
      <c r="F798" s="55"/>
      <c r="G798" s="2">
        <v>5.7</v>
      </c>
      <c r="H798" s="130">
        <v>8.8000000000000007</v>
      </c>
      <c r="I798" s="130">
        <v>36.1</v>
      </c>
      <c r="J798" s="130"/>
      <c r="K798" s="130"/>
      <c r="L798" s="130"/>
      <c r="M798" s="130"/>
      <c r="N798" s="62" t="s">
        <v>38</v>
      </c>
      <c r="O798" s="2">
        <v>467004015</v>
      </c>
      <c r="P798" s="31"/>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8"/>
    </row>
    <row r="799" spans="1:91" s="9" customFormat="1" ht="41.25" customHeight="1" x14ac:dyDescent="0.3">
      <c r="A799" s="55"/>
      <c r="B799" s="54" t="s">
        <v>278</v>
      </c>
      <c r="C799" s="55" t="s">
        <v>150</v>
      </c>
      <c r="D799" s="55"/>
      <c r="E799" s="2" t="s">
        <v>0</v>
      </c>
      <c r="F799" s="55" t="s">
        <v>151</v>
      </c>
      <c r="G799" s="2"/>
      <c r="H799" s="129"/>
      <c r="I799" s="130"/>
      <c r="J799" s="130"/>
      <c r="K799" s="130"/>
      <c r="L799" s="130"/>
      <c r="M799" s="130"/>
      <c r="N799" s="131"/>
      <c r="O799" s="2"/>
      <c r="P799" s="31"/>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8"/>
    </row>
    <row r="800" spans="1:91" s="9" customFormat="1" ht="41.25" customHeight="1" x14ac:dyDescent="0.3">
      <c r="A800" s="55"/>
      <c r="B800" s="54"/>
      <c r="C800" s="55"/>
      <c r="D800" s="55"/>
      <c r="E800" s="55" t="s">
        <v>129</v>
      </c>
      <c r="F800" s="55"/>
      <c r="G800" s="2"/>
      <c r="H800" s="129">
        <v>255.09492839999999</v>
      </c>
      <c r="I800" s="130"/>
      <c r="J800" s="130"/>
      <c r="K800" s="130"/>
      <c r="L800" s="130"/>
      <c r="M800" s="130"/>
      <c r="N800" s="62" t="s">
        <v>78</v>
      </c>
      <c r="O800" s="2">
        <v>271114034</v>
      </c>
      <c r="P800" s="31"/>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8"/>
    </row>
    <row r="801" spans="1:91" s="9" customFormat="1" ht="41.25" customHeight="1" x14ac:dyDescent="0.3">
      <c r="A801" s="55"/>
      <c r="B801" s="54"/>
      <c r="C801" s="55"/>
      <c r="D801" s="55"/>
      <c r="E801" s="55"/>
      <c r="F801" s="55"/>
      <c r="G801" s="2">
        <v>812.1</v>
      </c>
      <c r="H801" s="129"/>
      <c r="I801" s="130"/>
      <c r="J801" s="130"/>
      <c r="K801" s="130"/>
      <c r="L801" s="130"/>
      <c r="M801" s="130"/>
      <c r="N801" s="62" t="s">
        <v>4</v>
      </c>
      <c r="O801" s="2">
        <v>467004015</v>
      </c>
      <c r="P801" s="31"/>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8"/>
    </row>
    <row r="802" spans="1:91" s="9" customFormat="1" ht="31.5" customHeight="1" x14ac:dyDescent="0.3">
      <c r="A802" s="55"/>
      <c r="B802" s="54"/>
      <c r="C802" s="55"/>
      <c r="D802" s="55"/>
      <c r="E802" s="55"/>
      <c r="F802" s="55"/>
      <c r="G802" s="2"/>
      <c r="H802" s="130">
        <v>33.262999999999998</v>
      </c>
      <c r="I802" s="130">
        <v>39.6</v>
      </c>
      <c r="J802" s="130"/>
      <c r="K802" s="130"/>
      <c r="L802" s="130"/>
      <c r="M802" s="130"/>
      <c r="N802" s="62" t="s">
        <v>38</v>
      </c>
      <c r="O802" s="2">
        <v>467004015</v>
      </c>
      <c r="P802" s="31"/>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8"/>
    </row>
    <row r="803" spans="1:91" s="9" customFormat="1" ht="43.5" customHeight="1" x14ac:dyDescent="0.3">
      <c r="A803" s="56"/>
      <c r="B803" s="180" t="s">
        <v>820</v>
      </c>
      <c r="C803" s="56" t="s">
        <v>150</v>
      </c>
      <c r="D803" s="56"/>
      <c r="E803" s="2" t="s">
        <v>0</v>
      </c>
      <c r="F803" s="56" t="s">
        <v>151</v>
      </c>
      <c r="G803" s="2"/>
      <c r="H803" s="130"/>
      <c r="I803" s="130"/>
      <c r="J803" s="130"/>
      <c r="K803" s="130"/>
      <c r="L803" s="130"/>
      <c r="M803" s="130"/>
      <c r="N803" s="62"/>
      <c r="O803" s="2"/>
      <c r="P803" s="31"/>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8"/>
    </row>
    <row r="804" spans="1:91" s="9" customFormat="1" ht="42" customHeight="1" x14ac:dyDescent="0.3">
      <c r="A804" s="182"/>
      <c r="B804" s="192"/>
      <c r="C804" s="182"/>
      <c r="D804" s="182"/>
      <c r="E804" s="56" t="s">
        <v>129</v>
      </c>
      <c r="F804" s="182"/>
      <c r="G804" s="2"/>
      <c r="H804" s="130"/>
      <c r="I804" s="130"/>
      <c r="J804" s="130">
        <v>900</v>
      </c>
      <c r="K804" s="130">
        <v>900</v>
      </c>
      <c r="L804" s="130"/>
      <c r="M804" s="130"/>
      <c r="N804" s="62" t="s">
        <v>4</v>
      </c>
      <c r="O804" s="2">
        <v>467004015</v>
      </c>
      <c r="P804" s="31"/>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8"/>
    </row>
    <row r="805" spans="1:91" s="9" customFormat="1" ht="42" customHeight="1" x14ac:dyDescent="0.3">
      <c r="A805" s="57"/>
      <c r="B805" s="181"/>
      <c r="C805" s="57"/>
      <c r="D805" s="57"/>
      <c r="E805" s="57"/>
      <c r="F805" s="57"/>
      <c r="G805" s="2"/>
      <c r="H805" s="130"/>
      <c r="I805" s="130"/>
      <c r="J805" s="130">
        <v>100</v>
      </c>
      <c r="K805" s="130">
        <v>100</v>
      </c>
      <c r="L805" s="130"/>
      <c r="M805" s="130"/>
      <c r="N805" s="62" t="s">
        <v>38</v>
      </c>
      <c r="O805" s="2">
        <v>467004016</v>
      </c>
      <c r="P805" s="31"/>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8"/>
    </row>
    <row r="806" spans="1:91" s="9" customFormat="1" ht="37.5" customHeight="1" x14ac:dyDescent="0.3">
      <c r="A806" s="56"/>
      <c r="B806" s="180" t="s">
        <v>821</v>
      </c>
      <c r="C806" s="56" t="s">
        <v>150</v>
      </c>
      <c r="D806" s="86"/>
      <c r="E806" s="2" t="s">
        <v>0</v>
      </c>
      <c r="F806" s="56" t="s">
        <v>151</v>
      </c>
      <c r="G806" s="2"/>
      <c r="H806" s="130"/>
      <c r="I806" s="130"/>
      <c r="J806" s="130"/>
      <c r="K806" s="130"/>
      <c r="L806" s="130"/>
      <c r="M806" s="130"/>
      <c r="N806" s="62"/>
      <c r="O806" s="2"/>
      <c r="P806" s="31"/>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8"/>
    </row>
    <row r="807" spans="1:91" s="9" customFormat="1" ht="40.5" customHeight="1" x14ac:dyDescent="0.3">
      <c r="A807" s="182"/>
      <c r="B807" s="192"/>
      <c r="C807" s="182"/>
      <c r="D807" s="86"/>
      <c r="E807" s="56" t="s">
        <v>129</v>
      </c>
      <c r="F807" s="182"/>
      <c r="G807" s="2"/>
      <c r="H807" s="130"/>
      <c r="I807" s="130"/>
      <c r="J807" s="130">
        <v>900</v>
      </c>
      <c r="K807" s="130">
        <v>900</v>
      </c>
      <c r="L807" s="130"/>
      <c r="M807" s="130"/>
      <c r="N807" s="62" t="s">
        <v>4</v>
      </c>
      <c r="O807" s="2">
        <v>467004015</v>
      </c>
      <c r="P807" s="31"/>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8"/>
    </row>
    <row r="808" spans="1:91" s="9" customFormat="1" ht="27" customHeight="1" x14ac:dyDescent="0.3">
      <c r="A808" s="57"/>
      <c r="B808" s="181"/>
      <c r="C808" s="57"/>
      <c r="D808" s="86"/>
      <c r="E808" s="57"/>
      <c r="F808" s="57"/>
      <c r="G808" s="2"/>
      <c r="H808" s="130"/>
      <c r="I808" s="130"/>
      <c r="J808" s="130">
        <v>100</v>
      </c>
      <c r="K808" s="130">
        <v>100</v>
      </c>
      <c r="L808" s="130"/>
      <c r="M808" s="130"/>
      <c r="N808" s="62" t="s">
        <v>38</v>
      </c>
      <c r="O808" s="2">
        <v>467004016</v>
      </c>
      <c r="P808" s="31"/>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8"/>
    </row>
    <row r="809" spans="1:91" s="9" customFormat="1" ht="40.5" customHeight="1" x14ac:dyDescent="0.3">
      <c r="A809" s="56"/>
      <c r="B809" s="180" t="s">
        <v>822</v>
      </c>
      <c r="C809" s="56" t="s">
        <v>150</v>
      </c>
      <c r="D809" s="86"/>
      <c r="E809" s="2" t="s">
        <v>0</v>
      </c>
      <c r="F809" s="56" t="s">
        <v>151</v>
      </c>
      <c r="G809" s="2"/>
      <c r="H809" s="130"/>
      <c r="I809" s="130"/>
      <c r="J809" s="130"/>
      <c r="K809" s="130"/>
      <c r="L809" s="130"/>
      <c r="M809" s="130"/>
      <c r="N809" s="62"/>
      <c r="O809" s="2"/>
      <c r="P809" s="31"/>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8"/>
    </row>
    <row r="810" spans="1:91" s="9" customFormat="1" ht="45" customHeight="1" x14ac:dyDescent="0.3">
      <c r="A810" s="182"/>
      <c r="B810" s="192"/>
      <c r="C810" s="182"/>
      <c r="D810" s="86"/>
      <c r="E810" s="56" t="s">
        <v>129</v>
      </c>
      <c r="F810" s="182"/>
      <c r="G810" s="2"/>
      <c r="H810" s="130"/>
      <c r="I810" s="130"/>
      <c r="J810" s="130">
        <v>900</v>
      </c>
      <c r="K810" s="130">
        <v>900</v>
      </c>
      <c r="L810" s="130"/>
      <c r="M810" s="130"/>
      <c r="N810" s="62" t="s">
        <v>4</v>
      </c>
      <c r="O810" s="2">
        <v>467004015</v>
      </c>
      <c r="P810" s="31"/>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8"/>
    </row>
    <row r="811" spans="1:91" s="9" customFormat="1" ht="42" customHeight="1" x14ac:dyDescent="0.3">
      <c r="A811" s="57"/>
      <c r="B811" s="181"/>
      <c r="C811" s="57"/>
      <c r="D811" s="86"/>
      <c r="E811" s="57"/>
      <c r="F811" s="57"/>
      <c r="G811" s="2"/>
      <c r="H811" s="130"/>
      <c r="I811" s="130"/>
      <c r="J811" s="130">
        <v>100</v>
      </c>
      <c r="K811" s="130">
        <v>100</v>
      </c>
      <c r="L811" s="130"/>
      <c r="M811" s="130"/>
      <c r="N811" s="62" t="s">
        <v>38</v>
      </c>
      <c r="O811" s="2">
        <v>467004016</v>
      </c>
      <c r="P811" s="31"/>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8"/>
    </row>
    <row r="812" spans="1:91" s="9" customFormat="1" ht="41.25" customHeight="1" x14ac:dyDescent="0.3">
      <c r="A812" s="55"/>
      <c r="B812" s="54" t="s">
        <v>277</v>
      </c>
      <c r="C812" s="56" t="s">
        <v>150</v>
      </c>
      <c r="D812" s="55"/>
      <c r="E812" s="2" t="s">
        <v>0</v>
      </c>
      <c r="F812" s="55" t="s">
        <v>151</v>
      </c>
      <c r="G812" s="2"/>
      <c r="H812" s="129"/>
      <c r="I812" s="130">
        <f>0.917+5.77</f>
        <v>6.6869999999999994</v>
      </c>
      <c r="J812" s="130"/>
      <c r="K812" s="130"/>
      <c r="L812" s="130"/>
      <c r="M812" s="130"/>
      <c r="N812" s="131"/>
      <c r="O812" s="2"/>
      <c r="P812" s="31"/>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8"/>
    </row>
    <row r="813" spans="1:91" s="9" customFormat="1" ht="97.5" customHeight="1" x14ac:dyDescent="0.3">
      <c r="A813" s="55"/>
      <c r="B813" s="54"/>
      <c r="C813" s="57"/>
      <c r="D813" s="55"/>
      <c r="E813" s="2" t="s">
        <v>129</v>
      </c>
      <c r="F813" s="55"/>
      <c r="G813" s="2"/>
      <c r="H813" s="130">
        <f>486+85.9+108</f>
        <v>679.9</v>
      </c>
      <c r="I813" s="130">
        <v>446.1</v>
      </c>
      <c r="J813" s="130"/>
      <c r="K813" s="130"/>
      <c r="L813" s="130"/>
      <c r="M813" s="130"/>
      <c r="N813" s="62" t="s">
        <v>38</v>
      </c>
      <c r="O813" s="2">
        <v>271114015</v>
      </c>
      <c r="P813" s="31"/>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8"/>
    </row>
    <row r="814" spans="1:91" s="9" customFormat="1" ht="41.25" customHeight="1" x14ac:dyDescent="0.3">
      <c r="A814" s="55"/>
      <c r="B814" s="54" t="s">
        <v>276</v>
      </c>
      <c r="C814" s="55" t="s">
        <v>150</v>
      </c>
      <c r="D814" s="55"/>
      <c r="E814" s="2" t="s">
        <v>0</v>
      </c>
      <c r="F814" s="55" t="s">
        <v>151</v>
      </c>
      <c r="G814" s="2"/>
      <c r="H814" s="129"/>
      <c r="I814" s="130">
        <f>2.86+2.5+5.6</f>
        <v>10.959999999999999</v>
      </c>
      <c r="J814" s="130"/>
      <c r="K814" s="130"/>
      <c r="L814" s="130"/>
      <c r="M814" s="130"/>
      <c r="N814" s="131"/>
      <c r="O814" s="2"/>
      <c r="P814" s="31"/>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8"/>
    </row>
    <row r="815" spans="1:91" s="9" customFormat="1" ht="61.5" customHeight="1" x14ac:dyDescent="0.3">
      <c r="A815" s="55"/>
      <c r="B815" s="54"/>
      <c r="C815" s="55"/>
      <c r="D815" s="55"/>
      <c r="E815" s="2" t="s">
        <v>129</v>
      </c>
      <c r="F815" s="55"/>
      <c r="G815" s="2"/>
      <c r="H815" s="2">
        <f>106-3.2</f>
        <v>102.8</v>
      </c>
      <c r="I815" s="130">
        <v>224.1</v>
      </c>
      <c r="J815" s="130"/>
      <c r="K815" s="130"/>
      <c r="L815" s="130"/>
      <c r="M815" s="130"/>
      <c r="N815" s="62" t="s">
        <v>38</v>
      </c>
      <c r="O815" s="2">
        <v>271114015</v>
      </c>
      <c r="P815" s="31"/>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8"/>
    </row>
    <row r="816" spans="1:91" s="9" customFormat="1" ht="93.75" customHeight="1" x14ac:dyDescent="0.3">
      <c r="A816" s="55"/>
      <c r="B816" s="54" t="s">
        <v>275</v>
      </c>
      <c r="C816" s="55" t="s">
        <v>273</v>
      </c>
      <c r="D816" s="2"/>
      <c r="E816" s="2" t="s">
        <v>0</v>
      </c>
      <c r="F816" s="55" t="s">
        <v>151</v>
      </c>
      <c r="G816" s="2"/>
      <c r="H816" s="2"/>
      <c r="J816" s="130"/>
      <c r="K816" s="130"/>
      <c r="L816" s="130"/>
      <c r="M816" s="130"/>
      <c r="N816" s="62"/>
      <c r="O816" s="2"/>
      <c r="P816" s="31"/>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8"/>
    </row>
    <row r="817" spans="1:91" s="9" customFormat="1" ht="87" customHeight="1" x14ac:dyDescent="0.3">
      <c r="A817" s="55"/>
      <c r="B817" s="54"/>
      <c r="C817" s="55"/>
      <c r="D817" s="2"/>
      <c r="E817" s="2" t="s">
        <v>129</v>
      </c>
      <c r="F817" s="55"/>
      <c r="G817" s="2"/>
      <c r="H817" s="2"/>
      <c r="I817" s="130">
        <v>123.4</v>
      </c>
      <c r="J817" s="130"/>
      <c r="K817" s="130"/>
      <c r="L817" s="130"/>
      <c r="M817" s="130"/>
      <c r="N817" s="62" t="s">
        <v>272</v>
      </c>
      <c r="O817" s="2">
        <v>467004015</v>
      </c>
      <c r="P817" s="31"/>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8"/>
    </row>
    <row r="818" spans="1:91" s="9" customFormat="1" ht="93.75" customHeight="1" x14ac:dyDescent="0.3">
      <c r="A818" s="55"/>
      <c r="B818" s="54" t="s">
        <v>274</v>
      </c>
      <c r="C818" s="55" t="s">
        <v>273</v>
      </c>
      <c r="D818" s="2"/>
      <c r="E818" s="2" t="s">
        <v>0</v>
      </c>
      <c r="F818" s="55" t="s">
        <v>151</v>
      </c>
      <c r="G818" s="2"/>
      <c r="H818" s="2"/>
      <c r="J818" s="130"/>
      <c r="K818" s="130"/>
      <c r="L818" s="130"/>
      <c r="M818" s="130"/>
      <c r="N818" s="62"/>
      <c r="O818" s="2"/>
      <c r="P818" s="31"/>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8"/>
    </row>
    <row r="819" spans="1:91" s="9" customFormat="1" ht="41.25" customHeight="1" x14ac:dyDescent="0.3">
      <c r="A819" s="55"/>
      <c r="B819" s="54"/>
      <c r="C819" s="55"/>
      <c r="D819" s="2"/>
      <c r="E819" s="2" t="s">
        <v>129</v>
      </c>
      <c r="F819" s="55"/>
      <c r="G819" s="2"/>
      <c r="H819" s="2"/>
      <c r="I819" s="130">
        <v>37.700000000000003</v>
      </c>
      <c r="J819" s="130"/>
      <c r="K819" s="130"/>
      <c r="L819" s="130"/>
      <c r="M819" s="130"/>
      <c r="N819" s="62" t="s">
        <v>272</v>
      </c>
      <c r="O819" s="2">
        <v>467004015</v>
      </c>
      <c r="P819" s="31"/>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8"/>
    </row>
    <row r="820" spans="1:91" s="64" customFormat="1" ht="41.25" customHeight="1" x14ac:dyDescent="0.3">
      <c r="A820" s="170"/>
      <c r="B820" s="178" t="s">
        <v>271</v>
      </c>
      <c r="C820" s="170" t="s">
        <v>270</v>
      </c>
      <c r="D820" s="170"/>
      <c r="E820" s="106" t="s">
        <v>80</v>
      </c>
      <c r="F820" s="170" t="s">
        <v>57</v>
      </c>
      <c r="G820" s="359"/>
      <c r="H820" s="359"/>
      <c r="I820" s="130">
        <v>2</v>
      </c>
      <c r="J820" s="130">
        <v>1</v>
      </c>
      <c r="K820" s="250"/>
      <c r="L820" s="250"/>
      <c r="M820" s="250"/>
      <c r="N820" s="62"/>
      <c r="O820" s="61"/>
      <c r="P820" s="93"/>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c r="CE820" s="66"/>
      <c r="CF820" s="66"/>
      <c r="CG820" s="66"/>
      <c r="CH820" s="66"/>
      <c r="CI820" s="66"/>
      <c r="CJ820" s="66"/>
      <c r="CK820" s="66"/>
      <c r="CL820" s="66"/>
      <c r="CM820" s="67"/>
    </row>
    <row r="821" spans="1:91" s="64" customFormat="1" ht="144" customHeight="1" x14ac:dyDescent="0.3">
      <c r="A821" s="170"/>
      <c r="B821" s="178"/>
      <c r="C821" s="170"/>
      <c r="D821" s="170"/>
      <c r="E821" s="106" t="s">
        <v>129</v>
      </c>
      <c r="F821" s="170"/>
      <c r="G821" s="359"/>
      <c r="H821" s="359"/>
      <c r="I821" s="130">
        <v>588.78499999999997</v>
      </c>
      <c r="J821" s="130">
        <v>125</v>
      </c>
      <c r="K821" s="325"/>
      <c r="L821" s="325"/>
      <c r="M821" s="325"/>
      <c r="N821" s="122" t="s">
        <v>38</v>
      </c>
      <c r="O821" s="62">
        <v>769113015</v>
      </c>
      <c r="P821" s="93"/>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c r="CE821" s="66"/>
      <c r="CF821" s="66"/>
      <c r="CG821" s="66"/>
      <c r="CH821" s="66"/>
      <c r="CI821" s="66"/>
      <c r="CJ821" s="66"/>
      <c r="CK821" s="66"/>
      <c r="CL821" s="66"/>
      <c r="CM821" s="67"/>
    </row>
    <row r="822" spans="1:91" s="64" customFormat="1" ht="55.5" customHeight="1" x14ac:dyDescent="0.3">
      <c r="A822" s="311"/>
      <c r="B822" s="311" t="s">
        <v>794</v>
      </c>
      <c r="C822" s="311" t="s">
        <v>268</v>
      </c>
      <c r="D822" s="106"/>
      <c r="E822" s="106" t="s">
        <v>80</v>
      </c>
      <c r="F822" s="170" t="s">
        <v>57</v>
      </c>
      <c r="G822" s="359"/>
      <c r="H822" s="359"/>
      <c r="I822" s="360">
        <v>11</v>
      </c>
      <c r="J822" s="228"/>
      <c r="K822" s="361"/>
      <c r="L822" s="361"/>
      <c r="M822" s="361"/>
      <c r="N822" s="122"/>
      <c r="O822" s="62"/>
      <c r="P822" s="197"/>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c r="CE822" s="66"/>
      <c r="CF822" s="66"/>
      <c r="CG822" s="66"/>
      <c r="CH822" s="66"/>
      <c r="CI822" s="66"/>
      <c r="CJ822" s="66"/>
      <c r="CK822" s="66"/>
      <c r="CL822" s="66"/>
      <c r="CM822" s="67"/>
    </row>
    <row r="823" spans="1:91" s="64" customFormat="1" ht="69.75" customHeight="1" x14ac:dyDescent="0.3">
      <c r="A823" s="320"/>
      <c r="B823" s="320"/>
      <c r="C823" s="320"/>
      <c r="D823" s="106"/>
      <c r="E823" s="106" t="s">
        <v>129</v>
      </c>
      <c r="F823" s="170"/>
      <c r="G823" s="359"/>
      <c r="H823" s="359"/>
      <c r="I823" s="287">
        <v>2015.6</v>
      </c>
      <c r="J823" s="287">
        <v>1273.0999999999999</v>
      </c>
      <c r="K823" s="287">
        <v>1275.4000000000001</v>
      </c>
      <c r="L823" s="362"/>
      <c r="M823" s="362"/>
      <c r="N823" s="20" t="s">
        <v>795</v>
      </c>
      <c r="O823" s="41">
        <v>497035015</v>
      </c>
      <c r="P823" s="197"/>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c r="CE823" s="66"/>
      <c r="CF823" s="66"/>
      <c r="CG823" s="66"/>
      <c r="CH823" s="66"/>
      <c r="CI823" s="66"/>
      <c r="CJ823" s="66"/>
      <c r="CK823" s="66"/>
      <c r="CL823" s="66"/>
      <c r="CM823" s="67"/>
    </row>
    <row r="824" spans="1:91" s="64" customFormat="1" ht="69" customHeight="1" x14ac:dyDescent="0.3">
      <c r="A824" s="311"/>
      <c r="B824" s="311" t="s">
        <v>796</v>
      </c>
      <c r="C824" s="311" t="s">
        <v>799</v>
      </c>
      <c r="D824" s="106"/>
      <c r="E824" s="106" t="s">
        <v>80</v>
      </c>
      <c r="F824" s="311" t="s">
        <v>797</v>
      </c>
      <c r="G824" s="359"/>
      <c r="H824" s="359"/>
      <c r="I824" s="41">
        <v>1</v>
      </c>
      <c r="J824" s="363"/>
      <c r="K824" s="363"/>
      <c r="L824" s="362"/>
      <c r="M824" s="362"/>
      <c r="N824" s="20" t="s">
        <v>795</v>
      </c>
      <c r="O824" s="41">
        <v>769113015</v>
      </c>
      <c r="P824" s="197"/>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c r="CE824" s="66"/>
      <c r="CF824" s="66"/>
      <c r="CG824" s="66"/>
      <c r="CH824" s="66"/>
      <c r="CI824" s="66"/>
      <c r="CJ824" s="66"/>
      <c r="CK824" s="66"/>
      <c r="CL824" s="66"/>
      <c r="CM824" s="67"/>
    </row>
    <row r="825" spans="1:91" s="64" customFormat="1" ht="65.25" customHeight="1" x14ac:dyDescent="0.3">
      <c r="A825" s="320"/>
      <c r="B825" s="320"/>
      <c r="C825" s="320"/>
      <c r="D825" s="106"/>
      <c r="E825" s="106" t="s">
        <v>129</v>
      </c>
      <c r="F825" s="320"/>
      <c r="G825" s="359"/>
      <c r="H825" s="359"/>
      <c r="I825" s="41">
        <v>150.5</v>
      </c>
      <c r="J825" s="363"/>
      <c r="K825" s="363"/>
      <c r="L825" s="362"/>
      <c r="M825" s="362"/>
      <c r="N825" s="355"/>
      <c r="O825" s="138"/>
      <c r="P825" s="197"/>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c r="CH825" s="66"/>
      <c r="CI825" s="66"/>
      <c r="CJ825" s="66"/>
      <c r="CK825" s="66"/>
      <c r="CL825" s="66"/>
      <c r="CM825" s="67"/>
    </row>
    <row r="826" spans="1:91" s="64" customFormat="1" ht="65.25" customHeight="1" x14ac:dyDescent="0.3">
      <c r="A826" s="311"/>
      <c r="B826" s="311" t="s">
        <v>798</v>
      </c>
      <c r="C826" s="311" t="s">
        <v>799</v>
      </c>
      <c r="D826" s="106"/>
      <c r="E826" s="106" t="s">
        <v>80</v>
      </c>
      <c r="F826" s="364"/>
      <c r="G826" s="359"/>
      <c r="H826" s="359"/>
      <c r="I826" s="41"/>
      <c r="J826" s="41">
        <v>1</v>
      </c>
      <c r="K826" s="41"/>
      <c r="L826" s="41"/>
      <c r="M826" s="41"/>
      <c r="N826" s="41"/>
      <c r="O826" s="41"/>
      <c r="P826" s="197"/>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c r="CE826" s="66"/>
      <c r="CF826" s="66"/>
      <c r="CG826" s="66"/>
      <c r="CH826" s="66"/>
      <c r="CI826" s="66"/>
      <c r="CJ826" s="66"/>
      <c r="CK826" s="66"/>
      <c r="CL826" s="66"/>
      <c r="CM826" s="67"/>
    </row>
    <row r="827" spans="1:91" s="64" customFormat="1" ht="65.25" customHeight="1" x14ac:dyDescent="0.3">
      <c r="A827" s="320"/>
      <c r="B827" s="320"/>
      <c r="C827" s="320"/>
      <c r="D827" s="106"/>
      <c r="E827" s="106" t="s">
        <v>129</v>
      </c>
      <c r="F827" s="364"/>
      <c r="G827" s="359"/>
      <c r="H827" s="359"/>
      <c r="I827" s="41"/>
      <c r="J827" s="41">
        <v>75.2</v>
      </c>
      <c r="K827" s="41"/>
      <c r="L827" s="41"/>
      <c r="M827" s="41"/>
      <c r="N827" s="41" t="s">
        <v>800</v>
      </c>
      <c r="O827" s="41">
        <v>769113015</v>
      </c>
      <c r="P827" s="197"/>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c r="CE827" s="66"/>
      <c r="CF827" s="66"/>
      <c r="CG827" s="66"/>
      <c r="CH827" s="66"/>
      <c r="CI827" s="66"/>
      <c r="CJ827" s="66"/>
      <c r="CK827" s="66"/>
      <c r="CL827" s="66"/>
      <c r="CM827" s="67"/>
    </row>
    <row r="828" spans="1:91" s="64" customFormat="1" ht="30" customHeight="1" x14ac:dyDescent="0.3">
      <c r="A828" s="311"/>
      <c r="B828" s="180" t="s">
        <v>823</v>
      </c>
      <c r="C828" s="56" t="s">
        <v>799</v>
      </c>
      <c r="D828" s="311"/>
      <c r="E828" s="2" t="s">
        <v>80</v>
      </c>
      <c r="F828" s="56" t="s">
        <v>57</v>
      </c>
      <c r="G828" s="359"/>
      <c r="H828" s="359"/>
      <c r="I828" s="41"/>
      <c r="J828" s="41">
        <v>1</v>
      </c>
      <c r="K828" s="41"/>
      <c r="L828" s="41"/>
      <c r="M828" s="41"/>
      <c r="N828" s="41"/>
      <c r="O828" s="41"/>
      <c r="P828" s="197"/>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c r="CE828" s="66"/>
      <c r="CF828" s="66"/>
      <c r="CG828" s="66"/>
      <c r="CH828" s="66"/>
      <c r="CI828" s="66"/>
      <c r="CJ828" s="66"/>
      <c r="CK828" s="66"/>
      <c r="CL828" s="66"/>
      <c r="CM828" s="67"/>
    </row>
    <row r="829" spans="1:91" s="64" customFormat="1" ht="42" customHeight="1" x14ac:dyDescent="0.3">
      <c r="A829" s="320"/>
      <c r="B829" s="192"/>
      <c r="C829" s="57"/>
      <c r="D829" s="316"/>
      <c r="E829" s="56" t="s">
        <v>129</v>
      </c>
      <c r="F829" s="182"/>
      <c r="G829" s="359"/>
      <c r="H829" s="359"/>
      <c r="I829" s="41"/>
      <c r="J829" s="228">
        <v>1080</v>
      </c>
      <c r="K829" s="228">
        <v>1080</v>
      </c>
      <c r="L829" s="41"/>
      <c r="M829" s="41"/>
      <c r="N829" s="41" t="s">
        <v>4</v>
      </c>
      <c r="O829" s="41"/>
      <c r="P829" s="197"/>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c r="CE829" s="66"/>
      <c r="CF829" s="66"/>
      <c r="CG829" s="66"/>
      <c r="CH829" s="66"/>
      <c r="CI829" s="66"/>
      <c r="CJ829" s="66"/>
      <c r="CK829" s="66"/>
      <c r="CL829" s="66"/>
      <c r="CM829" s="67"/>
    </row>
    <row r="830" spans="1:91" s="64" customFormat="1" ht="39" customHeight="1" x14ac:dyDescent="0.3">
      <c r="A830" s="364"/>
      <c r="B830" s="181"/>
      <c r="C830" s="364"/>
      <c r="D830" s="320"/>
      <c r="E830" s="57"/>
      <c r="F830" s="57"/>
      <c r="G830" s="359"/>
      <c r="H830" s="359"/>
      <c r="I830" s="41"/>
      <c r="J830" s="228">
        <v>120</v>
      </c>
      <c r="K830" s="228">
        <v>1200</v>
      </c>
      <c r="L830" s="41"/>
      <c r="M830" s="41"/>
      <c r="N830" s="41" t="s">
        <v>38</v>
      </c>
      <c r="O830" s="41">
        <v>769113015</v>
      </c>
      <c r="P830" s="197"/>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c r="CE830" s="66"/>
      <c r="CF830" s="66"/>
      <c r="CG830" s="66"/>
      <c r="CH830" s="66"/>
      <c r="CI830" s="66"/>
      <c r="CJ830" s="66"/>
      <c r="CK830" s="66"/>
      <c r="CL830" s="66"/>
      <c r="CM830" s="67"/>
    </row>
    <row r="831" spans="1:91" s="64" customFormat="1" ht="36" customHeight="1" x14ac:dyDescent="0.3">
      <c r="A831" s="311"/>
      <c r="B831" s="180" t="s">
        <v>824</v>
      </c>
      <c r="C831" s="56" t="s">
        <v>799</v>
      </c>
      <c r="D831" s="311"/>
      <c r="E831" s="2" t="s">
        <v>80</v>
      </c>
      <c r="F831" s="56" t="s">
        <v>57</v>
      </c>
      <c r="G831" s="359"/>
      <c r="H831" s="359"/>
      <c r="I831" s="41"/>
      <c r="J831" s="41">
        <v>1</v>
      </c>
      <c r="K831" s="41"/>
      <c r="L831" s="41"/>
      <c r="M831" s="41"/>
      <c r="N831" s="41"/>
      <c r="O831" s="41"/>
      <c r="P831" s="197"/>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c r="CE831" s="66"/>
      <c r="CF831" s="66"/>
      <c r="CG831" s="66"/>
      <c r="CH831" s="66"/>
      <c r="CI831" s="66"/>
      <c r="CJ831" s="66"/>
      <c r="CK831" s="66"/>
      <c r="CL831" s="66"/>
      <c r="CM831" s="67"/>
    </row>
    <row r="832" spans="1:91" s="64" customFormat="1" ht="48.75" customHeight="1" x14ac:dyDescent="0.3">
      <c r="A832" s="316"/>
      <c r="B832" s="192"/>
      <c r="C832" s="182"/>
      <c r="D832" s="316"/>
      <c r="E832" s="56" t="s">
        <v>129</v>
      </c>
      <c r="F832" s="182"/>
      <c r="G832" s="359"/>
      <c r="H832" s="359"/>
      <c r="I832" s="41"/>
      <c r="J832" s="228">
        <v>1350</v>
      </c>
      <c r="K832" s="228">
        <v>1350</v>
      </c>
      <c r="L832" s="41"/>
      <c r="M832" s="41"/>
      <c r="N832" s="41" t="s">
        <v>4</v>
      </c>
      <c r="O832" s="365"/>
      <c r="P832" s="197"/>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c r="CE832" s="66"/>
      <c r="CF832" s="66"/>
      <c r="CG832" s="66"/>
      <c r="CH832" s="66"/>
      <c r="CI832" s="66"/>
      <c r="CJ832" s="66"/>
      <c r="CK832" s="66"/>
      <c r="CL832" s="66"/>
      <c r="CM832" s="67"/>
    </row>
    <row r="833" spans="1:91" s="64" customFormat="1" ht="42.75" customHeight="1" x14ac:dyDescent="0.3">
      <c r="A833" s="320"/>
      <c r="B833" s="181"/>
      <c r="C833" s="57"/>
      <c r="D833" s="320"/>
      <c r="E833" s="57"/>
      <c r="F833" s="57"/>
      <c r="G833" s="359"/>
      <c r="H833" s="359"/>
      <c r="I833" s="41"/>
      <c r="J833" s="228">
        <v>150</v>
      </c>
      <c r="K833" s="228">
        <v>150</v>
      </c>
      <c r="L833" s="41"/>
      <c r="M833" s="41"/>
      <c r="N833" s="41" t="s">
        <v>38</v>
      </c>
      <c r="O833" s="41">
        <v>769113015</v>
      </c>
      <c r="P833" s="197"/>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c r="CE833" s="66"/>
      <c r="CF833" s="66"/>
      <c r="CG833" s="66"/>
      <c r="CH833" s="66"/>
      <c r="CI833" s="66"/>
      <c r="CJ833" s="66"/>
      <c r="CK833" s="66"/>
      <c r="CL833" s="66"/>
      <c r="CM833" s="67"/>
    </row>
    <row r="834" spans="1:91" s="369" customFormat="1" ht="37.5" customHeight="1" x14ac:dyDescent="0.3">
      <c r="A834" s="289"/>
      <c r="B834" s="180" t="s">
        <v>825</v>
      </c>
      <c r="C834" s="56" t="s">
        <v>268</v>
      </c>
      <c r="D834" s="289"/>
      <c r="E834" s="2" t="s">
        <v>80</v>
      </c>
      <c r="F834" s="56" t="s">
        <v>57</v>
      </c>
      <c r="G834" s="366"/>
      <c r="H834" s="366"/>
      <c r="I834" s="139"/>
      <c r="J834" s="139"/>
      <c r="K834" s="139"/>
      <c r="L834" s="139"/>
      <c r="M834" s="139"/>
      <c r="N834" s="139"/>
      <c r="O834" s="139"/>
      <c r="P834" s="197"/>
      <c r="Q834" s="367"/>
      <c r="R834" s="367"/>
      <c r="S834" s="367"/>
      <c r="T834" s="367"/>
      <c r="U834" s="367"/>
      <c r="V834" s="367"/>
      <c r="W834" s="367"/>
      <c r="X834" s="367"/>
      <c r="Y834" s="367"/>
      <c r="Z834" s="367"/>
      <c r="AA834" s="367"/>
      <c r="AB834" s="367"/>
      <c r="AC834" s="367"/>
      <c r="AD834" s="367"/>
      <c r="AE834" s="367"/>
      <c r="AF834" s="367"/>
      <c r="AG834" s="367"/>
      <c r="AH834" s="367"/>
      <c r="AI834" s="367"/>
      <c r="AJ834" s="367"/>
      <c r="AK834" s="367"/>
      <c r="AL834" s="367"/>
      <c r="AM834" s="367"/>
      <c r="AN834" s="367"/>
      <c r="AO834" s="367"/>
      <c r="AP834" s="367"/>
      <c r="AQ834" s="367"/>
      <c r="AR834" s="367"/>
      <c r="AS834" s="367"/>
      <c r="AT834" s="367"/>
      <c r="AU834" s="367"/>
      <c r="AV834" s="367"/>
      <c r="AW834" s="367"/>
      <c r="AX834" s="367"/>
      <c r="AY834" s="367"/>
      <c r="AZ834" s="367"/>
      <c r="BA834" s="367"/>
      <c r="BB834" s="367"/>
      <c r="BC834" s="367"/>
      <c r="BD834" s="367"/>
      <c r="BE834" s="367"/>
      <c r="BF834" s="367"/>
      <c r="BG834" s="367"/>
      <c r="BH834" s="367"/>
      <c r="BI834" s="367"/>
      <c r="BJ834" s="367"/>
      <c r="BK834" s="367"/>
      <c r="BL834" s="367"/>
      <c r="BM834" s="367"/>
      <c r="BN834" s="367"/>
      <c r="BO834" s="367"/>
      <c r="BP834" s="367"/>
      <c r="BQ834" s="367"/>
      <c r="BR834" s="367"/>
      <c r="BS834" s="367"/>
      <c r="BT834" s="367"/>
      <c r="BU834" s="367"/>
      <c r="BV834" s="367"/>
      <c r="BW834" s="367"/>
      <c r="BX834" s="367"/>
      <c r="BY834" s="367"/>
      <c r="BZ834" s="367"/>
      <c r="CA834" s="367"/>
      <c r="CB834" s="367"/>
      <c r="CC834" s="367"/>
      <c r="CD834" s="367"/>
      <c r="CE834" s="367"/>
      <c r="CF834" s="367"/>
      <c r="CG834" s="367"/>
      <c r="CH834" s="367"/>
      <c r="CI834" s="367"/>
      <c r="CJ834" s="367"/>
      <c r="CK834" s="367"/>
      <c r="CL834" s="367"/>
      <c r="CM834" s="368"/>
    </row>
    <row r="835" spans="1:91" s="369" customFormat="1" ht="52.5" customHeight="1" x14ac:dyDescent="0.3">
      <c r="A835" s="370"/>
      <c r="B835" s="192"/>
      <c r="C835" s="182"/>
      <c r="D835" s="370"/>
      <c r="E835" s="56" t="s">
        <v>129</v>
      </c>
      <c r="F835" s="182"/>
      <c r="G835" s="366"/>
      <c r="H835" s="366"/>
      <c r="I835" s="139"/>
      <c r="J835" s="139"/>
      <c r="K835" s="139"/>
      <c r="L835" s="139"/>
      <c r="M835" s="139"/>
      <c r="N835" s="41" t="s">
        <v>4</v>
      </c>
      <c r="O835" s="371"/>
      <c r="P835" s="197"/>
      <c r="Q835" s="367"/>
      <c r="R835" s="367"/>
      <c r="S835" s="367"/>
      <c r="T835" s="367"/>
      <c r="U835" s="367"/>
      <c r="V835" s="367"/>
      <c r="W835" s="367"/>
      <c r="X835" s="367"/>
      <c r="Y835" s="367"/>
      <c r="Z835" s="367"/>
      <c r="AA835" s="367"/>
      <c r="AB835" s="367"/>
      <c r="AC835" s="367"/>
      <c r="AD835" s="367"/>
      <c r="AE835" s="367"/>
      <c r="AF835" s="367"/>
      <c r="AG835" s="367"/>
      <c r="AH835" s="367"/>
      <c r="AI835" s="367"/>
      <c r="AJ835" s="367"/>
      <c r="AK835" s="367"/>
      <c r="AL835" s="367"/>
      <c r="AM835" s="367"/>
      <c r="AN835" s="367"/>
      <c r="AO835" s="367"/>
      <c r="AP835" s="367"/>
      <c r="AQ835" s="367"/>
      <c r="AR835" s="367"/>
      <c r="AS835" s="367"/>
      <c r="AT835" s="367"/>
      <c r="AU835" s="367"/>
      <c r="AV835" s="367"/>
      <c r="AW835" s="367"/>
      <c r="AX835" s="367"/>
      <c r="AY835" s="367"/>
      <c r="AZ835" s="367"/>
      <c r="BA835" s="367"/>
      <c r="BB835" s="367"/>
      <c r="BC835" s="367"/>
      <c r="BD835" s="367"/>
      <c r="BE835" s="367"/>
      <c r="BF835" s="367"/>
      <c r="BG835" s="367"/>
      <c r="BH835" s="367"/>
      <c r="BI835" s="367"/>
      <c r="BJ835" s="367"/>
      <c r="BK835" s="367"/>
      <c r="BL835" s="367"/>
      <c r="BM835" s="367"/>
      <c r="BN835" s="367"/>
      <c r="BO835" s="367"/>
      <c r="BP835" s="367"/>
      <c r="BQ835" s="367"/>
      <c r="BR835" s="367"/>
      <c r="BS835" s="367"/>
      <c r="BT835" s="367"/>
      <c r="BU835" s="367"/>
      <c r="BV835" s="367"/>
      <c r="BW835" s="367"/>
      <c r="BX835" s="367"/>
      <c r="BY835" s="367"/>
      <c r="BZ835" s="367"/>
      <c r="CA835" s="367"/>
      <c r="CB835" s="367"/>
      <c r="CC835" s="367"/>
      <c r="CD835" s="367"/>
      <c r="CE835" s="367"/>
      <c r="CF835" s="367"/>
      <c r="CG835" s="367"/>
      <c r="CH835" s="367"/>
      <c r="CI835" s="367"/>
      <c r="CJ835" s="367"/>
      <c r="CK835" s="367"/>
      <c r="CL835" s="367"/>
      <c r="CM835" s="368"/>
    </row>
    <row r="836" spans="1:91" s="369" customFormat="1" ht="36" customHeight="1" x14ac:dyDescent="0.3">
      <c r="A836" s="345"/>
      <c r="B836" s="181"/>
      <c r="C836" s="57"/>
      <c r="D836" s="345"/>
      <c r="E836" s="57"/>
      <c r="F836" s="57"/>
      <c r="G836" s="366"/>
      <c r="H836" s="366"/>
      <c r="I836" s="139"/>
      <c r="J836" s="139"/>
      <c r="K836" s="139"/>
      <c r="L836" s="139"/>
      <c r="M836" s="139"/>
      <c r="N836" s="41" t="s">
        <v>38</v>
      </c>
      <c r="O836" s="41">
        <v>769113015</v>
      </c>
      <c r="P836" s="197"/>
      <c r="Q836" s="367"/>
      <c r="R836" s="367"/>
      <c r="S836" s="367"/>
      <c r="T836" s="367"/>
      <c r="U836" s="367"/>
      <c r="V836" s="367"/>
      <c r="W836" s="367"/>
      <c r="X836" s="367"/>
      <c r="Y836" s="367"/>
      <c r="Z836" s="367"/>
      <c r="AA836" s="367"/>
      <c r="AB836" s="367"/>
      <c r="AC836" s="367"/>
      <c r="AD836" s="367"/>
      <c r="AE836" s="367"/>
      <c r="AF836" s="367"/>
      <c r="AG836" s="367"/>
      <c r="AH836" s="367"/>
      <c r="AI836" s="367"/>
      <c r="AJ836" s="367"/>
      <c r="AK836" s="367"/>
      <c r="AL836" s="367"/>
      <c r="AM836" s="367"/>
      <c r="AN836" s="367"/>
      <c r="AO836" s="367"/>
      <c r="AP836" s="367"/>
      <c r="AQ836" s="367"/>
      <c r="AR836" s="367"/>
      <c r="AS836" s="367"/>
      <c r="AT836" s="367"/>
      <c r="AU836" s="367"/>
      <c r="AV836" s="367"/>
      <c r="AW836" s="367"/>
      <c r="AX836" s="367"/>
      <c r="AY836" s="367"/>
      <c r="AZ836" s="367"/>
      <c r="BA836" s="367"/>
      <c r="BB836" s="367"/>
      <c r="BC836" s="367"/>
      <c r="BD836" s="367"/>
      <c r="BE836" s="367"/>
      <c r="BF836" s="367"/>
      <c r="BG836" s="367"/>
      <c r="BH836" s="367"/>
      <c r="BI836" s="367"/>
      <c r="BJ836" s="367"/>
      <c r="BK836" s="367"/>
      <c r="BL836" s="367"/>
      <c r="BM836" s="367"/>
      <c r="BN836" s="367"/>
      <c r="BO836" s="367"/>
      <c r="BP836" s="367"/>
      <c r="BQ836" s="367"/>
      <c r="BR836" s="367"/>
      <c r="BS836" s="367"/>
      <c r="BT836" s="367"/>
      <c r="BU836" s="367"/>
      <c r="BV836" s="367"/>
      <c r="BW836" s="367"/>
      <c r="BX836" s="367"/>
      <c r="BY836" s="367"/>
      <c r="BZ836" s="367"/>
      <c r="CA836" s="367"/>
      <c r="CB836" s="367"/>
      <c r="CC836" s="367"/>
      <c r="CD836" s="367"/>
      <c r="CE836" s="367"/>
      <c r="CF836" s="367"/>
      <c r="CG836" s="367"/>
      <c r="CH836" s="367"/>
      <c r="CI836" s="367"/>
      <c r="CJ836" s="367"/>
      <c r="CK836" s="367"/>
      <c r="CL836" s="367"/>
      <c r="CM836" s="368"/>
    </row>
    <row r="837" spans="1:91" s="64" customFormat="1" ht="33" customHeight="1" x14ac:dyDescent="0.3">
      <c r="A837" s="311"/>
      <c r="B837" s="180" t="s">
        <v>826</v>
      </c>
      <c r="C837" s="56" t="s">
        <v>268</v>
      </c>
      <c r="D837" s="289"/>
      <c r="E837" s="2" t="s">
        <v>80</v>
      </c>
      <c r="F837" s="56" t="s">
        <v>57</v>
      </c>
      <c r="G837" s="359"/>
      <c r="H837" s="359"/>
      <c r="I837" s="41"/>
      <c r="J837" s="41"/>
      <c r="K837" s="41"/>
      <c r="L837" s="41"/>
      <c r="M837" s="41"/>
      <c r="N837" s="41"/>
      <c r="O837" s="41"/>
      <c r="P837" s="197"/>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c r="CE837" s="66"/>
      <c r="CF837" s="66"/>
      <c r="CG837" s="66"/>
      <c r="CH837" s="66"/>
      <c r="CI837" s="66"/>
      <c r="CJ837" s="66"/>
      <c r="CK837" s="66"/>
      <c r="CL837" s="66"/>
      <c r="CM837" s="67"/>
    </row>
    <row r="838" spans="1:91" s="64" customFormat="1" ht="50.25" customHeight="1" x14ac:dyDescent="0.3">
      <c r="A838" s="316"/>
      <c r="B838" s="192"/>
      <c r="C838" s="182"/>
      <c r="D838" s="370"/>
      <c r="E838" s="56" t="s">
        <v>129</v>
      </c>
      <c r="F838" s="182"/>
      <c r="G838" s="359"/>
      <c r="H838" s="359"/>
      <c r="I838" s="41"/>
      <c r="J838" s="41"/>
      <c r="K838" s="41"/>
      <c r="L838" s="41"/>
      <c r="M838" s="41"/>
      <c r="N838" s="41" t="s">
        <v>4</v>
      </c>
      <c r="O838" s="371"/>
      <c r="P838" s="197"/>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c r="CE838" s="66"/>
      <c r="CF838" s="66"/>
      <c r="CG838" s="66"/>
      <c r="CH838" s="66"/>
      <c r="CI838" s="66"/>
      <c r="CJ838" s="66"/>
      <c r="CK838" s="66"/>
      <c r="CL838" s="66"/>
      <c r="CM838" s="67"/>
    </row>
    <row r="839" spans="1:91" s="64" customFormat="1" ht="39" customHeight="1" x14ac:dyDescent="0.3">
      <c r="A839" s="320"/>
      <c r="B839" s="181"/>
      <c r="C839" s="57"/>
      <c r="D839" s="345"/>
      <c r="E839" s="57"/>
      <c r="F839" s="57"/>
      <c r="G839" s="359"/>
      <c r="H839" s="359"/>
      <c r="I839" s="41"/>
      <c r="J839" s="41"/>
      <c r="K839" s="41"/>
      <c r="L839" s="41"/>
      <c r="M839" s="41"/>
      <c r="N839" s="41" t="s">
        <v>38</v>
      </c>
      <c r="O839" s="41">
        <v>769113015</v>
      </c>
      <c r="P839" s="197"/>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c r="CE839" s="66"/>
      <c r="CF839" s="66"/>
      <c r="CG839" s="66"/>
      <c r="CH839" s="66"/>
      <c r="CI839" s="66"/>
      <c r="CJ839" s="66"/>
      <c r="CK839" s="66"/>
      <c r="CL839" s="66"/>
      <c r="CM839" s="67"/>
    </row>
    <row r="840" spans="1:91" s="64" customFormat="1" ht="39" customHeight="1" x14ac:dyDescent="0.3">
      <c r="A840" s="311"/>
      <c r="B840" s="180" t="s">
        <v>827</v>
      </c>
      <c r="C840" s="56" t="s">
        <v>268</v>
      </c>
      <c r="D840" s="289"/>
      <c r="E840" s="2" t="s">
        <v>80</v>
      </c>
      <c r="F840" s="56" t="s">
        <v>57</v>
      </c>
      <c r="G840" s="359"/>
      <c r="H840" s="359"/>
      <c r="I840" s="41"/>
      <c r="J840" s="41"/>
      <c r="K840" s="41"/>
      <c r="L840" s="41"/>
      <c r="M840" s="41"/>
      <c r="N840" s="41"/>
      <c r="O840" s="41"/>
      <c r="P840" s="197"/>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c r="CE840" s="66"/>
      <c r="CF840" s="66"/>
      <c r="CG840" s="66"/>
      <c r="CH840" s="66"/>
      <c r="CI840" s="66"/>
      <c r="CJ840" s="66"/>
      <c r="CK840" s="66"/>
      <c r="CL840" s="66"/>
      <c r="CM840" s="67"/>
    </row>
    <row r="841" spans="1:91" s="64" customFormat="1" ht="33" customHeight="1" x14ac:dyDescent="0.3">
      <c r="A841" s="316"/>
      <c r="B841" s="192"/>
      <c r="C841" s="182"/>
      <c r="D841" s="370"/>
      <c r="E841" s="56" t="s">
        <v>129</v>
      </c>
      <c r="F841" s="182"/>
      <c r="G841" s="359"/>
      <c r="H841" s="359"/>
      <c r="I841" s="41"/>
      <c r="J841" s="41"/>
      <c r="K841" s="41"/>
      <c r="L841" s="41"/>
      <c r="M841" s="41"/>
      <c r="N841" s="41" t="s">
        <v>4</v>
      </c>
      <c r="O841" s="371"/>
      <c r="P841" s="197"/>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c r="CE841" s="66"/>
      <c r="CF841" s="66"/>
      <c r="CG841" s="66"/>
      <c r="CH841" s="66"/>
      <c r="CI841" s="66"/>
      <c r="CJ841" s="66"/>
      <c r="CK841" s="66"/>
      <c r="CL841" s="66"/>
      <c r="CM841" s="67"/>
    </row>
    <row r="842" spans="1:91" s="64" customFormat="1" ht="31.5" customHeight="1" x14ac:dyDescent="0.3">
      <c r="A842" s="320"/>
      <c r="B842" s="181"/>
      <c r="C842" s="57"/>
      <c r="D842" s="345"/>
      <c r="E842" s="57"/>
      <c r="F842" s="57"/>
      <c r="G842" s="359"/>
      <c r="H842" s="359"/>
      <c r="I842" s="41"/>
      <c r="J842" s="41"/>
      <c r="K842" s="41"/>
      <c r="L842" s="41"/>
      <c r="M842" s="41"/>
      <c r="N842" s="41" t="s">
        <v>38</v>
      </c>
      <c r="O842" s="41">
        <v>769113015</v>
      </c>
      <c r="P842" s="197"/>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c r="CE842" s="66"/>
      <c r="CF842" s="66"/>
      <c r="CG842" s="66"/>
      <c r="CH842" s="66"/>
      <c r="CI842" s="66"/>
      <c r="CJ842" s="66"/>
      <c r="CK842" s="66"/>
      <c r="CL842" s="66"/>
      <c r="CM842" s="67"/>
    </row>
    <row r="843" spans="1:91" s="9" customFormat="1" ht="148.5" customHeight="1" x14ac:dyDescent="0.3">
      <c r="A843" s="62"/>
      <c r="B843" s="30" t="s">
        <v>269</v>
      </c>
      <c r="C843" s="88" t="s">
        <v>268</v>
      </c>
      <c r="D843" s="3"/>
      <c r="E843" s="122" t="s">
        <v>3</v>
      </c>
      <c r="F843" s="81"/>
      <c r="G843" s="62">
        <v>40</v>
      </c>
      <c r="H843" s="62">
        <v>43</v>
      </c>
      <c r="I843" s="62">
        <v>44</v>
      </c>
      <c r="J843" s="62">
        <v>45</v>
      </c>
      <c r="K843" s="62">
        <v>46</v>
      </c>
      <c r="L843" s="62">
        <v>47</v>
      </c>
      <c r="M843" s="62">
        <v>48</v>
      </c>
      <c r="P843" s="70"/>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8"/>
    </row>
    <row r="844" spans="1:91" s="64" customFormat="1" ht="34.5" customHeight="1" x14ac:dyDescent="0.3">
      <c r="A844" s="106"/>
      <c r="B844" s="135" t="s">
        <v>43</v>
      </c>
      <c r="C844" s="106"/>
      <c r="D844" s="106"/>
      <c r="E844" s="106"/>
      <c r="F844" s="106"/>
      <c r="G844" s="106"/>
      <c r="H844" s="106"/>
      <c r="I844" s="106"/>
      <c r="J844" s="106"/>
      <c r="K844" s="106"/>
      <c r="L844" s="106"/>
      <c r="M844" s="106"/>
      <c r="N844" s="106"/>
      <c r="O844" s="106"/>
      <c r="P844" s="197"/>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c r="CE844" s="66"/>
      <c r="CF844" s="66"/>
      <c r="CG844" s="66"/>
      <c r="CH844" s="66"/>
      <c r="CI844" s="66"/>
      <c r="CJ844" s="66"/>
      <c r="CK844" s="66"/>
      <c r="CL844" s="66"/>
      <c r="CM844" s="67"/>
    </row>
    <row r="845" spans="1:91" s="64" customFormat="1" ht="42" customHeight="1" x14ac:dyDescent="0.3">
      <c r="A845" s="106"/>
      <c r="B845" s="93" t="s">
        <v>60</v>
      </c>
      <c r="C845" s="95"/>
      <c r="D845" s="106"/>
      <c r="E845" s="106"/>
      <c r="F845" s="106"/>
      <c r="G845" s="106"/>
      <c r="H845" s="106"/>
      <c r="I845" s="106"/>
      <c r="J845" s="106"/>
      <c r="K845" s="106"/>
      <c r="L845" s="106"/>
      <c r="M845" s="106"/>
      <c r="N845" s="106"/>
      <c r="O845" s="106"/>
      <c r="P845" s="197"/>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c r="CE845" s="66"/>
      <c r="CF845" s="66"/>
      <c r="CG845" s="66"/>
      <c r="CH845" s="66"/>
      <c r="CI845" s="66"/>
      <c r="CJ845" s="66"/>
      <c r="CK845" s="66"/>
      <c r="CL845" s="66"/>
      <c r="CM845" s="67"/>
    </row>
    <row r="846" spans="1:91" s="64" customFormat="1" ht="29.25" customHeight="1" x14ac:dyDescent="0.3">
      <c r="A846" s="170">
        <v>79</v>
      </c>
      <c r="B846" s="178" t="s">
        <v>267</v>
      </c>
      <c r="C846" s="170" t="s">
        <v>168</v>
      </c>
      <c r="D846" s="170"/>
      <c r="E846" s="106" t="s">
        <v>131</v>
      </c>
      <c r="F846" s="170" t="s">
        <v>79</v>
      </c>
      <c r="G846" s="106">
        <f t="shared" ref="G846:M846" si="62">G851+G854+G857+G860+G863+G870+G873+G876+G879+G882+G885+G888+G891+G894+G897+G900+G903+G906+G909+G912+G915+G918+G921+G924+G927+G930+G933+G936+G939+G942+G945+G948+G951+G954+G957+G960+G963+G966+G866+G969</f>
        <v>0</v>
      </c>
      <c r="H846" s="106">
        <f t="shared" si="62"/>
        <v>0</v>
      </c>
      <c r="I846" s="106">
        <f t="shared" si="62"/>
        <v>0</v>
      </c>
      <c r="J846" s="106">
        <f t="shared" si="62"/>
        <v>1</v>
      </c>
      <c r="K846" s="106">
        <f t="shared" si="62"/>
        <v>0</v>
      </c>
      <c r="L846" s="106">
        <f t="shared" si="62"/>
        <v>25</v>
      </c>
      <c r="M846" s="106">
        <f t="shared" si="62"/>
        <v>14</v>
      </c>
      <c r="N846" s="106" t="s">
        <v>855</v>
      </c>
      <c r="O846" s="106" t="s">
        <v>855</v>
      </c>
      <c r="P846" s="197"/>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c r="CE846" s="66"/>
      <c r="CF846" s="66"/>
      <c r="CG846" s="66"/>
      <c r="CH846" s="66"/>
      <c r="CI846" s="66"/>
      <c r="CJ846" s="66"/>
      <c r="CK846" s="66"/>
      <c r="CL846" s="66"/>
      <c r="CM846" s="67"/>
    </row>
    <row r="847" spans="1:91" s="64" customFormat="1" ht="29.25" customHeight="1" x14ac:dyDescent="0.3">
      <c r="A847" s="170"/>
      <c r="B847" s="178"/>
      <c r="C847" s="170"/>
      <c r="D847" s="170"/>
      <c r="E847" s="106"/>
      <c r="F847" s="170"/>
      <c r="G847" s="106">
        <f t="shared" ref="G847:M847" si="63">G852+G856+G859+G862+G865+G872+G875+G878+G881+G884+G887+G890+G893+G896+G899+G902+G905+G908+G911+G914+G917+G920+G923+G926+G929+G932+G935+G938+G941+G944+G947+G950+G953+G956+G959+G962+G965+G968+G971</f>
        <v>0</v>
      </c>
      <c r="H847" s="106">
        <f t="shared" si="63"/>
        <v>200</v>
      </c>
      <c r="I847" s="106">
        <f t="shared" si="63"/>
        <v>612.47400000000005</v>
      </c>
      <c r="J847" s="106">
        <f t="shared" si="63"/>
        <v>180.5</v>
      </c>
      <c r="K847" s="106">
        <f t="shared" si="63"/>
        <v>0</v>
      </c>
      <c r="L847" s="106">
        <f t="shared" si="63"/>
        <v>95733.4</v>
      </c>
      <c r="M847" s="106">
        <f t="shared" si="63"/>
        <v>39758</v>
      </c>
      <c r="N847" s="2" t="s">
        <v>4</v>
      </c>
      <c r="O847" s="106"/>
      <c r="P847" s="197"/>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c r="CE847" s="66"/>
      <c r="CF847" s="66"/>
      <c r="CG847" s="66"/>
      <c r="CH847" s="66"/>
      <c r="CI847" s="66"/>
      <c r="CJ847" s="66"/>
      <c r="CK847" s="66"/>
      <c r="CL847" s="66"/>
      <c r="CM847" s="67"/>
    </row>
    <row r="848" spans="1:91" s="64" customFormat="1" ht="36" customHeight="1" x14ac:dyDescent="0.3">
      <c r="A848" s="170"/>
      <c r="B848" s="178"/>
      <c r="C848" s="170"/>
      <c r="D848" s="170"/>
      <c r="E848" s="170" t="s">
        <v>39</v>
      </c>
      <c r="F848" s="170"/>
      <c r="G848" s="359">
        <f t="shared" ref="G848:M848" si="64">G853+G855+G858+G861+G864+G871+G874+G877+G880+G883+G886+G889+G892+G895+G898+G901+G904+G907+G910+G913+G916+G919+G922+G925+G928+G931+G934+G937+G940+G943+G946+G949+G952+G955+G958+G961+G964+G967+G970</f>
        <v>0</v>
      </c>
      <c r="H848" s="359">
        <f t="shared" si="64"/>
        <v>0</v>
      </c>
      <c r="I848" s="359">
        <f t="shared" si="64"/>
        <v>90.3</v>
      </c>
      <c r="J848" s="359">
        <f t="shared" si="64"/>
        <v>2000</v>
      </c>
      <c r="K848" s="359">
        <f t="shared" si="64"/>
        <v>2000</v>
      </c>
      <c r="L848" s="359">
        <f t="shared" si="64"/>
        <v>33903.599999999999</v>
      </c>
      <c r="M848" s="359">
        <f t="shared" si="64"/>
        <v>14750</v>
      </c>
      <c r="N848" s="2" t="s">
        <v>38</v>
      </c>
      <c r="O848" s="106" t="s">
        <v>855</v>
      </c>
      <c r="P848" s="197"/>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c r="CE848" s="66"/>
      <c r="CF848" s="66"/>
      <c r="CG848" s="66"/>
      <c r="CH848" s="66"/>
      <c r="CI848" s="66"/>
      <c r="CJ848" s="66"/>
      <c r="CK848" s="66"/>
      <c r="CL848" s="66"/>
      <c r="CM848" s="67"/>
    </row>
    <row r="849" spans="1:91" s="64" customFormat="1" ht="72" customHeight="1" x14ac:dyDescent="0.3">
      <c r="A849" s="170"/>
      <c r="B849" s="178"/>
      <c r="C849" s="170"/>
      <c r="D849" s="170"/>
      <c r="E849" s="170"/>
      <c r="F849" s="170"/>
      <c r="G849" s="106"/>
      <c r="H849" s="106"/>
      <c r="I849" s="106"/>
      <c r="J849" s="106"/>
      <c r="K849" s="106"/>
      <c r="L849" s="106"/>
      <c r="M849" s="106">
        <f>M867</f>
        <v>450000</v>
      </c>
      <c r="N849" s="20" t="s">
        <v>211</v>
      </c>
      <c r="O849" s="106"/>
      <c r="P849" s="197"/>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c r="CE849" s="66"/>
      <c r="CF849" s="66"/>
      <c r="CG849" s="66"/>
      <c r="CH849" s="66"/>
      <c r="CI849" s="66"/>
      <c r="CJ849" s="66"/>
      <c r="CK849" s="66"/>
      <c r="CL849" s="66"/>
      <c r="CM849" s="67"/>
    </row>
    <row r="850" spans="1:91" s="64" customFormat="1" ht="11.25" hidden="1" customHeight="1" x14ac:dyDescent="0.3">
      <c r="A850" s="170"/>
      <c r="B850" s="178"/>
      <c r="C850" s="170"/>
      <c r="D850" s="170"/>
      <c r="E850" s="170"/>
      <c r="F850" s="170"/>
      <c r="G850" s="250" t="e">
        <f>G852+G856+G859+G862+G865+G872+G875+G878+G881+G884+G887+G890+G893+G896+G899+G902+G905+G908+G911+G914+G917+G920+G923+G926+G929+G932+G935+G938+G941+G944+G947+G950+G953+G956+G959+G962+G965+G968+#REF!+#REF!+#REF!+G971</f>
        <v>#REF!</v>
      </c>
      <c r="H850" s="250" t="e">
        <f>H852+H856+H859+H862+H865+H872+H875+H878+H881+H884+H887+H890+H893+H896+H899+H902+H905+H908+H911+H914+H917+H920+H923+H926+H929+H932+H935+H938+H941+H944+H947+H950+H953+H956+H959+H962+H965+H968+#REF!+#REF!+#REF!+H971</f>
        <v>#REF!</v>
      </c>
      <c r="I850" s="250" t="e">
        <f>I852+I856+I859+I862+I865+I872+I875+I878+I881+I884+I887+I890+I893+I896+I899+I902+I905+I908+I911+I914+I917+I920+I923+I926+I929+I932+I935+I938+I941+I944+I947+I950+I953+I956+I959+I962+I965+I968+#REF!+#REF!+#REF!+I971</f>
        <v>#REF!</v>
      </c>
      <c r="J850" s="250" t="e">
        <f>J852+J856+J859+J862+J865+J872+J875+J878+J881+J884+J887+J890+J893+J896+J899+J902+J905+J908+J911+J914+J917+J920+J923+J926+J929+J932+J935+J938+J941+J944+J947+J950+J953+J956+J959+J962+J965+J968+#REF!+#REF!+#REF!+J971</f>
        <v>#REF!</v>
      </c>
      <c r="K850" s="250" t="e">
        <f>K852+K856+K859+K862+K865+K872+K875+K878+K881+K884+K887+K890+K893+K896+K899+K902+K905+K908+K911+K914+K917+K920+K923+K926+K929+K932+K935+K938+K941+K944+K947+K950+K953+K956+K959+K962+K965+K968+#REF!+#REF!+#REF!+K971</f>
        <v>#REF!</v>
      </c>
      <c r="L850" s="250" t="e">
        <f>L852+L856+L859+L862+L865+L872+L875+L878+L881+L884+L887+L890+L893+L896+L899+L902+L905+L908+L911+L914+L917+L920+L923+L926+L929+L932+L935+L938+L941+L944+L947+L950+L953+L956+L959+L962+L965+L968+#REF!+#REF!+#REF!+L971</f>
        <v>#REF!</v>
      </c>
      <c r="M850" s="250" t="e">
        <f>M852+M856+M859+M862+M865+M872+M875+M878+M881+M884+M887+M890+M893+M896+M899+M902+M905+M908+M911+M914+M917+M920+M923+M926+M929+M932+M935+M938+M941+M944+M947+M950+M953+M956+M959+M962+M965+M968+#REF!+#REF!+#REF!+M971</f>
        <v>#REF!</v>
      </c>
      <c r="N850" s="2" t="s">
        <v>4</v>
      </c>
      <c r="O850" s="106"/>
      <c r="P850" s="197"/>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c r="CE850" s="66"/>
      <c r="CF850" s="66"/>
      <c r="CG850" s="66"/>
      <c r="CH850" s="66"/>
      <c r="CI850" s="66"/>
      <c r="CJ850" s="66"/>
      <c r="CK850" s="66"/>
      <c r="CL850" s="66"/>
      <c r="CM850" s="67"/>
    </row>
    <row r="851" spans="1:91" s="9" customFormat="1" ht="41.25" customHeight="1" x14ac:dyDescent="0.3">
      <c r="A851" s="55"/>
      <c r="B851" s="54" t="s">
        <v>266</v>
      </c>
      <c r="C851" s="55" t="s">
        <v>81</v>
      </c>
      <c r="D851" s="128"/>
      <c r="E851" s="2" t="s">
        <v>131</v>
      </c>
      <c r="F851" s="55" t="s">
        <v>79</v>
      </c>
      <c r="G851" s="2"/>
      <c r="H851" s="2"/>
      <c r="I851" s="130"/>
      <c r="J851" s="2">
        <v>1</v>
      </c>
      <c r="K851" s="2"/>
      <c r="L851" s="2"/>
      <c r="M851" s="2"/>
      <c r="N851" s="2" t="s">
        <v>856</v>
      </c>
      <c r="O851" s="2" t="s">
        <v>856</v>
      </c>
      <c r="P851" s="31"/>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8"/>
    </row>
    <row r="852" spans="1:91" s="9" customFormat="1" ht="41.25" customHeight="1" x14ac:dyDescent="0.3">
      <c r="A852" s="55"/>
      <c r="B852" s="54"/>
      <c r="C852" s="55"/>
      <c r="D852" s="55"/>
      <c r="E852" s="55" t="s">
        <v>39</v>
      </c>
      <c r="F852" s="55"/>
      <c r="G852" s="2"/>
      <c r="H852" s="2">
        <v>200</v>
      </c>
      <c r="I852" s="130">
        <v>612.47400000000005</v>
      </c>
      <c r="J852" s="2">
        <v>180.5</v>
      </c>
      <c r="K852" s="2"/>
      <c r="L852" s="2"/>
      <c r="M852" s="2"/>
      <c r="N852" s="2" t="s">
        <v>14</v>
      </c>
      <c r="O852" s="2">
        <v>279038011</v>
      </c>
      <c r="P852" s="31"/>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8"/>
    </row>
    <row r="853" spans="1:91" s="9" customFormat="1" ht="52.5" customHeight="1" x14ac:dyDescent="0.3">
      <c r="A853" s="55"/>
      <c r="B853" s="54"/>
      <c r="C853" s="55"/>
      <c r="D853" s="55"/>
      <c r="E853" s="55"/>
      <c r="F853" s="55"/>
      <c r="G853" s="2"/>
      <c r="H853" s="2"/>
      <c r="I853" s="2">
        <v>90.3</v>
      </c>
      <c r="J853" s="2"/>
      <c r="K853" s="2"/>
      <c r="L853" s="2"/>
      <c r="M853" s="2"/>
      <c r="N853" s="2" t="s">
        <v>38</v>
      </c>
      <c r="O853" s="2">
        <v>279038015</v>
      </c>
      <c r="P853" s="31"/>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8"/>
    </row>
    <row r="854" spans="1:91" s="9" customFormat="1" ht="41.25" customHeight="1" x14ac:dyDescent="0.3">
      <c r="A854" s="55"/>
      <c r="B854" s="54" t="s">
        <v>265</v>
      </c>
      <c r="C854" s="55" t="s">
        <v>81</v>
      </c>
      <c r="D854" s="55"/>
      <c r="E854" s="2" t="s">
        <v>131</v>
      </c>
      <c r="F854" s="55" t="s">
        <v>79</v>
      </c>
      <c r="G854" s="2"/>
      <c r="H854" s="2"/>
      <c r="I854" s="2"/>
      <c r="J854" s="2"/>
      <c r="K854" s="2"/>
      <c r="L854" s="2">
        <v>1</v>
      </c>
      <c r="M854" s="2"/>
      <c r="N854" s="2"/>
      <c r="O854" s="2" t="s">
        <v>856</v>
      </c>
      <c r="P854" s="19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8"/>
    </row>
    <row r="855" spans="1:91" s="9" customFormat="1" ht="41.25" customHeight="1" x14ac:dyDescent="0.3">
      <c r="A855" s="55"/>
      <c r="B855" s="54"/>
      <c r="C855" s="55"/>
      <c r="D855" s="55"/>
      <c r="E855" s="55" t="s">
        <v>39</v>
      </c>
      <c r="F855" s="55"/>
      <c r="G855" s="2"/>
      <c r="H855" s="2"/>
      <c r="I855" s="2"/>
      <c r="J855" s="2">
        <v>1000</v>
      </c>
      <c r="K855" s="2">
        <v>1000</v>
      </c>
      <c r="L855" s="2">
        <v>1500</v>
      </c>
      <c r="M855" s="18"/>
      <c r="N855" s="2" t="s">
        <v>38</v>
      </c>
      <c r="O855" s="2">
        <v>279114015</v>
      </c>
      <c r="P855" s="19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8"/>
    </row>
    <row r="856" spans="1:91" s="9" customFormat="1" ht="41.25" customHeight="1" x14ac:dyDescent="0.3">
      <c r="A856" s="55"/>
      <c r="B856" s="54"/>
      <c r="C856" s="55"/>
      <c r="D856" s="55"/>
      <c r="E856" s="55"/>
      <c r="F856" s="55"/>
      <c r="G856" s="2"/>
      <c r="H856" s="2"/>
      <c r="I856" s="2"/>
      <c r="J856" s="2"/>
      <c r="K856" s="2"/>
      <c r="L856" s="2">
        <v>11500</v>
      </c>
      <c r="M856" s="2"/>
      <c r="N856" s="2" t="s">
        <v>4</v>
      </c>
      <c r="O856" s="2">
        <v>279114011</v>
      </c>
      <c r="P856" s="19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8"/>
    </row>
    <row r="857" spans="1:91" s="9" customFormat="1" ht="41.25" customHeight="1" x14ac:dyDescent="0.3">
      <c r="A857" s="55"/>
      <c r="B857" s="54" t="s">
        <v>264</v>
      </c>
      <c r="C857" s="55" t="s">
        <v>81</v>
      </c>
      <c r="D857" s="55"/>
      <c r="E857" s="2" t="s">
        <v>131</v>
      </c>
      <c r="F857" s="55" t="s">
        <v>79</v>
      </c>
      <c r="G857" s="2"/>
      <c r="H857" s="2"/>
      <c r="I857" s="2"/>
      <c r="J857" s="2"/>
      <c r="K857" s="2"/>
      <c r="L857" s="2">
        <v>1</v>
      </c>
      <c r="M857" s="2"/>
      <c r="N857" s="2"/>
      <c r="O857" s="2" t="s">
        <v>856</v>
      </c>
      <c r="P857" s="19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8"/>
    </row>
    <row r="858" spans="1:91" s="9" customFormat="1" ht="41.25" customHeight="1" x14ac:dyDescent="0.3">
      <c r="A858" s="55"/>
      <c r="B858" s="54"/>
      <c r="C858" s="55"/>
      <c r="D858" s="55"/>
      <c r="E858" s="55" t="s">
        <v>39</v>
      </c>
      <c r="F858" s="55"/>
      <c r="G858" s="2"/>
      <c r="H858" s="2"/>
      <c r="I858" s="2"/>
      <c r="J858" s="372">
        <v>1000</v>
      </c>
      <c r="K858" s="372">
        <v>1000</v>
      </c>
      <c r="L858" s="372">
        <v>5500</v>
      </c>
      <c r="M858" s="372"/>
      <c r="N858" s="2" t="s">
        <v>38</v>
      </c>
      <c r="O858" s="2">
        <v>279114015</v>
      </c>
      <c r="P858" s="19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8"/>
    </row>
    <row r="859" spans="1:91" s="9" customFormat="1" ht="41.25" customHeight="1" x14ac:dyDescent="0.3">
      <c r="A859" s="55"/>
      <c r="B859" s="54"/>
      <c r="C859" s="55"/>
      <c r="D859" s="55"/>
      <c r="E859" s="55"/>
      <c r="F859" s="55"/>
      <c r="G859" s="2"/>
      <c r="H859" s="2"/>
      <c r="I859" s="2"/>
      <c r="J859" s="2"/>
      <c r="K859" s="2"/>
      <c r="L859" s="2">
        <v>25000</v>
      </c>
      <c r="M859" s="2"/>
      <c r="N859" s="2" t="s">
        <v>4</v>
      </c>
      <c r="O859" s="2">
        <v>279114011</v>
      </c>
      <c r="P859" s="19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8"/>
    </row>
    <row r="860" spans="1:91" s="9" customFormat="1" ht="41.25" customHeight="1" x14ac:dyDescent="0.3">
      <c r="A860" s="55"/>
      <c r="B860" s="54" t="s">
        <v>263</v>
      </c>
      <c r="C860" s="55" t="s">
        <v>81</v>
      </c>
      <c r="D860" s="55"/>
      <c r="E860" s="2" t="s">
        <v>131</v>
      </c>
      <c r="F860" s="55" t="s">
        <v>79</v>
      </c>
      <c r="G860" s="2"/>
      <c r="H860" s="2"/>
      <c r="I860" s="2"/>
      <c r="J860" s="2"/>
      <c r="K860" s="2"/>
      <c r="L860" s="2"/>
      <c r="M860" s="2">
        <v>1</v>
      </c>
      <c r="N860" s="2"/>
      <c r="O860" s="2" t="s">
        <v>856</v>
      </c>
      <c r="P860" s="31"/>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8"/>
    </row>
    <row r="861" spans="1:91" s="9" customFormat="1" ht="41.25" customHeight="1" x14ac:dyDescent="0.3">
      <c r="A861" s="55"/>
      <c r="B861" s="54"/>
      <c r="C861" s="55"/>
      <c r="D861" s="55"/>
      <c r="E861" s="55" t="s">
        <v>39</v>
      </c>
      <c r="F861" s="55"/>
      <c r="G861" s="2"/>
      <c r="H861" s="2"/>
      <c r="I861" s="2"/>
      <c r="J861" s="2"/>
      <c r="K861" s="2"/>
      <c r="L861" s="2"/>
      <c r="M861" s="2">
        <v>1500</v>
      </c>
      <c r="N861" s="2" t="s">
        <v>38</v>
      </c>
      <c r="O861" s="2">
        <v>279114015</v>
      </c>
      <c r="P861" s="31"/>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8"/>
    </row>
    <row r="862" spans="1:91" s="9" customFormat="1" ht="41.25" customHeight="1" x14ac:dyDescent="0.3">
      <c r="A862" s="55"/>
      <c r="B862" s="54"/>
      <c r="C862" s="55"/>
      <c r="D862" s="55"/>
      <c r="E862" s="55"/>
      <c r="F862" s="55"/>
      <c r="G862" s="2"/>
      <c r="H862" s="2"/>
      <c r="I862" s="2"/>
      <c r="J862" s="2"/>
      <c r="K862" s="2"/>
      <c r="L862" s="2"/>
      <c r="M862" s="2">
        <v>3500</v>
      </c>
      <c r="N862" s="2" t="s">
        <v>4</v>
      </c>
      <c r="O862" s="2">
        <v>279114011</v>
      </c>
      <c r="P862" s="31"/>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8"/>
    </row>
    <row r="863" spans="1:91" s="9" customFormat="1" ht="41.25" customHeight="1" x14ac:dyDescent="0.3">
      <c r="A863" s="55"/>
      <c r="B863" s="54" t="s">
        <v>262</v>
      </c>
      <c r="C863" s="55" t="s">
        <v>81</v>
      </c>
      <c r="D863" s="55"/>
      <c r="E863" s="2" t="s">
        <v>131</v>
      </c>
      <c r="F863" s="55" t="s">
        <v>79</v>
      </c>
      <c r="G863" s="2"/>
      <c r="H863" s="2"/>
      <c r="I863" s="2"/>
      <c r="J863" s="2"/>
      <c r="K863" s="2"/>
      <c r="L863" s="2"/>
      <c r="M863" s="2">
        <v>1</v>
      </c>
      <c r="N863" s="2"/>
      <c r="O863" s="2" t="s">
        <v>856</v>
      </c>
      <c r="P863" s="31"/>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8"/>
    </row>
    <row r="864" spans="1:91" s="9" customFormat="1" ht="41.25" customHeight="1" x14ac:dyDescent="0.3">
      <c r="A864" s="55"/>
      <c r="B864" s="54"/>
      <c r="C864" s="55"/>
      <c r="D864" s="55"/>
      <c r="E864" s="55" t="s">
        <v>39</v>
      </c>
      <c r="F864" s="55"/>
      <c r="G864" s="2"/>
      <c r="H864" s="2"/>
      <c r="I864" s="2"/>
      <c r="J864" s="2"/>
      <c r="K864" s="2"/>
      <c r="L864" s="2"/>
      <c r="M864" s="2">
        <v>1500</v>
      </c>
      <c r="N864" s="2" t="s">
        <v>38</v>
      </c>
      <c r="O864" s="2">
        <v>279114015</v>
      </c>
      <c r="P864" s="31"/>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8"/>
    </row>
    <row r="865" spans="1:91" s="9" customFormat="1" ht="41.25" customHeight="1" x14ac:dyDescent="0.3">
      <c r="A865" s="55"/>
      <c r="B865" s="54"/>
      <c r="C865" s="55"/>
      <c r="D865" s="55"/>
      <c r="E865" s="55"/>
      <c r="F865" s="55"/>
      <c r="G865" s="2"/>
      <c r="H865" s="2"/>
      <c r="I865" s="2"/>
      <c r="J865" s="2"/>
      <c r="K865" s="2"/>
      <c r="L865" s="2"/>
      <c r="M865" s="2">
        <v>3500</v>
      </c>
      <c r="N865" s="2" t="s">
        <v>4</v>
      </c>
      <c r="O865" s="2">
        <v>279114011</v>
      </c>
      <c r="P865" s="31"/>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8"/>
    </row>
    <row r="866" spans="1:91" s="9" customFormat="1" ht="41.25" customHeight="1" x14ac:dyDescent="0.3">
      <c r="A866" s="55"/>
      <c r="B866" s="54" t="s">
        <v>261</v>
      </c>
      <c r="C866" s="55" t="s">
        <v>81</v>
      </c>
      <c r="D866" s="55"/>
      <c r="E866" s="2" t="s">
        <v>131</v>
      </c>
      <c r="F866" s="55" t="s">
        <v>79</v>
      </c>
      <c r="G866" s="2"/>
      <c r="H866" s="2"/>
      <c r="I866" s="2"/>
      <c r="J866" s="2"/>
      <c r="K866" s="2"/>
      <c r="L866" s="2"/>
      <c r="M866" s="2">
        <v>1</v>
      </c>
      <c r="N866" s="2"/>
      <c r="O866" s="2" t="s">
        <v>856</v>
      </c>
      <c r="P866" s="19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8"/>
    </row>
    <row r="867" spans="1:91" s="9" customFormat="1" ht="63" customHeight="1" x14ac:dyDescent="0.3">
      <c r="A867" s="55"/>
      <c r="B867" s="54"/>
      <c r="C867" s="55"/>
      <c r="D867" s="55"/>
      <c r="E867" s="2" t="s">
        <v>39</v>
      </c>
      <c r="F867" s="55"/>
      <c r="G867" s="2"/>
      <c r="H867" s="2"/>
      <c r="I867" s="2"/>
      <c r="J867" s="2"/>
      <c r="K867" s="2"/>
      <c r="L867" s="2"/>
      <c r="M867" s="2">
        <v>450000</v>
      </c>
      <c r="N867" s="20" t="s">
        <v>211</v>
      </c>
      <c r="O867" s="2"/>
      <c r="P867" s="19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8"/>
    </row>
    <row r="868" spans="1:91" s="9" customFormat="1" ht="63" customHeight="1" x14ac:dyDescent="0.3">
      <c r="A868" s="56"/>
      <c r="B868" s="56" t="s">
        <v>802</v>
      </c>
      <c r="C868" s="55" t="s">
        <v>81</v>
      </c>
      <c r="D868" s="2"/>
      <c r="E868" s="2" t="s">
        <v>131</v>
      </c>
      <c r="F868" s="55" t="s">
        <v>79</v>
      </c>
      <c r="G868" s="2"/>
      <c r="H868" s="2"/>
      <c r="I868" s="2"/>
      <c r="J868" s="2"/>
      <c r="K868" s="2"/>
      <c r="L868" s="41"/>
      <c r="M868" s="41">
        <v>1</v>
      </c>
      <c r="N868" s="41"/>
      <c r="O868" s="2"/>
      <c r="P868" s="19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8"/>
    </row>
    <row r="869" spans="1:91" s="9" customFormat="1" ht="63" customHeight="1" x14ac:dyDescent="0.3">
      <c r="A869" s="57"/>
      <c r="B869" s="57"/>
      <c r="C869" s="55"/>
      <c r="D869" s="2"/>
      <c r="E869" s="2" t="s">
        <v>39</v>
      </c>
      <c r="F869" s="55"/>
      <c r="G869" s="2"/>
      <c r="H869" s="2"/>
      <c r="I869" s="2"/>
      <c r="J869" s="2"/>
      <c r="K869" s="2"/>
      <c r="L869" s="41">
        <v>300000</v>
      </c>
      <c r="M869" s="41">
        <v>300000</v>
      </c>
      <c r="N869" s="20" t="s">
        <v>211</v>
      </c>
      <c r="O869" s="2"/>
      <c r="P869" s="19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8"/>
    </row>
    <row r="870" spans="1:91" s="9" customFormat="1" ht="41.25" customHeight="1" x14ac:dyDescent="0.3">
      <c r="A870" s="55"/>
      <c r="B870" s="54" t="s">
        <v>260</v>
      </c>
      <c r="C870" s="55" t="s">
        <v>81</v>
      </c>
      <c r="D870" s="55"/>
      <c r="E870" s="2" t="s">
        <v>131</v>
      </c>
      <c r="F870" s="55" t="s">
        <v>79</v>
      </c>
      <c r="G870" s="2"/>
      <c r="H870" s="2"/>
      <c r="I870" s="2"/>
      <c r="J870" s="2"/>
      <c r="K870" s="2"/>
      <c r="L870" s="2"/>
      <c r="M870" s="2">
        <v>1</v>
      </c>
      <c r="N870" s="2"/>
      <c r="O870" s="2" t="s">
        <v>856</v>
      </c>
      <c r="P870" s="19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8"/>
    </row>
    <row r="871" spans="1:91" s="9" customFormat="1" ht="41.25" customHeight="1" x14ac:dyDescent="0.3">
      <c r="A871" s="55"/>
      <c r="B871" s="54"/>
      <c r="C871" s="55"/>
      <c r="D871" s="55"/>
      <c r="E871" s="55" t="s">
        <v>39</v>
      </c>
      <c r="F871" s="55"/>
      <c r="G871" s="2"/>
      <c r="H871" s="2"/>
      <c r="I871" s="2"/>
      <c r="J871" s="2"/>
      <c r="K871" s="2"/>
      <c r="L871" s="2">
        <v>3000</v>
      </c>
      <c r="M871" s="2">
        <v>2400</v>
      </c>
      <c r="N871" s="2" t="s">
        <v>38</v>
      </c>
      <c r="O871" s="2">
        <v>279114015</v>
      </c>
      <c r="P871" s="19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8"/>
    </row>
    <row r="872" spans="1:91" s="9" customFormat="1" ht="41.25" customHeight="1" x14ac:dyDescent="0.3">
      <c r="A872" s="55"/>
      <c r="B872" s="54"/>
      <c r="C872" s="55"/>
      <c r="D872" s="55"/>
      <c r="E872" s="55"/>
      <c r="F872" s="55"/>
      <c r="G872" s="2"/>
      <c r="H872" s="2"/>
      <c r="I872" s="2"/>
      <c r="J872" s="2"/>
      <c r="K872" s="2"/>
      <c r="L872" s="2">
        <v>6300</v>
      </c>
      <c r="M872" s="2">
        <v>6300</v>
      </c>
      <c r="N872" s="2" t="s">
        <v>4</v>
      </c>
      <c r="O872" s="2">
        <v>279114011</v>
      </c>
      <c r="P872" s="19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8"/>
    </row>
    <row r="873" spans="1:91" s="9" customFormat="1" ht="41.25" customHeight="1" x14ac:dyDescent="0.3">
      <c r="A873" s="55"/>
      <c r="B873" s="54" t="s">
        <v>259</v>
      </c>
      <c r="C873" s="55" t="s">
        <v>81</v>
      </c>
      <c r="D873" s="55"/>
      <c r="E873" s="2" t="s">
        <v>131</v>
      </c>
      <c r="F873" s="55" t="s">
        <v>79</v>
      </c>
      <c r="G873" s="2"/>
      <c r="H873" s="2"/>
      <c r="I873" s="2"/>
      <c r="J873" s="2"/>
      <c r="K873" s="2"/>
      <c r="L873" s="2"/>
      <c r="M873" s="2">
        <v>1</v>
      </c>
      <c r="N873" s="2"/>
      <c r="O873" s="2" t="s">
        <v>856</v>
      </c>
      <c r="P873" s="19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8"/>
    </row>
    <row r="874" spans="1:91" s="9" customFormat="1" ht="41.25" customHeight="1" x14ac:dyDescent="0.3">
      <c r="A874" s="55"/>
      <c r="B874" s="54"/>
      <c r="C874" s="55"/>
      <c r="D874" s="55"/>
      <c r="E874" s="55" t="s">
        <v>39</v>
      </c>
      <c r="F874" s="55"/>
      <c r="G874" s="2"/>
      <c r="H874" s="2"/>
      <c r="I874" s="2"/>
      <c r="J874" s="2"/>
      <c r="K874" s="2"/>
      <c r="L874" s="2">
        <v>3000</v>
      </c>
      <c r="M874" s="2">
        <v>1470</v>
      </c>
      <c r="N874" s="2" t="s">
        <v>38</v>
      </c>
      <c r="O874" s="2">
        <v>279114015</v>
      </c>
      <c r="P874" s="19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8"/>
    </row>
    <row r="875" spans="1:91" s="9" customFormat="1" ht="41.25" customHeight="1" x14ac:dyDescent="0.3">
      <c r="A875" s="55"/>
      <c r="B875" s="54"/>
      <c r="C875" s="55"/>
      <c r="D875" s="55"/>
      <c r="E875" s="55"/>
      <c r="F875" s="55"/>
      <c r="G875" s="2"/>
      <c r="H875" s="2"/>
      <c r="I875" s="2"/>
      <c r="J875" s="2"/>
      <c r="K875" s="2"/>
      <c r="L875" s="2">
        <v>5215</v>
      </c>
      <c r="M875" s="2">
        <v>5215</v>
      </c>
      <c r="N875" s="2" t="s">
        <v>4</v>
      </c>
      <c r="O875" s="2">
        <v>279114011</v>
      </c>
      <c r="P875" s="19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8"/>
    </row>
    <row r="876" spans="1:91" s="9" customFormat="1" ht="41.25" customHeight="1" x14ac:dyDescent="0.3">
      <c r="A876" s="55"/>
      <c r="B876" s="54" t="s">
        <v>258</v>
      </c>
      <c r="C876" s="55" t="s">
        <v>81</v>
      </c>
      <c r="D876" s="55"/>
      <c r="E876" s="2" t="s">
        <v>131</v>
      </c>
      <c r="F876" s="55" t="s">
        <v>79</v>
      </c>
      <c r="G876" s="2"/>
      <c r="H876" s="2"/>
      <c r="I876" s="2"/>
      <c r="J876" s="2"/>
      <c r="K876" s="2"/>
      <c r="L876" s="2">
        <v>1</v>
      </c>
      <c r="M876" s="18"/>
      <c r="N876" s="2"/>
      <c r="O876" s="2" t="s">
        <v>856</v>
      </c>
      <c r="P876" s="19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8"/>
    </row>
    <row r="877" spans="1:91" s="9" customFormat="1" ht="41.25" customHeight="1" x14ac:dyDescent="0.3">
      <c r="A877" s="55"/>
      <c r="B877" s="54"/>
      <c r="C877" s="55"/>
      <c r="D877" s="55"/>
      <c r="E877" s="55" t="s">
        <v>39</v>
      </c>
      <c r="F877" s="55"/>
      <c r="G877" s="2"/>
      <c r="H877" s="2"/>
      <c r="I877" s="2"/>
      <c r="J877" s="2"/>
      <c r="K877" s="2"/>
      <c r="L877" s="2">
        <v>1800</v>
      </c>
      <c r="M877" s="2"/>
      <c r="N877" s="2" t="s">
        <v>38</v>
      </c>
      <c r="O877" s="2">
        <v>279114015</v>
      </c>
      <c r="P877" s="19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8"/>
    </row>
    <row r="878" spans="1:91" s="9" customFormat="1" ht="41.25" customHeight="1" x14ac:dyDescent="0.3">
      <c r="A878" s="55"/>
      <c r="B878" s="54"/>
      <c r="C878" s="55"/>
      <c r="D878" s="55"/>
      <c r="E878" s="55"/>
      <c r="F878" s="55"/>
      <c r="G878" s="2"/>
      <c r="H878" s="2"/>
      <c r="I878" s="2"/>
      <c r="J878" s="2"/>
      <c r="K878" s="2"/>
      <c r="L878" s="2">
        <v>4200</v>
      </c>
      <c r="M878" s="18"/>
      <c r="N878" s="2" t="s">
        <v>4</v>
      </c>
      <c r="O878" s="2">
        <v>279114011</v>
      </c>
      <c r="P878" s="19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8"/>
    </row>
    <row r="879" spans="1:91" s="9" customFormat="1" ht="41.25" customHeight="1" x14ac:dyDescent="0.3">
      <c r="A879" s="55"/>
      <c r="B879" s="54" t="s">
        <v>257</v>
      </c>
      <c r="C879" s="55" t="s">
        <v>81</v>
      </c>
      <c r="D879" s="55"/>
      <c r="E879" s="2" t="s">
        <v>131</v>
      </c>
      <c r="F879" s="55" t="s">
        <v>79</v>
      </c>
      <c r="G879" s="2"/>
      <c r="H879" s="2"/>
      <c r="I879" s="2"/>
      <c r="J879" s="2"/>
      <c r="K879" s="2"/>
      <c r="L879" s="2"/>
      <c r="M879" s="2">
        <v>1</v>
      </c>
      <c r="N879" s="2"/>
      <c r="O879" s="2" t="s">
        <v>856</v>
      </c>
      <c r="P879" s="31"/>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8"/>
    </row>
    <row r="880" spans="1:91" s="9" customFormat="1" ht="41.25" customHeight="1" x14ac:dyDescent="0.3">
      <c r="A880" s="55"/>
      <c r="B880" s="54"/>
      <c r="C880" s="55"/>
      <c r="D880" s="55"/>
      <c r="E880" s="55" t="s">
        <v>39</v>
      </c>
      <c r="F880" s="55"/>
      <c r="G880" s="2"/>
      <c r="H880" s="2"/>
      <c r="I880" s="2"/>
      <c r="J880" s="2"/>
      <c r="K880" s="2"/>
      <c r="L880" s="2">
        <v>900</v>
      </c>
      <c r="M880" s="2">
        <v>900</v>
      </c>
      <c r="N880" s="2" t="s">
        <v>38</v>
      </c>
      <c r="O880" s="2">
        <v>279114015</v>
      </c>
      <c r="P880" s="31"/>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8"/>
    </row>
    <row r="881" spans="1:91" s="9" customFormat="1" ht="41.25" customHeight="1" x14ac:dyDescent="0.3">
      <c r="A881" s="55"/>
      <c r="B881" s="54"/>
      <c r="C881" s="55"/>
      <c r="D881" s="55"/>
      <c r="E881" s="55"/>
      <c r="F881" s="55"/>
      <c r="G881" s="2"/>
      <c r="H881" s="2"/>
      <c r="I881" s="2"/>
      <c r="J881" s="2"/>
      <c r="K881" s="2"/>
      <c r="L881" s="2">
        <v>2400</v>
      </c>
      <c r="M881" s="2">
        <v>2400</v>
      </c>
      <c r="N881" s="2" t="s">
        <v>4</v>
      </c>
      <c r="O881" s="2">
        <v>279114011</v>
      </c>
      <c r="P881" s="31"/>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8"/>
    </row>
    <row r="882" spans="1:91" s="9" customFormat="1" ht="41.25" customHeight="1" x14ac:dyDescent="0.3">
      <c r="A882" s="55"/>
      <c r="B882" s="54" t="s">
        <v>256</v>
      </c>
      <c r="C882" s="55" t="s">
        <v>81</v>
      </c>
      <c r="D882" s="55"/>
      <c r="E882" s="2" t="s">
        <v>131</v>
      </c>
      <c r="F882" s="55" t="s">
        <v>79</v>
      </c>
      <c r="G882" s="2"/>
      <c r="H882" s="2"/>
      <c r="I882" s="2"/>
      <c r="J882" s="2"/>
      <c r="K882" s="2"/>
      <c r="L882" s="2">
        <v>1</v>
      </c>
      <c r="M882" s="18"/>
      <c r="N882" s="2"/>
      <c r="O882" s="2" t="s">
        <v>856</v>
      </c>
      <c r="P882" s="31"/>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8"/>
    </row>
    <row r="883" spans="1:91" s="9" customFormat="1" ht="41.25" customHeight="1" x14ac:dyDescent="0.3">
      <c r="A883" s="55"/>
      <c r="B883" s="54"/>
      <c r="C883" s="55"/>
      <c r="D883" s="55"/>
      <c r="E883" s="55" t="s">
        <v>39</v>
      </c>
      <c r="F883" s="55"/>
      <c r="G883" s="2"/>
      <c r="H883" s="2"/>
      <c r="I883" s="2"/>
      <c r="J883" s="2"/>
      <c r="K883" s="2"/>
      <c r="L883" s="2">
        <v>1380</v>
      </c>
      <c r="M883" s="18"/>
      <c r="N883" s="2" t="s">
        <v>38</v>
      </c>
      <c r="O883" s="2">
        <v>279114015</v>
      </c>
      <c r="P883" s="31"/>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8"/>
    </row>
    <row r="884" spans="1:91" s="9" customFormat="1" ht="41.25" customHeight="1" x14ac:dyDescent="0.3">
      <c r="A884" s="55"/>
      <c r="B884" s="54"/>
      <c r="C884" s="55"/>
      <c r="D884" s="55"/>
      <c r="E884" s="55"/>
      <c r="F884" s="55"/>
      <c r="G884" s="2"/>
      <c r="H884" s="2"/>
      <c r="I884" s="2"/>
      <c r="J884" s="2"/>
      <c r="K884" s="2"/>
      <c r="L884" s="2">
        <v>3220</v>
      </c>
      <c r="M884" s="18"/>
      <c r="N884" s="2" t="s">
        <v>4</v>
      </c>
      <c r="O884" s="2">
        <v>279114011</v>
      </c>
      <c r="P884" s="31"/>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8"/>
    </row>
    <row r="885" spans="1:91" s="9" customFormat="1" ht="41.25" customHeight="1" x14ac:dyDescent="0.3">
      <c r="A885" s="55"/>
      <c r="B885" s="54" t="s">
        <v>255</v>
      </c>
      <c r="C885" s="55" t="s">
        <v>81</v>
      </c>
      <c r="D885" s="55"/>
      <c r="E885" s="2" t="s">
        <v>131</v>
      </c>
      <c r="F885" s="55" t="s">
        <v>79</v>
      </c>
      <c r="G885" s="2"/>
      <c r="H885" s="2"/>
      <c r="I885" s="2"/>
      <c r="J885" s="2"/>
      <c r="K885" s="2"/>
      <c r="L885" s="2">
        <v>1</v>
      </c>
      <c r="M885" s="18"/>
      <c r="N885" s="2"/>
      <c r="O885" s="2" t="s">
        <v>856</v>
      </c>
      <c r="P885" s="31"/>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8"/>
    </row>
    <row r="886" spans="1:91" s="9" customFormat="1" ht="41.25" customHeight="1" x14ac:dyDescent="0.3">
      <c r="A886" s="55"/>
      <c r="B886" s="54"/>
      <c r="C886" s="55"/>
      <c r="D886" s="55"/>
      <c r="E886" s="55" t="s">
        <v>39</v>
      </c>
      <c r="F886" s="55"/>
      <c r="G886" s="2"/>
      <c r="H886" s="2"/>
      <c r="I886" s="2"/>
      <c r="J886" s="2"/>
      <c r="K886" s="2"/>
      <c r="L886" s="2">
        <v>1200</v>
      </c>
      <c r="M886" s="18"/>
      <c r="N886" s="2" t="s">
        <v>38</v>
      </c>
      <c r="O886" s="2">
        <v>279114015</v>
      </c>
      <c r="P886" s="31"/>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8"/>
    </row>
    <row r="887" spans="1:91" s="9" customFormat="1" ht="41.25" customHeight="1" x14ac:dyDescent="0.3">
      <c r="A887" s="55"/>
      <c r="B887" s="54"/>
      <c r="C887" s="55"/>
      <c r="D887" s="55"/>
      <c r="E887" s="55"/>
      <c r="F887" s="55"/>
      <c r="G887" s="2"/>
      <c r="H887" s="2"/>
      <c r="I887" s="2"/>
      <c r="J887" s="2"/>
      <c r="K887" s="2"/>
      <c r="L887" s="2">
        <v>2800</v>
      </c>
      <c r="M887" s="18"/>
      <c r="N887" s="2" t="s">
        <v>4</v>
      </c>
      <c r="O887" s="2">
        <v>279114011</v>
      </c>
      <c r="P887" s="31"/>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8"/>
    </row>
    <row r="888" spans="1:91" s="9" customFormat="1" ht="41.25" customHeight="1" x14ac:dyDescent="0.3">
      <c r="A888" s="55"/>
      <c r="B888" s="54" t="s">
        <v>254</v>
      </c>
      <c r="C888" s="55" t="s">
        <v>81</v>
      </c>
      <c r="D888" s="55"/>
      <c r="E888" s="2" t="s">
        <v>131</v>
      </c>
      <c r="F888" s="55" t="s">
        <v>79</v>
      </c>
      <c r="G888" s="2"/>
      <c r="H888" s="2"/>
      <c r="I888" s="2"/>
      <c r="J888" s="2"/>
      <c r="K888" s="2"/>
      <c r="L888" s="2"/>
      <c r="M888" s="2">
        <v>1</v>
      </c>
      <c r="N888" s="2"/>
      <c r="O888" s="2" t="s">
        <v>856</v>
      </c>
      <c r="P888" s="31"/>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8"/>
    </row>
    <row r="889" spans="1:91" s="9" customFormat="1" ht="41.25" customHeight="1" x14ac:dyDescent="0.3">
      <c r="A889" s="55"/>
      <c r="B889" s="54"/>
      <c r="C889" s="55"/>
      <c r="D889" s="55"/>
      <c r="E889" s="55" t="s">
        <v>39</v>
      </c>
      <c r="F889" s="55"/>
      <c r="G889" s="2"/>
      <c r="H889" s="2"/>
      <c r="I889" s="2"/>
      <c r="J889" s="2"/>
      <c r="K889" s="2"/>
      <c r="L889" s="2">
        <v>900</v>
      </c>
      <c r="M889" s="2">
        <v>900</v>
      </c>
      <c r="N889" s="2" t="s">
        <v>38</v>
      </c>
      <c r="O889" s="2">
        <v>279114015</v>
      </c>
      <c r="P889" s="31"/>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8"/>
    </row>
    <row r="890" spans="1:91" s="9" customFormat="1" ht="41.25" customHeight="1" x14ac:dyDescent="0.3">
      <c r="A890" s="55"/>
      <c r="B890" s="54"/>
      <c r="C890" s="55"/>
      <c r="D890" s="55"/>
      <c r="E890" s="55"/>
      <c r="F890" s="55"/>
      <c r="G890" s="2"/>
      <c r="H890" s="2"/>
      <c r="I890" s="2"/>
      <c r="J890" s="2"/>
      <c r="K890" s="2"/>
      <c r="L890" s="2">
        <v>2400</v>
      </c>
      <c r="M890" s="2">
        <v>2400</v>
      </c>
      <c r="N890" s="2" t="s">
        <v>4</v>
      </c>
      <c r="O890" s="2">
        <v>279114011</v>
      </c>
      <c r="P890" s="31"/>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8"/>
    </row>
    <row r="891" spans="1:91" s="9" customFormat="1" ht="41.25" customHeight="1" x14ac:dyDescent="0.3">
      <c r="A891" s="55"/>
      <c r="B891" s="54" t="s">
        <v>253</v>
      </c>
      <c r="C891" s="55" t="s">
        <v>81</v>
      </c>
      <c r="D891" s="55"/>
      <c r="E891" s="2" t="s">
        <v>131</v>
      </c>
      <c r="F891" s="55" t="s">
        <v>79</v>
      </c>
      <c r="G891" s="2"/>
      <c r="H891" s="2"/>
      <c r="I891" s="2"/>
      <c r="J891" s="2"/>
      <c r="K891" s="2"/>
      <c r="L891" s="2">
        <v>1</v>
      </c>
      <c r="M891" s="18"/>
      <c r="N891" s="2"/>
      <c r="O891" s="2" t="s">
        <v>856</v>
      </c>
      <c r="P891" s="31"/>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8"/>
    </row>
    <row r="892" spans="1:91" s="9" customFormat="1" ht="41.25" customHeight="1" x14ac:dyDescent="0.3">
      <c r="A892" s="55"/>
      <c r="B892" s="54"/>
      <c r="C892" s="55"/>
      <c r="D892" s="55"/>
      <c r="E892" s="55" t="s">
        <v>39</v>
      </c>
      <c r="F892" s="55"/>
      <c r="G892" s="2"/>
      <c r="H892" s="2"/>
      <c r="I892" s="2"/>
      <c r="J892" s="2"/>
      <c r="K892" s="2"/>
      <c r="L892" s="2">
        <v>285</v>
      </c>
      <c r="M892" s="18"/>
      <c r="N892" s="2" t="s">
        <v>38</v>
      </c>
      <c r="O892" s="2">
        <v>279114015</v>
      </c>
      <c r="P892" s="31"/>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8"/>
    </row>
    <row r="893" spans="1:91" s="9" customFormat="1" ht="41.25" customHeight="1" x14ac:dyDescent="0.3">
      <c r="A893" s="55"/>
      <c r="B893" s="54"/>
      <c r="C893" s="55"/>
      <c r="D893" s="55"/>
      <c r="E893" s="55"/>
      <c r="F893" s="55"/>
      <c r="G893" s="2"/>
      <c r="H893" s="2"/>
      <c r="I893" s="2"/>
      <c r="J893" s="2"/>
      <c r="K893" s="2"/>
      <c r="L893" s="2">
        <v>665</v>
      </c>
      <c r="M893" s="18"/>
      <c r="N893" s="2" t="s">
        <v>4</v>
      </c>
      <c r="O893" s="2">
        <v>279114011</v>
      </c>
      <c r="P893" s="31"/>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8"/>
    </row>
    <row r="894" spans="1:91" s="9" customFormat="1" ht="41.25" customHeight="1" x14ac:dyDescent="0.3">
      <c r="A894" s="55"/>
      <c r="B894" s="54" t="s">
        <v>252</v>
      </c>
      <c r="C894" s="55" t="s">
        <v>81</v>
      </c>
      <c r="D894" s="55"/>
      <c r="E894" s="2" t="s">
        <v>131</v>
      </c>
      <c r="F894" s="55" t="s">
        <v>79</v>
      </c>
      <c r="G894" s="2"/>
      <c r="H894" s="2"/>
      <c r="I894" s="2"/>
      <c r="J894" s="2"/>
      <c r="K894" s="2"/>
      <c r="L894" s="2"/>
      <c r="M894" s="2">
        <v>1</v>
      </c>
      <c r="N894" s="2"/>
      <c r="O894" s="2" t="s">
        <v>856</v>
      </c>
      <c r="P894" s="31"/>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8"/>
    </row>
    <row r="895" spans="1:91" s="9" customFormat="1" ht="41.25" customHeight="1" x14ac:dyDescent="0.3">
      <c r="A895" s="55"/>
      <c r="B895" s="54"/>
      <c r="C895" s="55"/>
      <c r="D895" s="55"/>
      <c r="E895" s="55" t="s">
        <v>39</v>
      </c>
      <c r="F895" s="55"/>
      <c r="G895" s="2"/>
      <c r="H895" s="2"/>
      <c r="I895" s="2"/>
      <c r="J895" s="2"/>
      <c r="K895" s="2"/>
      <c r="L895" s="2">
        <v>1200</v>
      </c>
      <c r="M895" s="2">
        <v>1200</v>
      </c>
      <c r="N895" s="2" t="s">
        <v>38</v>
      </c>
      <c r="O895" s="2">
        <v>279114015</v>
      </c>
      <c r="P895" s="148"/>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8"/>
    </row>
    <row r="896" spans="1:91" s="9" customFormat="1" ht="41.25" customHeight="1" x14ac:dyDescent="0.3">
      <c r="A896" s="55"/>
      <c r="B896" s="54"/>
      <c r="C896" s="55"/>
      <c r="D896" s="55"/>
      <c r="E896" s="55"/>
      <c r="F896" s="55"/>
      <c r="G896" s="2"/>
      <c r="H896" s="2"/>
      <c r="I896" s="2"/>
      <c r="J896" s="2"/>
      <c r="K896" s="2"/>
      <c r="L896" s="2">
        <v>2800</v>
      </c>
      <c r="M896" s="2">
        <v>2800</v>
      </c>
      <c r="N896" s="2" t="s">
        <v>4</v>
      </c>
      <c r="O896" s="2">
        <v>279114011</v>
      </c>
      <c r="P896" s="31"/>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8"/>
    </row>
    <row r="897" spans="1:91" s="9" customFormat="1" ht="41.25" customHeight="1" x14ac:dyDescent="0.3">
      <c r="A897" s="55"/>
      <c r="B897" s="54" t="s">
        <v>251</v>
      </c>
      <c r="C897" s="55" t="s">
        <v>81</v>
      </c>
      <c r="D897" s="55"/>
      <c r="E897" s="2" t="s">
        <v>131</v>
      </c>
      <c r="F897" s="55" t="s">
        <v>79</v>
      </c>
      <c r="G897" s="2"/>
      <c r="H897" s="2"/>
      <c r="I897" s="2"/>
      <c r="J897" s="2"/>
      <c r="K897" s="2"/>
      <c r="L897" s="2">
        <v>1</v>
      </c>
      <c r="M897" s="18"/>
      <c r="N897" s="2"/>
      <c r="O897" s="2" t="s">
        <v>856</v>
      </c>
      <c r="P897" s="31"/>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8"/>
    </row>
    <row r="898" spans="1:91" s="9" customFormat="1" ht="41.25" customHeight="1" x14ac:dyDescent="0.3">
      <c r="A898" s="55"/>
      <c r="B898" s="54"/>
      <c r="C898" s="55"/>
      <c r="D898" s="55"/>
      <c r="E898" s="55" t="s">
        <v>39</v>
      </c>
      <c r="F898" s="55"/>
      <c r="G898" s="2"/>
      <c r="H898" s="2"/>
      <c r="I898" s="2"/>
      <c r="J898" s="2"/>
      <c r="K898" s="2"/>
      <c r="L898" s="2">
        <v>570</v>
      </c>
      <c r="M898" s="18"/>
      <c r="N898" s="2" t="s">
        <v>38</v>
      </c>
      <c r="O898" s="2">
        <v>279114015</v>
      </c>
      <c r="P898" s="31"/>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8"/>
    </row>
    <row r="899" spans="1:91" s="9" customFormat="1" ht="41.25" customHeight="1" x14ac:dyDescent="0.3">
      <c r="A899" s="55"/>
      <c r="B899" s="54"/>
      <c r="C899" s="55"/>
      <c r="D899" s="55"/>
      <c r="E899" s="55"/>
      <c r="F899" s="55"/>
      <c r="G899" s="2"/>
      <c r="H899" s="2"/>
      <c r="I899" s="2"/>
      <c r="J899" s="2"/>
      <c r="K899" s="2"/>
      <c r="L899" s="2">
        <v>1330</v>
      </c>
      <c r="M899" s="18"/>
      <c r="N899" s="2" t="s">
        <v>4</v>
      </c>
      <c r="O899" s="2">
        <v>279114011</v>
      </c>
      <c r="P899" s="31"/>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8"/>
    </row>
    <row r="900" spans="1:91" s="9" customFormat="1" ht="41.25" customHeight="1" x14ac:dyDescent="0.3">
      <c r="A900" s="55"/>
      <c r="B900" s="54" t="s">
        <v>250</v>
      </c>
      <c r="C900" s="55" t="s">
        <v>81</v>
      </c>
      <c r="D900" s="55"/>
      <c r="E900" s="2" t="s">
        <v>131</v>
      </c>
      <c r="F900" s="55" t="s">
        <v>79</v>
      </c>
      <c r="G900" s="2"/>
      <c r="H900" s="2"/>
      <c r="I900" s="2"/>
      <c r="J900" s="2"/>
      <c r="K900" s="2"/>
      <c r="L900" s="2">
        <v>1</v>
      </c>
      <c r="M900" s="18"/>
      <c r="N900" s="2"/>
      <c r="O900" s="2" t="s">
        <v>856</v>
      </c>
      <c r="P900" s="31"/>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8"/>
    </row>
    <row r="901" spans="1:91" s="9" customFormat="1" ht="41.25" customHeight="1" x14ac:dyDescent="0.3">
      <c r="A901" s="55"/>
      <c r="B901" s="54"/>
      <c r="C901" s="55"/>
      <c r="D901" s="55"/>
      <c r="E901" s="55" t="s">
        <v>39</v>
      </c>
      <c r="F901" s="55"/>
      <c r="G901" s="2"/>
      <c r="H901" s="2"/>
      <c r="I901" s="2"/>
      <c r="J901" s="2"/>
      <c r="K901" s="2"/>
      <c r="L901" s="2">
        <v>600</v>
      </c>
      <c r="M901" s="18"/>
      <c r="N901" s="2" t="s">
        <v>38</v>
      </c>
      <c r="O901" s="2">
        <v>279114015</v>
      </c>
      <c r="P901" s="148"/>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8"/>
    </row>
    <row r="902" spans="1:91" s="9" customFormat="1" ht="41.25" customHeight="1" x14ac:dyDescent="0.3">
      <c r="A902" s="55"/>
      <c r="B902" s="54"/>
      <c r="C902" s="55"/>
      <c r="D902" s="55"/>
      <c r="E902" s="55"/>
      <c r="F902" s="55"/>
      <c r="G902" s="2"/>
      <c r="H902" s="2"/>
      <c r="I902" s="2"/>
      <c r="J902" s="2"/>
      <c r="K902" s="2"/>
      <c r="L902" s="2">
        <v>1400</v>
      </c>
      <c r="M902" s="18"/>
      <c r="N902" s="2" t="s">
        <v>4</v>
      </c>
      <c r="O902" s="2">
        <v>279114011</v>
      </c>
      <c r="P902" s="31"/>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8"/>
    </row>
    <row r="903" spans="1:91" s="9" customFormat="1" ht="41.25" customHeight="1" x14ac:dyDescent="0.3">
      <c r="A903" s="55"/>
      <c r="B903" s="54" t="s">
        <v>249</v>
      </c>
      <c r="C903" s="55" t="s">
        <v>81</v>
      </c>
      <c r="D903" s="55"/>
      <c r="E903" s="2" t="s">
        <v>131</v>
      </c>
      <c r="F903" s="55" t="s">
        <v>79</v>
      </c>
      <c r="G903" s="2"/>
      <c r="H903" s="2"/>
      <c r="I903" s="2"/>
      <c r="J903" s="2"/>
      <c r="K903" s="2"/>
      <c r="L903" s="2">
        <v>1</v>
      </c>
      <c r="M903" s="18"/>
      <c r="N903" s="2"/>
      <c r="O903" s="2" t="s">
        <v>856</v>
      </c>
      <c r="P903" s="31"/>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8"/>
    </row>
    <row r="904" spans="1:91" s="9" customFormat="1" ht="41.25" customHeight="1" x14ac:dyDescent="0.3">
      <c r="A904" s="55"/>
      <c r="B904" s="54"/>
      <c r="C904" s="55"/>
      <c r="D904" s="55"/>
      <c r="E904" s="55" t="s">
        <v>39</v>
      </c>
      <c r="F904" s="55"/>
      <c r="G904" s="2"/>
      <c r="H904" s="2"/>
      <c r="I904" s="2"/>
      <c r="J904" s="2"/>
      <c r="K904" s="2"/>
      <c r="L904" s="2">
        <v>288</v>
      </c>
      <c r="M904" s="18"/>
      <c r="N904" s="2" t="s">
        <v>38</v>
      </c>
      <c r="O904" s="2">
        <v>279114015</v>
      </c>
      <c r="P904" s="148"/>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8"/>
    </row>
    <row r="905" spans="1:91" s="9" customFormat="1" ht="41.25" customHeight="1" x14ac:dyDescent="0.3">
      <c r="A905" s="55"/>
      <c r="B905" s="54"/>
      <c r="C905" s="55"/>
      <c r="D905" s="55"/>
      <c r="E905" s="55"/>
      <c r="F905" s="55"/>
      <c r="G905" s="2"/>
      <c r="H905" s="2"/>
      <c r="I905" s="2"/>
      <c r="J905" s="2"/>
      <c r="K905" s="2"/>
      <c r="L905" s="2">
        <v>672</v>
      </c>
      <c r="M905" s="18"/>
      <c r="N905" s="2" t="s">
        <v>4</v>
      </c>
      <c r="O905" s="2">
        <v>279114011</v>
      </c>
      <c r="P905" s="31"/>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8"/>
    </row>
    <row r="906" spans="1:91" s="9" customFormat="1" ht="41.25" customHeight="1" x14ac:dyDescent="0.3">
      <c r="A906" s="55"/>
      <c r="B906" s="54" t="s">
        <v>248</v>
      </c>
      <c r="C906" s="55" t="s">
        <v>81</v>
      </c>
      <c r="D906" s="55"/>
      <c r="E906" s="2" t="s">
        <v>131</v>
      </c>
      <c r="F906" s="55" t="s">
        <v>79</v>
      </c>
      <c r="G906" s="2"/>
      <c r="H906" s="2"/>
      <c r="I906" s="2"/>
      <c r="J906" s="2"/>
      <c r="K906" s="2"/>
      <c r="L906" s="2">
        <v>1</v>
      </c>
      <c r="M906" s="18"/>
      <c r="N906" s="2"/>
      <c r="O906" s="2" t="s">
        <v>856</v>
      </c>
      <c r="P906" s="31"/>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8"/>
    </row>
    <row r="907" spans="1:91" s="9" customFormat="1" ht="41.25" customHeight="1" x14ac:dyDescent="0.3">
      <c r="A907" s="55"/>
      <c r="B907" s="54"/>
      <c r="C907" s="55"/>
      <c r="D907" s="55"/>
      <c r="E907" s="55" t="s">
        <v>39</v>
      </c>
      <c r="F907" s="55"/>
      <c r="G907" s="2"/>
      <c r="H907" s="2"/>
      <c r="I907" s="2"/>
      <c r="J907" s="2"/>
      <c r="K907" s="2"/>
      <c r="L907" s="2">
        <v>540</v>
      </c>
      <c r="M907" s="18"/>
      <c r="N907" s="2" t="s">
        <v>38</v>
      </c>
      <c r="O907" s="2">
        <v>279114015</v>
      </c>
      <c r="P907" s="148"/>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8"/>
    </row>
    <row r="908" spans="1:91" s="9" customFormat="1" ht="41.25" customHeight="1" x14ac:dyDescent="0.3">
      <c r="A908" s="55"/>
      <c r="B908" s="54"/>
      <c r="C908" s="55"/>
      <c r="D908" s="55"/>
      <c r="E908" s="55"/>
      <c r="F908" s="55"/>
      <c r="G908" s="2"/>
      <c r="H908" s="2"/>
      <c r="I908" s="2"/>
      <c r="J908" s="2"/>
      <c r="K908" s="2"/>
      <c r="L908" s="2">
        <v>1260</v>
      </c>
      <c r="M908" s="18"/>
      <c r="N908" s="2" t="s">
        <v>4</v>
      </c>
      <c r="O908" s="2">
        <v>279114011</v>
      </c>
      <c r="P908" s="31"/>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8"/>
    </row>
    <row r="909" spans="1:91" s="9" customFormat="1" ht="41.25" customHeight="1" x14ac:dyDescent="0.3">
      <c r="A909" s="55"/>
      <c r="B909" s="54" t="s">
        <v>247</v>
      </c>
      <c r="C909" s="55" t="s">
        <v>81</v>
      </c>
      <c r="D909" s="55"/>
      <c r="E909" s="2" t="s">
        <v>131</v>
      </c>
      <c r="F909" s="55" t="s">
        <v>79</v>
      </c>
      <c r="G909" s="2"/>
      <c r="H909" s="2"/>
      <c r="I909" s="2"/>
      <c r="J909" s="2"/>
      <c r="K909" s="2"/>
      <c r="L909" s="2">
        <v>1</v>
      </c>
      <c r="M909" s="18"/>
      <c r="N909" s="2"/>
      <c r="O909" s="2" t="s">
        <v>856</v>
      </c>
      <c r="P909" s="31"/>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8"/>
    </row>
    <row r="910" spans="1:91" s="9" customFormat="1" ht="41.25" customHeight="1" x14ac:dyDescent="0.3">
      <c r="A910" s="55"/>
      <c r="B910" s="54"/>
      <c r="C910" s="55"/>
      <c r="D910" s="55"/>
      <c r="E910" s="55" t="s">
        <v>39</v>
      </c>
      <c r="F910" s="55"/>
      <c r="G910" s="2"/>
      <c r="H910" s="2"/>
      <c r="I910" s="2"/>
      <c r="J910" s="2"/>
      <c r="K910" s="2"/>
      <c r="L910" s="2">
        <v>156</v>
      </c>
      <c r="M910" s="18"/>
      <c r="N910" s="2" t="s">
        <v>38</v>
      </c>
      <c r="O910" s="2">
        <v>279114015</v>
      </c>
      <c r="P910" s="148"/>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8"/>
    </row>
    <row r="911" spans="1:91" s="9" customFormat="1" ht="41.25" customHeight="1" x14ac:dyDescent="0.3">
      <c r="A911" s="55"/>
      <c r="B911" s="54"/>
      <c r="C911" s="55"/>
      <c r="D911" s="55"/>
      <c r="E911" s="55"/>
      <c r="F911" s="55"/>
      <c r="G911" s="2"/>
      <c r="H911" s="2"/>
      <c r="I911" s="2"/>
      <c r="J911" s="2"/>
      <c r="K911" s="2"/>
      <c r="L911" s="2">
        <v>364</v>
      </c>
      <c r="M911" s="18"/>
      <c r="N911" s="2" t="s">
        <v>4</v>
      </c>
      <c r="O911" s="2">
        <v>279114011</v>
      </c>
      <c r="P911" s="31"/>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8"/>
    </row>
    <row r="912" spans="1:91" s="9" customFormat="1" ht="41.25" customHeight="1" x14ac:dyDescent="0.3">
      <c r="A912" s="55"/>
      <c r="B912" s="54" t="s">
        <v>246</v>
      </c>
      <c r="C912" s="55" t="s">
        <v>81</v>
      </c>
      <c r="D912" s="55"/>
      <c r="E912" s="2" t="s">
        <v>131</v>
      </c>
      <c r="F912" s="55" t="s">
        <v>79</v>
      </c>
      <c r="G912" s="2"/>
      <c r="H912" s="2"/>
      <c r="I912" s="2"/>
      <c r="J912" s="2"/>
      <c r="K912" s="2"/>
      <c r="L912" s="2">
        <v>1</v>
      </c>
      <c r="M912" s="18"/>
      <c r="N912" s="2"/>
      <c r="O912" s="2" t="s">
        <v>856</v>
      </c>
      <c r="P912" s="31"/>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8"/>
    </row>
    <row r="913" spans="1:91" s="9" customFormat="1" ht="41.25" customHeight="1" x14ac:dyDescent="0.3">
      <c r="A913" s="55"/>
      <c r="B913" s="54"/>
      <c r="C913" s="55"/>
      <c r="D913" s="55"/>
      <c r="E913" s="55" t="s">
        <v>39</v>
      </c>
      <c r="F913" s="55"/>
      <c r="G913" s="2"/>
      <c r="H913" s="2"/>
      <c r="I913" s="2"/>
      <c r="J913" s="2"/>
      <c r="K913" s="2"/>
      <c r="L913" s="2">
        <v>180</v>
      </c>
      <c r="M913" s="18"/>
      <c r="N913" s="2" t="s">
        <v>38</v>
      </c>
      <c r="O913" s="2">
        <v>279114015</v>
      </c>
      <c r="P913" s="148"/>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8"/>
    </row>
    <row r="914" spans="1:91" s="9" customFormat="1" ht="82.5" customHeight="1" x14ac:dyDescent="0.3">
      <c r="A914" s="55"/>
      <c r="B914" s="54"/>
      <c r="C914" s="55"/>
      <c r="D914" s="55"/>
      <c r="E914" s="55"/>
      <c r="F914" s="55"/>
      <c r="G914" s="2"/>
      <c r="H914" s="2"/>
      <c r="I914" s="2"/>
      <c r="J914" s="2"/>
      <c r="K914" s="2"/>
      <c r="L914" s="2">
        <v>420</v>
      </c>
      <c r="M914" s="18"/>
      <c r="N914" s="2" t="s">
        <v>4</v>
      </c>
      <c r="O914" s="2">
        <v>279114011</v>
      </c>
      <c r="P914" s="31"/>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8"/>
    </row>
    <row r="915" spans="1:91" s="9" customFormat="1" ht="41.25" customHeight="1" x14ac:dyDescent="0.3">
      <c r="A915" s="55"/>
      <c r="B915" s="54" t="s">
        <v>245</v>
      </c>
      <c r="C915" s="55" t="s">
        <v>81</v>
      </c>
      <c r="D915" s="55"/>
      <c r="E915" s="2" t="s">
        <v>131</v>
      </c>
      <c r="F915" s="55" t="s">
        <v>79</v>
      </c>
      <c r="G915" s="2"/>
      <c r="H915" s="2"/>
      <c r="I915" s="2"/>
      <c r="J915" s="2"/>
      <c r="K915" s="2"/>
      <c r="L915" s="2">
        <v>1</v>
      </c>
      <c r="M915" s="18"/>
      <c r="N915" s="2"/>
      <c r="O915" s="2" t="s">
        <v>856</v>
      </c>
      <c r="P915" s="31"/>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8"/>
    </row>
    <row r="916" spans="1:91" s="9" customFormat="1" ht="41.25" customHeight="1" x14ac:dyDescent="0.3">
      <c r="A916" s="55"/>
      <c r="B916" s="54"/>
      <c r="C916" s="55"/>
      <c r="D916" s="55"/>
      <c r="E916" s="55" t="s">
        <v>39</v>
      </c>
      <c r="F916" s="55"/>
      <c r="G916" s="2"/>
      <c r="H916" s="2"/>
      <c r="I916" s="2"/>
      <c r="J916" s="2"/>
      <c r="K916" s="2"/>
      <c r="L916" s="2">
        <v>76.2</v>
      </c>
      <c r="M916" s="18"/>
      <c r="N916" s="2" t="s">
        <v>38</v>
      </c>
      <c r="O916" s="2">
        <v>279114015</v>
      </c>
      <c r="P916" s="148"/>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8"/>
    </row>
    <row r="917" spans="1:91" s="9" customFormat="1" ht="100.5" customHeight="1" x14ac:dyDescent="0.3">
      <c r="A917" s="55"/>
      <c r="B917" s="54"/>
      <c r="C917" s="55"/>
      <c r="D917" s="55"/>
      <c r="E917" s="55"/>
      <c r="F917" s="55"/>
      <c r="G917" s="2"/>
      <c r="H917" s="2"/>
      <c r="I917" s="2"/>
      <c r="J917" s="2"/>
      <c r="K917" s="2"/>
      <c r="L917" s="2">
        <v>177.8</v>
      </c>
      <c r="M917" s="18"/>
      <c r="N917" s="2" t="s">
        <v>4</v>
      </c>
      <c r="O917" s="2">
        <v>279114011</v>
      </c>
      <c r="P917" s="31"/>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8"/>
    </row>
    <row r="918" spans="1:91" s="9" customFormat="1" ht="41.25" customHeight="1" x14ac:dyDescent="0.3">
      <c r="A918" s="55"/>
      <c r="B918" s="54" t="s">
        <v>244</v>
      </c>
      <c r="C918" s="55" t="s">
        <v>81</v>
      </c>
      <c r="D918" s="55"/>
      <c r="E918" s="2" t="s">
        <v>131</v>
      </c>
      <c r="F918" s="55" t="s">
        <v>79</v>
      </c>
      <c r="G918" s="2"/>
      <c r="H918" s="2"/>
      <c r="I918" s="2"/>
      <c r="J918" s="2"/>
      <c r="K918" s="2"/>
      <c r="L918" s="2">
        <v>1</v>
      </c>
      <c r="M918" s="18"/>
      <c r="N918" s="2"/>
      <c r="O918" s="2" t="s">
        <v>856</v>
      </c>
      <c r="P918" s="31"/>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8"/>
    </row>
    <row r="919" spans="1:91" s="9" customFormat="1" ht="41.25" customHeight="1" x14ac:dyDescent="0.3">
      <c r="A919" s="55"/>
      <c r="B919" s="54"/>
      <c r="C919" s="55"/>
      <c r="D919" s="55"/>
      <c r="E919" s="55" t="s">
        <v>39</v>
      </c>
      <c r="F919" s="55"/>
      <c r="G919" s="2"/>
      <c r="H919" s="2"/>
      <c r="I919" s="2"/>
      <c r="J919" s="2"/>
      <c r="K919" s="2"/>
      <c r="L919" s="2">
        <v>285</v>
      </c>
      <c r="M919" s="18"/>
      <c r="N919" s="2" t="s">
        <v>38</v>
      </c>
      <c r="O919" s="2">
        <v>279114015</v>
      </c>
      <c r="P919" s="148"/>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8"/>
    </row>
    <row r="920" spans="1:91" s="9" customFormat="1" ht="103.5" customHeight="1" x14ac:dyDescent="0.3">
      <c r="A920" s="55"/>
      <c r="B920" s="54"/>
      <c r="C920" s="55"/>
      <c r="D920" s="55"/>
      <c r="E920" s="55"/>
      <c r="F920" s="55"/>
      <c r="G920" s="2"/>
      <c r="H920" s="2"/>
      <c r="I920" s="2"/>
      <c r="J920" s="2"/>
      <c r="K920" s="2"/>
      <c r="L920" s="2">
        <v>665</v>
      </c>
      <c r="M920" s="18"/>
      <c r="N920" s="2" t="s">
        <v>4</v>
      </c>
      <c r="O920" s="2">
        <v>279114011</v>
      </c>
      <c r="P920" s="31"/>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8"/>
    </row>
    <row r="921" spans="1:91" s="9" customFormat="1" ht="41.25" customHeight="1" x14ac:dyDescent="0.3">
      <c r="A921" s="55"/>
      <c r="B921" s="54" t="s">
        <v>243</v>
      </c>
      <c r="C921" s="55" t="s">
        <v>81</v>
      </c>
      <c r="D921" s="55"/>
      <c r="E921" s="2" t="s">
        <v>131</v>
      </c>
      <c r="F921" s="55" t="s">
        <v>79</v>
      </c>
      <c r="G921" s="2"/>
      <c r="H921" s="2"/>
      <c r="I921" s="2"/>
      <c r="J921" s="2"/>
      <c r="K921" s="2"/>
      <c r="L921" s="2">
        <v>1</v>
      </c>
      <c r="M921" s="18"/>
      <c r="N921" s="2"/>
      <c r="O921" s="2" t="s">
        <v>856</v>
      </c>
      <c r="P921" s="31"/>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8"/>
    </row>
    <row r="922" spans="1:91" s="9" customFormat="1" ht="41.25" customHeight="1" x14ac:dyDescent="0.3">
      <c r="A922" s="55"/>
      <c r="B922" s="54"/>
      <c r="C922" s="55"/>
      <c r="D922" s="55"/>
      <c r="E922" s="55" t="s">
        <v>39</v>
      </c>
      <c r="F922" s="55"/>
      <c r="G922" s="2"/>
      <c r="H922" s="2"/>
      <c r="I922" s="2"/>
      <c r="J922" s="2"/>
      <c r="K922" s="2"/>
      <c r="L922" s="2">
        <v>900</v>
      </c>
      <c r="M922" s="18"/>
      <c r="N922" s="2" t="s">
        <v>38</v>
      </c>
      <c r="O922" s="2">
        <v>279114015</v>
      </c>
      <c r="P922" s="148"/>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8"/>
    </row>
    <row r="923" spans="1:91" s="9" customFormat="1" ht="41.25" customHeight="1" x14ac:dyDescent="0.3">
      <c r="A923" s="55"/>
      <c r="B923" s="54"/>
      <c r="C923" s="55"/>
      <c r="D923" s="55"/>
      <c r="E923" s="55"/>
      <c r="F923" s="55"/>
      <c r="G923" s="2"/>
      <c r="H923" s="2"/>
      <c r="I923" s="2"/>
      <c r="J923" s="2"/>
      <c r="K923" s="2"/>
      <c r="L923" s="2">
        <v>2100</v>
      </c>
      <c r="M923" s="18"/>
      <c r="N923" s="2" t="s">
        <v>4</v>
      </c>
      <c r="O923" s="2">
        <v>279114011</v>
      </c>
      <c r="P923" s="31"/>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8"/>
    </row>
    <row r="924" spans="1:91" s="9" customFormat="1" ht="41.25" customHeight="1" x14ac:dyDescent="0.3">
      <c r="A924" s="55"/>
      <c r="B924" s="54" t="s">
        <v>242</v>
      </c>
      <c r="C924" s="55" t="s">
        <v>81</v>
      </c>
      <c r="D924" s="55"/>
      <c r="E924" s="2" t="s">
        <v>131</v>
      </c>
      <c r="F924" s="55" t="s">
        <v>79</v>
      </c>
      <c r="G924" s="2"/>
      <c r="H924" s="2"/>
      <c r="I924" s="2"/>
      <c r="J924" s="2"/>
      <c r="K924" s="2"/>
      <c r="L924" s="2">
        <v>1</v>
      </c>
      <c r="M924" s="18"/>
      <c r="N924" s="2"/>
      <c r="O924" s="2" t="s">
        <v>856</v>
      </c>
      <c r="P924" s="31"/>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8"/>
    </row>
    <row r="925" spans="1:91" s="9" customFormat="1" ht="41.25" customHeight="1" x14ac:dyDescent="0.3">
      <c r="A925" s="55"/>
      <c r="B925" s="54"/>
      <c r="C925" s="55"/>
      <c r="D925" s="55"/>
      <c r="E925" s="55" t="s">
        <v>39</v>
      </c>
      <c r="F925" s="55"/>
      <c r="G925" s="2"/>
      <c r="H925" s="2"/>
      <c r="I925" s="2"/>
      <c r="J925" s="2"/>
      <c r="K925" s="2"/>
      <c r="L925" s="2">
        <v>510</v>
      </c>
      <c r="M925" s="18"/>
      <c r="N925" s="2" t="s">
        <v>38</v>
      </c>
      <c r="O925" s="2">
        <v>279114015</v>
      </c>
      <c r="P925" s="148"/>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8"/>
    </row>
    <row r="926" spans="1:91" s="9" customFormat="1" ht="41.25" customHeight="1" x14ac:dyDescent="0.3">
      <c r="A926" s="55"/>
      <c r="B926" s="54"/>
      <c r="C926" s="55"/>
      <c r="D926" s="55"/>
      <c r="E926" s="55"/>
      <c r="F926" s="55"/>
      <c r="G926" s="2"/>
      <c r="H926" s="2"/>
      <c r="I926" s="2"/>
      <c r="J926" s="2"/>
      <c r="K926" s="2"/>
      <c r="L926" s="2">
        <v>1190</v>
      </c>
      <c r="M926" s="18"/>
      <c r="N926" s="2" t="s">
        <v>4</v>
      </c>
      <c r="O926" s="2">
        <v>279114011</v>
      </c>
      <c r="P926" s="31"/>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8"/>
    </row>
    <row r="927" spans="1:91" s="9" customFormat="1" ht="41.25" customHeight="1" x14ac:dyDescent="0.3">
      <c r="A927" s="55"/>
      <c r="B927" s="54" t="s">
        <v>241</v>
      </c>
      <c r="C927" s="55" t="s">
        <v>81</v>
      </c>
      <c r="D927" s="55"/>
      <c r="E927" s="2" t="s">
        <v>131</v>
      </c>
      <c r="F927" s="55" t="s">
        <v>79</v>
      </c>
      <c r="G927" s="2"/>
      <c r="H927" s="2"/>
      <c r="I927" s="2"/>
      <c r="J927" s="2"/>
      <c r="K927" s="2"/>
      <c r="L927" s="2">
        <v>1</v>
      </c>
      <c r="M927" s="18"/>
      <c r="N927" s="2"/>
      <c r="O927" s="2" t="s">
        <v>856</v>
      </c>
      <c r="P927" s="31"/>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8"/>
    </row>
    <row r="928" spans="1:91" s="9" customFormat="1" ht="41.25" customHeight="1" x14ac:dyDescent="0.3">
      <c r="A928" s="55"/>
      <c r="B928" s="54"/>
      <c r="C928" s="55"/>
      <c r="D928" s="55"/>
      <c r="E928" s="55" t="s">
        <v>39</v>
      </c>
      <c r="F928" s="55"/>
      <c r="G928" s="2"/>
      <c r="H928" s="2"/>
      <c r="I928" s="2"/>
      <c r="J928" s="2"/>
      <c r="K928" s="2"/>
      <c r="L928" s="2">
        <v>286.8</v>
      </c>
      <c r="M928" s="18"/>
      <c r="N928" s="2" t="s">
        <v>38</v>
      </c>
      <c r="O928" s="2">
        <v>279114015</v>
      </c>
      <c r="P928" s="148"/>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8"/>
    </row>
    <row r="929" spans="1:91" s="9" customFormat="1" ht="41.25" customHeight="1" x14ac:dyDescent="0.3">
      <c r="A929" s="55"/>
      <c r="B929" s="54"/>
      <c r="C929" s="55"/>
      <c r="D929" s="55"/>
      <c r="E929" s="55"/>
      <c r="F929" s="55"/>
      <c r="G929" s="2"/>
      <c r="H929" s="2"/>
      <c r="I929" s="2"/>
      <c r="J929" s="2"/>
      <c r="K929" s="2"/>
      <c r="L929" s="2">
        <v>669.2</v>
      </c>
      <c r="M929" s="18"/>
      <c r="N929" s="2" t="s">
        <v>4</v>
      </c>
      <c r="O929" s="2">
        <v>279114011</v>
      </c>
      <c r="P929" s="31"/>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8"/>
    </row>
    <row r="930" spans="1:91" s="9" customFormat="1" ht="41.25" customHeight="1" x14ac:dyDescent="0.3">
      <c r="A930" s="55"/>
      <c r="B930" s="54" t="s">
        <v>240</v>
      </c>
      <c r="C930" s="55" t="s">
        <v>81</v>
      </c>
      <c r="D930" s="55"/>
      <c r="E930" s="2" t="s">
        <v>131</v>
      </c>
      <c r="F930" s="55" t="s">
        <v>79</v>
      </c>
      <c r="G930" s="2"/>
      <c r="H930" s="2"/>
      <c r="I930" s="2"/>
      <c r="J930" s="2"/>
      <c r="K930" s="2"/>
      <c r="L930" s="2">
        <v>1</v>
      </c>
      <c r="M930" s="18"/>
      <c r="N930" s="2"/>
      <c r="O930" s="2" t="s">
        <v>856</v>
      </c>
      <c r="P930" s="31"/>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8"/>
    </row>
    <row r="931" spans="1:91" s="9" customFormat="1" ht="41.25" customHeight="1" x14ac:dyDescent="0.3">
      <c r="A931" s="55"/>
      <c r="B931" s="54"/>
      <c r="C931" s="55"/>
      <c r="D931" s="55"/>
      <c r="E931" s="55" t="s">
        <v>39</v>
      </c>
      <c r="F931" s="55"/>
      <c r="G931" s="2"/>
      <c r="H931" s="2"/>
      <c r="I931" s="2"/>
      <c r="J931" s="2"/>
      <c r="K931" s="2"/>
      <c r="L931" s="2">
        <v>330</v>
      </c>
      <c r="M931" s="18"/>
      <c r="N931" s="2" t="s">
        <v>38</v>
      </c>
      <c r="O931" s="2">
        <v>279114015</v>
      </c>
      <c r="P931" s="148"/>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8"/>
    </row>
    <row r="932" spans="1:91" s="9" customFormat="1" ht="41.25" customHeight="1" x14ac:dyDescent="0.3">
      <c r="A932" s="55"/>
      <c r="B932" s="54"/>
      <c r="C932" s="55"/>
      <c r="D932" s="55"/>
      <c r="E932" s="55"/>
      <c r="F932" s="55"/>
      <c r="G932" s="2"/>
      <c r="H932" s="2"/>
      <c r="I932" s="2"/>
      <c r="J932" s="2"/>
      <c r="K932" s="2"/>
      <c r="L932" s="2">
        <v>770</v>
      </c>
      <c r="M932" s="18"/>
      <c r="N932" s="2" t="s">
        <v>4</v>
      </c>
      <c r="O932" s="2">
        <v>279114011</v>
      </c>
      <c r="P932" s="31"/>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8"/>
    </row>
    <row r="933" spans="1:91" s="9" customFormat="1" ht="41.25" customHeight="1" x14ac:dyDescent="0.3">
      <c r="A933" s="55"/>
      <c r="B933" s="54" t="s">
        <v>239</v>
      </c>
      <c r="C933" s="55" t="s">
        <v>81</v>
      </c>
      <c r="D933" s="55"/>
      <c r="E933" s="2" t="s">
        <v>131</v>
      </c>
      <c r="F933" s="55" t="s">
        <v>79</v>
      </c>
      <c r="G933" s="2"/>
      <c r="H933" s="2"/>
      <c r="I933" s="2"/>
      <c r="J933" s="2"/>
      <c r="K933" s="2"/>
      <c r="L933" s="2">
        <v>1</v>
      </c>
      <c r="M933" s="18"/>
      <c r="N933" s="2"/>
      <c r="O933" s="2" t="s">
        <v>856</v>
      </c>
      <c r="P933" s="31"/>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8"/>
    </row>
    <row r="934" spans="1:91" s="9" customFormat="1" ht="41.25" customHeight="1" x14ac:dyDescent="0.3">
      <c r="A934" s="55"/>
      <c r="B934" s="54"/>
      <c r="C934" s="55"/>
      <c r="D934" s="55"/>
      <c r="E934" s="55" t="s">
        <v>39</v>
      </c>
      <c r="F934" s="55"/>
      <c r="G934" s="2"/>
      <c r="H934" s="2"/>
      <c r="I934" s="2"/>
      <c r="J934" s="2"/>
      <c r="K934" s="2"/>
      <c r="L934" s="2">
        <v>258</v>
      </c>
      <c r="M934" s="18"/>
      <c r="N934" s="2" t="s">
        <v>38</v>
      </c>
      <c r="O934" s="2">
        <v>279114015</v>
      </c>
      <c r="P934" s="148"/>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8"/>
    </row>
    <row r="935" spans="1:91" s="9" customFormat="1" ht="103.5" customHeight="1" x14ac:dyDescent="0.3">
      <c r="A935" s="55"/>
      <c r="B935" s="54"/>
      <c r="C935" s="55"/>
      <c r="D935" s="55"/>
      <c r="E935" s="55"/>
      <c r="F935" s="55"/>
      <c r="G935" s="2"/>
      <c r="H935" s="2"/>
      <c r="I935" s="2"/>
      <c r="J935" s="2"/>
      <c r="K935" s="2"/>
      <c r="L935" s="2">
        <v>602</v>
      </c>
      <c r="M935" s="18"/>
      <c r="N935" s="2" t="s">
        <v>4</v>
      </c>
      <c r="O935" s="2">
        <v>279114011</v>
      </c>
      <c r="P935" s="31"/>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8"/>
    </row>
    <row r="936" spans="1:91" s="9" customFormat="1" ht="41.25" customHeight="1" x14ac:dyDescent="0.3">
      <c r="A936" s="55"/>
      <c r="B936" s="54" t="s">
        <v>238</v>
      </c>
      <c r="C936" s="55" t="s">
        <v>81</v>
      </c>
      <c r="D936" s="55"/>
      <c r="E936" s="2" t="s">
        <v>131</v>
      </c>
      <c r="F936" s="55" t="s">
        <v>79</v>
      </c>
      <c r="G936" s="2"/>
      <c r="H936" s="2"/>
      <c r="I936" s="2"/>
      <c r="J936" s="2"/>
      <c r="K936" s="2"/>
      <c r="L936" s="2"/>
      <c r="M936" s="2">
        <v>1</v>
      </c>
      <c r="N936" s="2"/>
      <c r="O936" s="2" t="s">
        <v>856</v>
      </c>
      <c r="P936" s="31"/>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8"/>
    </row>
    <row r="937" spans="1:91" s="9" customFormat="1" ht="41.25" customHeight="1" x14ac:dyDescent="0.3">
      <c r="A937" s="55"/>
      <c r="B937" s="54"/>
      <c r="C937" s="55"/>
      <c r="D937" s="55"/>
      <c r="E937" s="55" t="s">
        <v>39</v>
      </c>
      <c r="F937" s="55"/>
      <c r="G937" s="2"/>
      <c r="H937" s="2"/>
      <c r="I937" s="2"/>
      <c r="J937" s="2"/>
      <c r="K937" s="2"/>
      <c r="L937" s="2">
        <v>2000</v>
      </c>
      <c r="M937" s="2">
        <v>2500</v>
      </c>
      <c r="N937" s="2" t="s">
        <v>38</v>
      </c>
      <c r="O937" s="2">
        <v>279114015</v>
      </c>
      <c r="P937" s="148"/>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8"/>
    </row>
    <row r="938" spans="1:91" s="9" customFormat="1" ht="54" customHeight="1" x14ac:dyDescent="0.3">
      <c r="A938" s="55"/>
      <c r="B938" s="54"/>
      <c r="C938" s="55"/>
      <c r="D938" s="55"/>
      <c r="E938" s="55"/>
      <c r="F938" s="55"/>
      <c r="G938" s="2"/>
      <c r="H938" s="2"/>
      <c r="I938" s="2"/>
      <c r="J938" s="2"/>
      <c r="K938" s="2"/>
      <c r="L938" s="2">
        <v>5000</v>
      </c>
      <c r="M938" s="2">
        <v>5500</v>
      </c>
      <c r="N938" s="2" t="s">
        <v>4</v>
      </c>
      <c r="O938" s="2">
        <v>279114011</v>
      </c>
      <c r="P938" s="31"/>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8"/>
    </row>
    <row r="939" spans="1:91" s="9" customFormat="1" ht="41.25" customHeight="1" x14ac:dyDescent="0.3">
      <c r="A939" s="55"/>
      <c r="B939" s="54" t="s">
        <v>237</v>
      </c>
      <c r="C939" s="55" t="s">
        <v>81</v>
      </c>
      <c r="D939" s="55"/>
      <c r="E939" s="2" t="s">
        <v>131</v>
      </c>
      <c r="F939" s="55" t="s">
        <v>79</v>
      </c>
      <c r="G939" s="2"/>
      <c r="H939" s="2"/>
      <c r="I939" s="2"/>
      <c r="J939" s="2"/>
      <c r="K939" s="2"/>
      <c r="L939" s="2">
        <v>1</v>
      </c>
      <c r="M939" s="18"/>
      <c r="N939" s="2"/>
      <c r="O939" s="2" t="s">
        <v>856</v>
      </c>
      <c r="P939" s="31"/>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8"/>
    </row>
    <row r="940" spans="1:91" s="9" customFormat="1" ht="41.25" customHeight="1" x14ac:dyDescent="0.3">
      <c r="A940" s="55"/>
      <c r="B940" s="54"/>
      <c r="C940" s="55"/>
      <c r="D940" s="55"/>
      <c r="E940" s="55" t="s">
        <v>39</v>
      </c>
      <c r="F940" s="55"/>
      <c r="G940" s="2"/>
      <c r="H940" s="2"/>
      <c r="I940" s="2"/>
      <c r="J940" s="2"/>
      <c r="K940" s="2"/>
      <c r="L940" s="2">
        <v>390</v>
      </c>
      <c r="M940" s="18"/>
      <c r="N940" s="2" t="s">
        <v>38</v>
      </c>
      <c r="O940" s="2">
        <v>279114015</v>
      </c>
      <c r="P940" s="148"/>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8"/>
    </row>
    <row r="941" spans="1:91" s="9" customFormat="1" ht="86.25" customHeight="1" x14ac:dyDescent="0.3">
      <c r="A941" s="55"/>
      <c r="B941" s="54"/>
      <c r="C941" s="55"/>
      <c r="D941" s="55"/>
      <c r="E941" s="55"/>
      <c r="F941" s="55"/>
      <c r="G941" s="2"/>
      <c r="H941" s="2"/>
      <c r="I941" s="2"/>
      <c r="J941" s="2"/>
      <c r="K941" s="2"/>
      <c r="L941" s="2">
        <v>910</v>
      </c>
      <c r="M941" s="18"/>
      <c r="N941" s="2" t="s">
        <v>4</v>
      </c>
      <c r="O941" s="2">
        <v>279114011</v>
      </c>
      <c r="P941" s="31"/>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8"/>
    </row>
    <row r="942" spans="1:91" s="9" customFormat="1" ht="41.25" customHeight="1" x14ac:dyDescent="0.3">
      <c r="A942" s="55"/>
      <c r="B942" s="54" t="s">
        <v>236</v>
      </c>
      <c r="C942" s="55" t="s">
        <v>81</v>
      </c>
      <c r="D942" s="55"/>
      <c r="E942" s="2" t="s">
        <v>131</v>
      </c>
      <c r="F942" s="55" t="s">
        <v>79</v>
      </c>
      <c r="G942" s="2"/>
      <c r="H942" s="2"/>
      <c r="I942" s="2"/>
      <c r="J942" s="2"/>
      <c r="K942" s="2"/>
      <c r="L942" s="2">
        <v>1</v>
      </c>
      <c r="M942" s="18"/>
      <c r="N942" s="2"/>
      <c r="O942" s="2" t="s">
        <v>856</v>
      </c>
      <c r="P942" s="31"/>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8"/>
    </row>
    <row r="943" spans="1:91" s="9" customFormat="1" ht="41.25" customHeight="1" x14ac:dyDescent="0.3">
      <c r="A943" s="55"/>
      <c r="B943" s="54"/>
      <c r="C943" s="55"/>
      <c r="D943" s="55"/>
      <c r="E943" s="55" t="s">
        <v>39</v>
      </c>
      <c r="F943" s="55"/>
      <c r="G943" s="2"/>
      <c r="H943" s="2"/>
      <c r="I943" s="2"/>
      <c r="J943" s="2"/>
      <c r="K943" s="2"/>
      <c r="L943" s="2">
        <v>330</v>
      </c>
      <c r="M943" s="18"/>
      <c r="N943" s="2" t="s">
        <v>38</v>
      </c>
      <c r="O943" s="2">
        <v>279114015</v>
      </c>
      <c r="P943" s="148"/>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8"/>
    </row>
    <row r="944" spans="1:91" s="9" customFormat="1" ht="41.25" customHeight="1" x14ac:dyDescent="0.3">
      <c r="A944" s="55"/>
      <c r="B944" s="54"/>
      <c r="C944" s="55"/>
      <c r="D944" s="55"/>
      <c r="E944" s="55"/>
      <c r="F944" s="55"/>
      <c r="G944" s="2"/>
      <c r="H944" s="2"/>
      <c r="I944" s="2"/>
      <c r="J944" s="2"/>
      <c r="K944" s="2"/>
      <c r="L944" s="2">
        <v>770</v>
      </c>
      <c r="M944" s="18"/>
      <c r="N944" s="2" t="s">
        <v>4</v>
      </c>
      <c r="O944" s="2">
        <v>279114011</v>
      </c>
      <c r="P944" s="31"/>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8"/>
    </row>
    <row r="945" spans="1:91" s="9" customFormat="1" ht="41.25" customHeight="1" x14ac:dyDescent="0.3">
      <c r="A945" s="55"/>
      <c r="B945" s="54" t="s">
        <v>235</v>
      </c>
      <c r="C945" s="55" t="s">
        <v>81</v>
      </c>
      <c r="D945" s="55"/>
      <c r="E945" s="2" t="s">
        <v>131</v>
      </c>
      <c r="F945" s="55" t="s">
        <v>79</v>
      </c>
      <c r="G945" s="2"/>
      <c r="H945" s="2"/>
      <c r="I945" s="2"/>
      <c r="J945" s="2"/>
      <c r="K945" s="2"/>
      <c r="L945" s="2"/>
      <c r="M945" s="2">
        <v>1</v>
      </c>
      <c r="N945" s="2"/>
      <c r="O945" s="2" t="s">
        <v>856</v>
      </c>
      <c r="P945" s="31"/>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8"/>
    </row>
    <row r="946" spans="1:91" s="9" customFormat="1" ht="41.25" customHeight="1" x14ac:dyDescent="0.3">
      <c r="A946" s="55"/>
      <c r="B946" s="54"/>
      <c r="C946" s="55"/>
      <c r="D946" s="55"/>
      <c r="E946" s="55" t="s">
        <v>39</v>
      </c>
      <c r="F946" s="55"/>
      <c r="G946" s="2"/>
      <c r="H946" s="2"/>
      <c r="I946" s="2"/>
      <c r="J946" s="2"/>
      <c r="K946" s="2"/>
      <c r="L946" s="2">
        <v>900</v>
      </c>
      <c r="M946" s="2">
        <v>900</v>
      </c>
      <c r="N946" s="2" t="s">
        <v>38</v>
      </c>
      <c r="O946" s="2">
        <v>279114015</v>
      </c>
      <c r="P946" s="148"/>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8"/>
    </row>
    <row r="947" spans="1:91" s="9" customFormat="1" ht="41.25" customHeight="1" x14ac:dyDescent="0.3">
      <c r="A947" s="55"/>
      <c r="B947" s="54"/>
      <c r="C947" s="55"/>
      <c r="D947" s="55"/>
      <c r="E947" s="55"/>
      <c r="F947" s="55"/>
      <c r="G947" s="2"/>
      <c r="H947" s="2"/>
      <c r="I947" s="2"/>
      <c r="J947" s="2"/>
      <c r="K947" s="2"/>
      <c r="L947" s="2">
        <v>2400</v>
      </c>
      <c r="M947" s="2">
        <v>2400</v>
      </c>
      <c r="N947" s="2" t="s">
        <v>4</v>
      </c>
      <c r="O947" s="2">
        <v>279114011</v>
      </c>
      <c r="P947" s="31"/>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8"/>
    </row>
    <row r="948" spans="1:91" s="9" customFormat="1" ht="41.25" customHeight="1" x14ac:dyDescent="0.3">
      <c r="A948" s="55"/>
      <c r="B948" s="54" t="s">
        <v>234</v>
      </c>
      <c r="C948" s="55" t="s">
        <v>81</v>
      </c>
      <c r="D948" s="55"/>
      <c r="E948" s="2" t="s">
        <v>131</v>
      </c>
      <c r="F948" s="55" t="s">
        <v>79</v>
      </c>
      <c r="G948" s="2"/>
      <c r="H948" s="2"/>
      <c r="I948" s="2"/>
      <c r="J948" s="2"/>
      <c r="K948" s="2"/>
      <c r="L948" s="2">
        <v>1</v>
      </c>
      <c r="M948" s="18"/>
      <c r="N948" s="2"/>
      <c r="O948" s="2" t="s">
        <v>856</v>
      </c>
      <c r="P948" s="31"/>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8"/>
    </row>
    <row r="949" spans="1:91" s="9" customFormat="1" ht="41.25" customHeight="1" x14ac:dyDescent="0.3">
      <c r="A949" s="55"/>
      <c r="B949" s="54"/>
      <c r="C949" s="55"/>
      <c r="D949" s="55"/>
      <c r="E949" s="55" t="s">
        <v>39</v>
      </c>
      <c r="F949" s="55"/>
      <c r="G949" s="2"/>
      <c r="H949" s="2"/>
      <c r="I949" s="2"/>
      <c r="J949" s="2"/>
      <c r="K949" s="2"/>
      <c r="L949" s="2">
        <v>540</v>
      </c>
      <c r="M949" s="18"/>
      <c r="N949" s="2" t="s">
        <v>38</v>
      </c>
      <c r="O949" s="2">
        <v>279114015</v>
      </c>
      <c r="P949" s="148"/>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8"/>
    </row>
    <row r="950" spans="1:91" s="9" customFormat="1" ht="82.5" customHeight="1" x14ac:dyDescent="0.3">
      <c r="A950" s="55"/>
      <c r="B950" s="54"/>
      <c r="C950" s="55"/>
      <c r="D950" s="55"/>
      <c r="E950" s="55"/>
      <c r="F950" s="55"/>
      <c r="G950" s="2"/>
      <c r="H950" s="2"/>
      <c r="I950" s="2"/>
      <c r="J950" s="2"/>
      <c r="K950" s="2"/>
      <c r="L950" s="2">
        <v>1260</v>
      </c>
      <c r="M950" s="18"/>
      <c r="N950" s="2" t="s">
        <v>4</v>
      </c>
      <c r="O950" s="2">
        <v>279114011</v>
      </c>
      <c r="P950" s="31"/>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8"/>
    </row>
    <row r="951" spans="1:91" s="9" customFormat="1" ht="41.25" customHeight="1" x14ac:dyDescent="0.3">
      <c r="A951" s="55"/>
      <c r="B951" s="54" t="s">
        <v>233</v>
      </c>
      <c r="C951" s="55" t="s">
        <v>81</v>
      </c>
      <c r="D951" s="55"/>
      <c r="E951" s="2" t="s">
        <v>131</v>
      </c>
      <c r="F951" s="55" t="s">
        <v>79</v>
      </c>
      <c r="G951" s="2"/>
      <c r="H951" s="2"/>
      <c r="I951" s="2"/>
      <c r="J951" s="2"/>
      <c r="K951" s="2"/>
      <c r="L951" s="2">
        <v>1</v>
      </c>
      <c r="M951" s="18"/>
      <c r="N951" s="2"/>
      <c r="O951" s="2" t="s">
        <v>856</v>
      </c>
      <c r="P951" s="31"/>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8"/>
    </row>
    <row r="952" spans="1:91" s="9" customFormat="1" ht="41.25" customHeight="1" x14ac:dyDescent="0.3">
      <c r="A952" s="55"/>
      <c r="B952" s="54"/>
      <c r="C952" s="55"/>
      <c r="D952" s="55"/>
      <c r="E952" s="55" t="s">
        <v>39</v>
      </c>
      <c r="F952" s="55"/>
      <c r="G952" s="2"/>
      <c r="H952" s="2"/>
      <c r="I952" s="2"/>
      <c r="J952" s="2"/>
      <c r="K952" s="2"/>
      <c r="L952" s="2">
        <v>600</v>
      </c>
      <c r="M952" s="18"/>
      <c r="N952" s="2" t="s">
        <v>38</v>
      </c>
      <c r="O952" s="2">
        <v>279114015</v>
      </c>
      <c r="P952" s="148"/>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8"/>
    </row>
    <row r="953" spans="1:91" s="9" customFormat="1" ht="41.25" customHeight="1" x14ac:dyDescent="0.3">
      <c r="A953" s="55"/>
      <c r="B953" s="54"/>
      <c r="C953" s="55"/>
      <c r="D953" s="55"/>
      <c r="E953" s="55"/>
      <c r="F953" s="55"/>
      <c r="G953" s="2"/>
      <c r="H953" s="2"/>
      <c r="I953" s="2"/>
      <c r="J953" s="2"/>
      <c r="K953" s="2"/>
      <c r="L953" s="2">
        <v>1400</v>
      </c>
      <c r="M953" s="18"/>
      <c r="N953" s="2" t="s">
        <v>4</v>
      </c>
      <c r="O953" s="2">
        <v>279114011</v>
      </c>
      <c r="P953" s="31"/>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8"/>
    </row>
    <row r="954" spans="1:91" s="9" customFormat="1" ht="41.25" customHeight="1" x14ac:dyDescent="0.3">
      <c r="A954" s="55"/>
      <c r="B954" s="54" t="s">
        <v>232</v>
      </c>
      <c r="C954" s="55" t="s">
        <v>81</v>
      </c>
      <c r="D954" s="55"/>
      <c r="E954" s="2" t="s">
        <v>131</v>
      </c>
      <c r="F954" s="55" t="s">
        <v>79</v>
      </c>
      <c r="G954" s="2"/>
      <c r="H954" s="2"/>
      <c r="I954" s="2"/>
      <c r="J954" s="2"/>
      <c r="K954" s="2"/>
      <c r="L954" s="2">
        <v>1</v>
      </c>
      <c r="M954" s="18"/>
      <c r="N954" s="2"/>
      <c r="O954" s="2" t="s">
        <v>856</v>
      </c>
      <c r="P954" s="31"/>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8"/>
    </row>
    <row r="955" spans="1:91" s="9" customFormat="1" ht="41.25" customHeight="1" x14ac:dyDescent="0.3">
      <c r="A955" s="55"/>
      <c r="B955" s="54"/>
      <c r="C955" s="55"/>
      <c r="D955" s="55"/>
      <c r="E955" s="55" t="s">
        <v>39</v>
      </c>
      <c r="F955" s="55"/>
      <c r="G955" s="2"/>
      <c r="H955" s="2"/>
      <c r="I955" s="2"/>
      <c r="J955" s="2"/>
      <c r="K955" s="2"/>
      <c r="L955" s="2">
        <v>300</v>
      </c>
      <c r="M955" s="18"/>
      <c r="N955" s="2" t="s">
        <v>38</v>
      </c>
      <c r="O955" s="2">
        <v>279114015</v>
      </c>
      <c r="P955" s="148"/>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8"/>
    </row>
    <row r="956" spans="1:91" s="9" customFormat="1" ht="41.25" customHeight="1" x14ac:dyDescent="0.3">
      <c r="A956" s="55"/>
      <c r="B956" s="54"/>
      <c r="C956" s="55"/>
      <c r="D956" s="55"/>
      <c r="E956" s="55"/>
      <c r="F956" s="55"/>
      <c r="G956" s="2"/>
      <c r="H956" s="2"/>
      <c r="I956" s="2"/>
      <c r="J956" s="2"/>
      <c r="K956" s="2"/>
      <c r="L956" s="2">
        <v>700</v>
      </c>
      <c r="M956" s="18"/>
      <c r="N956" s="2" t="s">
        <v>4</v>
      </c>
      <c r="O956" s="2">
        <v>279114011</v>
      </c>
      <c r="P956" s="31"/>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8"/>
    </row>
    <row r="957" spans="1:91" s="9" customFormat="1" ht="41.25" customHeight="1" x14ac:dyDescent="0.3">
      <c r="A957" s="55"/>
      <c r="B957" s="54" t="s">
        <v>231</v>
      </c>
      <c r="C957" s="55" t="s">
        <v>81</v>
      </c>
      <c r="D957" s="55"/>
      <c r="E957" s="2" t="s">
        <v>131</v>
      </c>
      <c r="F957" s="55" t="s">
        <v>79</v>
      </c>
      <c r="G957" s="2"/>
      <c r="H957" s="2"/>
      <c r="I957" s="2"/>
      <c r="J957" s="2"/>
      <c r="K957" s="2"/>
      <c r="L957" s="2"/>
      <c r="M957" s="2">
        <v>1</v>
      </c>
      <c r="N957" s="2"/>
      <c r="O957" s="2" t="s">
        <v>856</v>
      </c>
      <c r="P957" s="31"/>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8"/>
    </row>
    <row r="958" spans="1:91" s="9" customFormat="1" ht="41.25" customHeight="1" x14ac:dyDescent="0.3">
      <c r="A958" s="55"/>
      <c r="B958" s="54"/>
      <c r="C958" s="55"/>
      <c r="D958" s="55"/>
      <c r="E958" s="55" t="s">
        <v>39</v>
      </c>
      <c r="F958" s="55"/>
      <c r="G958" s="2"/>
      <c r="H958" s="2"/>
      <c r="I958" s="2"/>
      <c r="J958" s="2"/>
      <c r="K958" s="2"/>
      <c r="L958" s="2">
        <v>150</v>
      </c>
      <c r="M958" s="2">
        <v>180</v>
      </c>
      <c r="N958" s="2" t="s">
        <v>38</v>
      </c>
      <c r="O958" s="2">
        <v>279114015</v>
      </c>
      <c r="P958" s="148"/>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8"/>
    </row>
    <row r="959" spans="1:91" s="9" customFormat="1" ht="41.25" customHeight="1" x14ac:dyDescent="0.3">
      <c r="A959" s="55"/>
      <c r="B959" s="54"/>
      <c r="C959" s="55"/>
      <c r="D959" s="55"/>
      <c r="E959" s="55"/>
      <c r="F959" s="55"/>
      <c r="G959" s="2"/>
      <c r="H959" s="2"/>
      <c r="I959" s="2"/>
      <c r="J959" s="2"/>
      <c r="K959" s="2"/>
      <c r="L959" s="2"/>
      <c r="M959" s="2">
        <v>770</v>
      </c>
      <c r="N959" s="2" t="s">
        <v>4</v>
      </c>
      <c r="O959" s="2">
        <v>279114011</v>
      </c>
      <c r="P959" s="31"/>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8"/>
    </row>
    <row r="960" spans="1:91" s="9" customFormat="1" ht="41.25" customHeight="1" x14ac:dyDescent="0.3">
      <c r="A960" s="55"/>
      <c r="B960" s="54" t="s">
        <v>230</v>
      </c>
      <c r="C960" s="55" t="s">
        <v>81</v>
      </c>
      <c r="D960" s="55"/>
      <c r="E960" s="2" t="s">
        <v>131</v>
      </c>
      <c r="F960" s="55" t="s">
        <v>79</v>
      </c>
      <c r="G960" s="2"/>
      <c r="H960" s="2"/>
      <c r="I960" s="2"/>
      <c r="J960" s="2"/>
      <c r="K960" s="2"/>
      <c r="L960" s="2"/>
      <c r="M960" s="2">
        <v>1</v>
      </c>
      <c r="N960" s="2"/>
      <c r="O960" s="2" t="s">
        <v>856</v>
      </c>
      <c r="P960" s="31"/>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8"/>
    </row>
    <row r="961" spans="1:91" s="9" customFormat="1" ht="41.25" customHeight="1" x14ac:dyDescent="0.3">
      <c r="A961" s="55"/>
      <c r="B961" s="54"/>
      <c r="C961" s="55"/>
      <c r="D961" s="55"/>
      <c r="E961" s="55" t="s">
        <v>39</v>
      </c>
      <c r="F961" s="55"/>
      <c r="G961" s="2"/>
      <c r="H961" s="2"/>
      <c r="I961" s="2"/>
      <c r="J961" s="2"/>
      <c r="K961" s="2"/>
      <c r="L961" s="2">
        <v>150</v>
      </c>
      <c r="M961" s="2">
        <v>240</v>
      </c>
      <c r="N961" s="2" t="s">
        <v>38</v>
      </c>
      <c r="O961" s="2">
        <v>279114015</v>
      </c>
      <c r="P961" s="148"/>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8"/>
    </row>
    <row r="962" spans="1:91" s="9" customFormat="1" ht="41.25" customHeight="1" x14ac:dyDescent="0.3">
      <c r="A962" s="55"/>
      <c r="B962" s="54"/>
      <c r="C962" s="55"/>
      <c r="D962" s="55"/>
      <c r="E962" s="55"/>
      <c r="F962" s="55"/>
      <c r="G962" s="2"/>
      <c r="H962" s="2"/>
      <c r="I962" s="2"/>
      <c r="J962" s="2"/>
      <c r="K962" s="2"/>
      <c r="L962" s="2"/>
      <c r="M962" s="2">
        <v>910</v>
      </c>
      <c r="N962" s="2" t="s">
        <v>4</v>
      </c>
      <c r="O962" s="2">
        <v>279114011</v>
      </c>
      <c r="P962" s="31"/>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8"/>
    </row>
    <row r="963" spans="1:91" s="9" customFormat="1" ht="41.25" customHeight="1" x14ac:dyDescent="0.3">
      <c r="A963" s="55"/>
      <c r="B963" s="54" t="s">
        <v>229</v>
      </c>
      <c r="C963" s="55" t="s">
        <v>81</v>
      </c>
      <c r="D963" s="55"/>
      <c r="E963" s="2" t="s">
        <v>131</v>
      </c>
      <c r="F963" s="55" t="s">
        <v>79</v>
      </c>
      <c r="G963" s="2"/>
      <c r="H963" s="2"/>
      <c r="I963" s="2"/>
      <c r="J963" s="2"/>
      <c r="K963" s="2"/>
      <c r="L963" s="2"/>
      <c r="M963" s="2">
        <v>1</v>
      </c>
      <c r="N963" s="2"/>
      <c r="O963" s="2" t="s">
        <v>856</v>
      </c>
      <c r="P963" s="31"/>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8"/>
    </row>
    <row r="964" spans="1:91" s="9" customFormat="1" ht="41.25" customHeight="1" x14ac:dyDescent="0.3">
      <c r="A964" s="55"/>
      <c r="B964" s="54"/>
      <c r="C964" s="55"/>
      <c r="D964" s="55"/>
      <c r="E964" s="55" t="s">
        <v>39</v>
      </c>
      <c r="F964" s="55"/>
      <c r="G964" s="2"/>
      <c r="H964" s="2"/>
      <c r="I964" s="2"/>
      <c r="J964" s="2"/>
      <c r="K964" s="2"/>
      <c r="L964" s="2">
        <v>510</v>
      </c>
      <c r="M964" s="2">
        <v>610</v>
      </c>
      <c r="N964" s="2" t="s">
        <v>38</v>
      </c>
      <c r="O964" s="2">
        <v>279114015</v>
      </c>
      <c r="P964" s="373"/>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8"/>
    </row>
    <row r="965" spans="1:91" s="9" customFormat="1" ht="41.25" customHeight="1" x14ac:dyDescent="0.3">
      <c r="A965" s="55"/>
      <c r="B965" s="54"/>
      <c r="C965" s="55"/>
      <c r="D965" s="55"/>
      <c r="E965" s="55"/>
      <c r="F965" s="55"/>
      <c r="G965" s="2"/>
      <c r="H965" s="2"/>
      <c r="I965" s="2"/>
      <c r="J965" s="2"/>
      <c r="K965" s="2"/>
      <c r="L965" s="2"/>
      <c r="M965" s="2">
        <v>2613</v>
      </c>
      <c r="N965" s="2" t="s">
        <v>4</v>
      </c>
      <c r="O965" s="2">
        <v>279114011</v>
      </c>
      <c r="P965" s="31"/>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8"/>
    </row>
    <row r="966" spans="1:91" s="9" customFormat="1" ht="41.25" customHeight="1" x14ac:dyDescent="0.3">
      <c r="A966" s="55"/>
      <c r="B966" s="54" t="s">
        <v>228</v>
      </c>
      <c r="C966" s="55" t="s">
        <v>81</v>
      </c>
      <c r="D966" s="55"/>
      <c r="E966" s="2" t="s">
        <v>131</v>
      </c>
      <c r="F966" s="55" t="s">
        <v>79</v>
      </c>
      <c r="G966" s="2"/>
      <c r="H966" s="2"/>
      <c r="I966" s="2"/>
      <c r="J966" s="2"/>
      <c r="K966" s="2"/>
      <c r="L966" s="2"/>
      <c r="M966" s="2">
        <v>1</v>
      </c>
      <c r="N966" s="2"/>
      <c r="O966" s="2" t="s">
        <v>856</v>
      </c>
      <c r="P966" s="31"/>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8"/>
    </row>
    <row r="967" spans="1:91" s="9" customFormat="1" ht="41.25" customHeight="1" x14ac:dyDescent="0.3">
      <c r="A967" s="55"/>
      <c r="B967" s="54"/>
      <c r="C967" s="55"/>
      <c r="D967" s="55"/>
      <c r="E967" s="55" t="s">
        <v>39</v>
      </c>
      <c r="F967" s="55"/>
      <c r="G967" s="2"/>
      <c r="H967" s="2"/>
      <c r="I967" s="2"/>
      <c r="J967" s="2"/>
      <c r="K967" s="2"/>
      <c r="L967" s="2">
        <v>600</v>
      </c>
      <c r="M967" s="2">
        <v>450</v>
      </c>
      <c r="N967" s="2" t="s">
        <v>38</v>
      </c>
      <c r="O967" s="2">
        <v>279114015</v>
      </c>
      <c r="P967" s="148"/>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8"/>
    </row>
    <row r="968" spans="1:91" s="9" customFormat="1" ht="41.25" customHeight="1" x14ac:dyDescent="0.3">
      <c r="A968" s="55"/>
      <c r="B968" s="54"/>
      <c r="C968" s="55"/>
      <c r="D968" s="55"/>
      <c r="E968" s="55"/>
      <c r="F968" s="55"/>
      <c r="G968" s="2"/>
      <c r="H968" s="2"/>
      <c r="I968" s="2"/>
      <c r="J968" s="2"/>
      <c r="K968" s="2"/>
      <c r="L968" s="2">
        <v>1000</v>
      </c>
      <c r="M968" s="2">
        <v>1450</v>
      </c>
      <c r="N968" s="2" t="s">
        <v>4</v>
      </c>
      <c r="O968" s="2">
        <v>279114011</v>
      </c>
      <c r="P968" s="31"/>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8"/>
    </row>
    <row r="969" spans="1:91" s="9" customFormat="1" ht="41.25" customHeight="1" x14ac:dyDescent="0.3">
      <c r="A969" s="55"/>
      <c r="B969" s="54" t="s">
        <v>227</v>
      </c>
      <c r="C969" s="55" t="s">
        <v>81</v>
      </c>
      <c r="D969" s="55"/>
      <c r="E969" s="2" t="s">
        <v>131</v>
      </c>
      <c r="F969" s="55" t="s">
        <v>79</v>
      </c>
      <c r="G969" s="2"/>
      <c r="H969" s="2"/>
      <c r="I969" s="2"/>
      <c r="J969" s="2"/>
      <c r="K969" s="2"/>
      <c r="L969" s="2">
        <v>1</v>
      </c>
      <c r="M969" s="2"/>
      <c r="N969" s="2"/>
      <c r="O969" s="2" t="s">
        <v>856</v>
      </c>
      <c r="P969" s="31"/>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8"/>
    </row>
    <row r="970" spans="1:91" s="9" customFormat="1" ht="41.25" customHeight="1" x14ac:dyDescent="0.3">
      <c r="A970" s="55"/>
      <c r="B970" s="54"/>
      <c r="C970" s="55"/>
      <c r="D970" s="55"/>
      <c r="E970" s="55" t="s">
        <v>39</v>
      </c>
      <c r="F970" s="55"/>
      <c r="G970" s="2"/>
      <c r="H970" s="2"/>
      <c r="I970" s="2"/>
      <c r="J970" s="2"/>
      <c r="K970" s="2"/>
      <c r="L970" s="2">
        <v>1788.6</v>
      </c>
      <c r="M970" s="2"/>
      <c r="N970" s="2" t="s">
        <v>38</v>
      </c>
      <c r="O970" s="2">
        <v>279114015</v>
      </c>
      <c r="P970" s="148"/>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8"/>
    </row>
    <row r="971" spans="1:91" s="9" customFormat="1" ht="87" customHeight="1" x14ac:dyDescent="0.3">
      <c r="A971" s="55"/>
      <c r="B971" s="54"/>
      <c r="C971" s="55"/>
      <c r="D971" s="55"/>
      <c r="E971" s="55"/>
      <c r="F971" s="55"/>
      <c r="G971" s="2"/>
      <c r="H971" s="2"/>
      <c r="I971" s="2"/>
      <c r="J971" s="2"/>
      <c r="K971" s="2"/>
      <c r="L971" s="2">
        <v>4173.3999999999996</v>
      </c>
      <c r="M971" s="2"/>
      <c r="N971" s="2" t="s">
        <v>4</v>
      </c>
      <c r="O971" s="2">
        <v>279114011</v>
      </c>
      <c r="P971" s="31"/>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8"/>
    </row>
    <row r="972" spans="1:91" s="9" customFormat="1" ht="41.25" customHeight="1" x14ac:dyDescent="0.3">
      <c r="A972" s="2"/>
      <c r="B972" s="93" t="s">
        <v>226</v>
      </c>
      <c r="C972" s="94"/>
      <c r="D972" s="94"/>
      <c r="E972" s="94"/>
      <c r="F972" s="94"/>
      <c r="G972" s="94"/>
      <c r="H972" s="94"/>
      <c r="I972" s="94"/>
      <c r="J972" s="94"/>
      <c r="K972" s="94"/>
      <c r="L972" s="94"/>
      <c r="M972" s="94"/>
      <c r="N972" s="94"/>
      <c r="O972" s="94"/>
      <c r="P972" s="95"/>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8"/>
    </row>
    <row r="973" spans="1:91" s="9" customFormat="1" ht="168.75" customHeight="1" x14ac:dyDescent="0.3">
      <c r="A973" s="62"/>
      <c r="B973" s="30" t="s">
        <v>225</v>
      </c>
      <c r="C973" s="2" t="s">
        <v>224</v>
      </c>
      <c r="D973" s="3" t="s">
        <v>52</v>
      </c>
      <c r="E973" s="122" t="s">
        <v>3</v>
      </c>
      <c r="F973" s="81"/>
      <c r="G973" s="2">
        <v>66.7</v>
      </c>
      <c r="H973" s="2">
        <v>66.7</v>
      </c>
      <c r="I973" s="2">
        <v>77.8</v>
      </c>
      <c r="J973" s="2">
        <v>83.3</v>
      </c>
      <c r="K973" s="2">
        <v>88.9</v>
      </c>
      <c r="L973" s="2">
        <v>94.4</v>
      </c>
      <c r="M973" s="2">
        <v>100</v>
      </c>
      <c r="P973" s="70"/>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8"/>
    </row>
    <row r="974" spans="1:91" s="9" customFormat="1" ht="41.25" customHeight="1" x14ac:dyDescent="0.3">
      <c r="A974" s="2"/>
      <c r="B974" s="93" t="s">
        <v>61</v>
      </c>
      <c r="C974" s="94"/>
      <c r="D974" s="94"/>
      <c r="E974" s="94"/>
      <c r="F974" s="94"/>
      <c r="G974" s="94"/>
      <c r="H974" s="94"/>
      <c r="I974" s="94"/>
      <c r="J974" s="94"/>
      <c r="K974" s="94"/>
      <c r="L974" s="94"/>
      <c r="M974" s="94"/>
      <c r="N974" s="94"/>
      <c r="O974" s="94"/>
      <c r="P974" s="95"/>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8"/>
    </row>
    <row r="975" spans="1:91" s="9" customFormat="1" ht="41.25" customHeight="1" x14ac:dyDescent="0.3">
      <c r="A975" s="55">
        <v>80</v>
      </c>
      <c r="B975" s="54" t="s">
        <v>223</v>
      </c>
      <c r="C975" s="55" t="s">
        <v>221</v>
      </c>
      <c r="D975" s="313"/>
      <c r="E975" s="2" t="s">
        <v>131</v>
      </c>
      <c r="F975" s="55" t="s">
        <v>57</v>
      </c>
      <c r="G975" s="62" t="s">
        <v>6</v>
      </c>
      <c r="H975" s="62">
        <v>1</v>
      </c>
      <c r="I975" s="62"/>
      <c r="J975" s="62"/>
      <c r="K975" s="62"/>
      <c r="L975" s="62">
        <v>1</v>
      </c>
      <c r="M975" s="62">
        <v>1</v>
      </c>
      <c r="N975" s="2"/>
      <c r="O975" s="2"/>
      <c r="P975" s="31"/>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8"/>
    </row>
    <row r="976" spans="1:91" s="9" customFormat="1" ht="78.75" customHeight="1" x14ac:dyDescent="0.3">
      <c r="A976" s="55"/>
      <c r="B976" s="54"/>
      <c r="C976" s="55"/>
      <c r="D976" s="317"/>
      <c r="E976" s="2" t="s">
        <v>39</v>
      </c>
      <c r="F976" s="55"/>
      <c r="G976" s="62"/>
      <c r="H976" s="62">
        <v>163.6</v>
      </c>
      <c r="I976" s="62"/>
      <c r="J976" s="62"/>
      <c r="K976" s="62"/>
      <c r="L976" s="62">
        <v>276.3</v>
      </c>
      <c r="M976" s="62">
        <v>489.2</v>
      </c>
      <c r="N976" s="2" t="s">
        <v>38</v>
      </c>
      <c r="O976" s="2">
        <v>271003015</v>
      </c>
      <c r="P976" s="31"/>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8"/>
    </row>
    <row r="977" spans="1:91" s="9" customFormat="1" ht="40.5" customHeight="1" x14ac:dyDescent="0.3">
      <c r="A977" s="56"/>
      <c r="B977" s="180" t="s">
        <v>828</v>
      </c>
      <c r="C977" s="56" t="s">
        <v>221</v>
      </c>
      <c r="D977" s="313"/>
      <c r="E977" s="2" t="s">
        <v>131</v>
      </c>
      <c r="F977" s="56" t="s">
        <v>57</v>
      </c>
      <c r="G977" s="62"/>
      <c r="H977" s="62"/>
      <c r="I977" s="62"/>
      <c r="J977" s="138">
        <v>1</v>
      </c>
      <c r="K977" s="138"/>
      <c r="L977" s="62"/>
      <c r="M977" s="62"/>
      <c r="N977" s="2"/>
      <c r="O977" s="2"/>
      <c r="P977" s="31"/>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8"/>
    </row>
    <row r="978" spans="1:91" s="9" customFormat="1" ht="36" customHeight="1" x14ac:dyDescent="0.3">
      <c r="A978" s="182"/>
      <c r="B978" s="192"/>
      <c r="C978" s="182"/>
      <c r="D978" s="374"/>
      <c r="E978" s="56" t="s">
        <v>39</v>
      </c>
      <c r="F978" s="182"/>
      <c r="G978" s="62"/>
      <c r="H978" s="62"/>
      <c r="I978" s="62"/>
      <c r="J978" s="248">
        <v>11072.1</v>
      </c>
      <c r="K978" s="248">
        <v>11072.1</v>
      </c>
      <c r="L978" s="62"/>
      <c r="M978" s="62"/>
      <c r="N978" s="2" t="s">
        <v>4</v>
      </c>
      <c r="O978" s="2"/>
      <c r="P978" s="31"/>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8"/>
    </row>
    <row r="979" spans="1:91" s="9" customFormat="1" ht="39" customHeight="1" x14ac:dyDescent="0.3">
      <c r="A979" s="57"/>
      <c r="B979" s="181"/>
      <c r="C979" s="57"/>
      <c r="D979" s="317"/>
      <c r="E979" s="57"/>
      <c r="F979" s="57"/>
      <c r="G979" s="62"/>
      <c r="H979" s="62"/>
      <c r="I979" s="62"/>
      <c r="J979" s="375">
        <v>1230.2</v>
      </c>
      <c r="K979" s="375">
        <v>1230.2</v>
      </c>
      <c r="L979" s="62"/>
      <c r="M979" s="62"/>
      <c r="N979" s="2" t="s">
        <v>38</v>
      </c>
      <c r="O979" s="2">
        <v>252006015</v>
      </c>
      <c r="P979" s="31"/>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8"/>
    </row>
    <row r="980" spans="1:91" s="9" customFormat="1" ht="41.25" customHeight="1" x14ac:dyDescent="0.3">
      <c r="A980" s="55">
        <v>81</v>
      </c>
      <c r="B980" s="54" t="s">
        <v>222</v>
      </c>
      <c r="C980" s="55" t="s">
        <v>221</v>
      </c>
      <c r="D980" s="55"/>
      <c r="E980" s="2" t="s">
        <v>220</v>
      </c>
      <c r="F980" s="55" t="s">
        <v>57</v>
      </c>
      <c r="G980" s="62">
        <v>1</v>
      </c>
      <c r="H980" s="62">
        <v>1</v>
      </c>
      <c r="I980" s="62">
        <v>1</v>
      </c>
      <c r="J980" s="62">
        <v>1</v>
      </c>
      <c r="K980" s="62">
        <v>1</v>
      </c>
      <c r="L980" s="62">
        <v>1</v>
      </c>
      <c r="M980" s="62">
        <v>1</v>
      </c>
      <c r="N980" s="2"/>
      <c r="O980" s="2"/>
      <c r="P980" s="31"/>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8"/>
    </row>
    <row r="981" spans="1:91" s="9" customFormat="1" ht="57" customHeight="1" x14ac:dyDescent="0.3">
      <c r="A981" s="55"/>
      <c r="B981" s="54"/>
      <c r="C981" s="55"/>
      <c r="D981" s="55"/>
      <c r="E981" s="2" t="s">
        <v>39</v>
      </c>
      <c r="F981" s="55"/>
      <c r="G981" s="62">
        <v>706.6</v>
      </c>
      <c r="H981" s="62">
        <v>394</v>
      </c>
      <c r="I981" s="62">
        <v>381.3</v>
      </c>
      <c r="J981" s="62">
        <v>13713.1</v>
      </c>
      <c r="K981" s="62">
        <v>12941.5</v>
      </c>
      <c r="L981" s="62">
        <v>13000</v>
      </c>
      <c r="M981" s="62">
        <v>13000</v>
      </c>
      <c r="N981" s="2" t="s">
        <v>38</v>
      </c>
      <c r="O981" s="2">
        <v>252006015</v>
      </c>
      <c r="P981" s="31"/>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8"/>
    </row>
    <row r="982" spans="1:91" s="9" customFormat="1" ht="41.25" customHeight="1" x14ac:dyDescent="0.3">
      <c r="A982" s="55">
        <v>82</v>
      </c>
      <c r="B982" s="54" t="s">
        <v>219</v>
      </c>
      <c r="C982" s="55" t="s">
        <v>214</v>
      </c>
      <c r="D982" s="55"/>
      <c r="E982" s="2" t="s">
        <v>131</v>
      </c>
      <c r="F982" s="56" t="s">
        <v>151</v>
      </c>
      <c r="G982" s="62"/>
      <c r="H982" s="62"/>
      <c r="I982" s="62"/>
      <c r="J982" s="62"/>
      <c r="K982" s="62"/>
      <c r="L982" s="62"/>
      <c r="M982" s="62"/>
      <c r="N982" s="2"/>
      <c r="O982" s="2"/>
      <c r="P982" s="31"/>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8"/>
    </row>
    <row r="983" spans="1:91" s="9" customFormat="1" ht="74.25" customHeight="1" x14ac:dyDescent="0.3">
      <c r="A983" s="55"/>
      <c r="B983" s="54"/>
      <c r="C983" s="55"/>
      <c r="D983" s="55"/>
      <c r="E983" s="2" t="s">
        <v>39</v>
      </c>
      <c r="F983" s="57"/>
      <c r="G983" s="62"/>
      <c r="H983" s="62"/>
      <c r="I983" s="62"/>
      <c r="J983" s="62"/>
      <c r="K983" s="62"/>
      <c r="L983" s="62">
        <v>1300</v>
      </c>
      <c r="M983" s="62">
        <v>2500</v>
      </c>
      <c r="N983" s="2" t="s">
        <v>4</v>
      </c>
      <c r="O983" s="2">
        <v>271003011</v>
      </c>
      <c r="P983" s="31"/>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8"/>
    </row>
    <row r="984" spans="1:91" s="9" customFormat="1" ht="41.25" customHeight="1" x14ac:dyDescent="0.3">
      <c r="A984" s="55">
        <v>83</v>
      </c>
      <c r="B984" s="54" t="s">
        <v>218</v>
      </c>
      <c r="C984" s="55" t="s">
        <v>214</v>
      </c>
      <c r="D984" s="55"/>
      <c r="E984" s="2" t="s">
        <v>131</v>
      </c>
      <c r="F984" s="56" t="s">
        <v>151</v>
      </c>
      <c r="G984" s="62"/>
      <c r="H984" s="62"/>
      <c r="I984" s="62"/>
      <c r="J984" s="62"/>
      <c r="K984" s="62"/>
      <c r="L984" s="62"/>
      <c r="M984" s="62"/>
      <c r="N984" s="2"/>
      <c r="O984" s="2"/>
      <c r="P984" s="31"/>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8"/>
    </row>
    <row r="985" spans="1:91" s="9" customFormat="1" ht="85.5" customHeight="1" x14ac:dyDescent="0.3">
      <c r="A985" s="55"/>
      <c r="B985" s="54"/>
      <c r="C985" s="55"/>
      <c r="D985" s="55"/>
      <c r="E985" s="2" t="s">
        <v>39</v>
      </c>
      <c r="F985" s="57"/>
      <c r="G985" s="62"/>
      <c r="H985" s="62"/>
      <c r="I985" s="62"/>
      <c r="J985" s="62"/>
      <c r="K985" s="62"/>
      <c r="L985" s="62">
        <v>1678</v>
      </c>
      <c r="M985" s="62"/>
      <c r="N985" s="2" t="s">
        <v>4</v>
      </c>
      <c r="O985" s="2">
        <v>271003011</v>
      </c>
      <c r="P985" s="31"/>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8"/>
    </row>
    <row r="986" spans="1:91" s="9" customFormat="1" ht="41.25" customHeight="1" x14ac:dyDescent="0.3">
      <c r="A986" s="55">
        <v>84</v>
      </c>
      <c r="B986" s="54" t="s">
        <v>217</v>
      </c>
      <c r="C986" s="55" t="s">
        <v>214</v>
      </c>
      <c r="D986" s="55"/>
      <c r="E986" s="2" t="s">
        <v>131</v>
      </c>
      <c r="F986" s="56" t="s">
        <v>151</v>
      </c>
      <c r="G986" s="62"/>
      <c r="H986" s="62"/>
      <c r="I986" s="62"/>
      <c r="J986" s="62"/>
      <c r="K986" s="62"/>
      <c r="L986" s="62"/>
      <c r="M986" s="62">
        <v>1</v>
      </c>
      <c r="N986" s="2"/>
      <c r="O986" s="2"/>
      <c r="P986" s="31"/>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8"/>
    </row>
    <row r="987" spans="1:91" s="9" customFormat="1" ht="87.75" customHeight="1" x14ac:dyDescent="0.3">
      <c r="A987" s="55"/>
      <c r="B987" s="54"/>
      <c r="C987" s="55"/>
      <c r="D987" s="55"/>
      <c r="E987" s="2" t="s">
        <v>39</v>
      </c>
      <c r="F987" s="57"/>
      <c r="G987" s="62"/>
      <c r="H987" s="62"/>
      <c r="I987" s="62"/>
      <c r="J987" s="62"/>
      <c r="K987" s="62"/>
      <c r="L987" s="62">
        <v>1000</v>
      </c>
      <c r="M987" s="62">
        <v>1189.8</v>
      </c>
      <c r="N987" s="2" t="s">
        <v>4</v>
      </c>
      <c r="O987" s="2">
        <v>271003011</v>
      </c>
      <c r="P987" s="31"/>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8"/>
    </row>
    <row r="988" spans="1:91" s="9" customFormat="1" ht="41.25" customHeight="1" x14ac:dyDescent="0.3">
      <c r="A988" s="55">
        <v>85</v>
      </c>
      <c r="B988" s="54" t="s">
        <v>216</v>
      </c>
      <c r="C988" s="55" t="s">
        <v>214</v>
      </c>
      <c r="D988" s="55"/>
      <c r="E988" s="2" t="s">
        <v>131</v>
      </c>
      <c r="F988" s="56" t="s">
        <v>151</v>
      </c>
      <c r="G988" s="62"/>
      <c r="H988" s="62"/>
      <c r="I988" s="62"/>
      <c r="J988" s="62"/>
      <c r="K988" s="62"/>
      <c r="L988" s="62"/>
      <c r="M988" s="62"/>
      <c r="N988" s="2"/>
      <c r="O988" s="2"/>
      <c r="P988" s="31"/>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8"/>
    </row>
    <row r="989" spans="1:91" s="9" customFormat="1" ht="75" customHeight="1" x14ac:dyDescent="0.3">
      <c r="A989" s="55"/>
      <c r="B989" s="54"/>
      <c r="C989" s="55"/>
      <c r="D989" s="55"/>
      <c r="E989" s="2" t="s">
        <v>39</v>
      </c>
      <c r="F989" s="57"/>
      <c r="G989" s="62"/>
      <c r="H989" s="62"/>
      <c r="I989" s="62"/>
      <c r="J989" s="62"/>
      <c r="K989" s="62"/>
      <c r="L989" s="62">
        <v>5250</v>
      </c>
      <c r="M989" s="62">
        <v>3250</v>
      </c>
      <c r="N989" s="2" t="s">
        <v>4</v>
      </c>
      <c r="O989" s="2">
        <v>271003011</v>
      </c>
      <c r="P989" s="31"/>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8"/>
    </row>
    <row r="990" spans="1:91" s="9" customFormat="1" ht="41.25" customHeight="1" x14ac:dyDescent="0.3">
      <c r="A990" s="55">
        <v>86</v>
      </c>
      <c r="B990" s="54" t="s">
        <v>215</v>
      </c>
      <c r="C990" s="55" t="s">
        <v>214</v>
      </c>
      <c r="D990" s="55"/>
      <c r="E990" s="2" t="s">
        <v>131</v>
      </c>
      <c r="F990" s="56" t="s">
        <v>151</v>
      </c>
      <c r="G990" s="62"/>
      <c r="H990" s="62"/>
      <c r="I990" s="62"/>
      <c r="J990" s="62"/>
      <c r="K990" s="62"/>
      <c r="L990" s="62"/>
      <c r="M990" s="62"/>
      <c r="N990" s="2"/>
      <c r="O990" s="2"/>
      <c r="P990" s="31"/>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8"/>
    </row>
    <row r="991" spans="1:91" s="9" customFormat="1" ht="67.5" customHeight="1" x14ac:dyDescent="0.3">
      <c r="A991" s="55"/>
      <c r="B991" s="54"/>
      <c r="C991" s="55"/>
      <c r="D991" s="55"/>
      <c r="E991" s="2" t="s">
        <v>39</v>
      </c>
      <c r="F991" s="57"/>
      <c r="G991" s="62"/>
      <c r="H991" s="62"/>
      <c r="I991" s="62"/>
      <c r="J991" s="62"/>
      <c r="K991" s="62"/>
      <c r="L991" s="62">
        <v>1250</v>
      </c>
      <c r="M991" s="62">
        <v>750</v>
      </c>
      <c r="N991" s="2" t="s">
        <v>4</v>
      </c>
      <c r="O991" s="2">
        <v>271003011</v>
      </c>
      <c r="P991" s="31"/>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8"/>
    </row>
    <row r="992" spans="1:91" s="9" customFormat="1" ht="41.25" customHeight="1" x14ac:dyDescent="0.3">
      <c r="A992" s="2"/>
      <c r="B992" s="136" t="s">
        <v>61</v>
      </c>
      <c r="C992" s="47"/>
      <c r="D992" s="47"/>
      <c r="E992" s="47"/>
      <c r="F992" s="47"/>
      <c r="G992" s="47"/>
      <c r="H992" s="47"/>
      <c r="I992" s="47"/>
      <c r="J992" s="47"/>
      <c r="K992" s="47"/>
      <c r="L992" s="47"/>
      <c r="M992" s="47"/>
      <c r="N992" s="47"/>
      <c r="O992" s="47"/>
      <c r="P992" s="48"/>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8"/>
    </row>
    <row r="993" spans="1:91" s="9" customFormat="1" ht="41.25" customHeight="1" x14ac:dyDescent="0.3">
      <c r="A993" s="55">
        <v>87</v>
      </c>
      <c r="B993" s="54" t="s">
        <v>213</v>
      </c>
      <c r="C993" s="55" t="s">
        <v>212</v>
      </c>
      <c r="D993" s="55"/>
      <c r="E993" s="2" t="s">
        <v>80</v>
      </c>
      <c r="F993" s="56" t="s">
        <v>151</v>
      </c>
      <c r="G993" s="2"/>
      <c r="H993" s="2"/>
      <c r="I993" s="2"/>
      <c r="J993" s="2"/>
      <c r="K993" s="2">
        <v>1</v>
      </c>
      <c r="L993" s="2"/>
      <c r="M993" s="2"/>
      <c r="N993" s="2"/>
      <c r="O993" s="2"/>
      <c r="P993" s="31"/>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8"/>
    </row>
    <row r="994" spans="1:91" s="9" customFormat="1" ht="97.5" customHeight="1" x14ac:dyDescent="0.3">
      <c r="A994" s="55"/>
      <c r="B994" s="54"/>
      <c r="C994" s="55"/>
      <c r="D994" s="55"/>
      <c r="E994" s="2" t="s">
        <v>95</v>
      </c>
      <c r="F994" s="57"/>
      <c r="G994" s="2"/>
      <c r="H994" s="2"/>
      <c r="I994" s="2"/>
      <c r="J994" s="2">
        <v>1250</v>
      </c>
      <c r="K994" s="2">
        <v>7619</v>
      </c>
      <c r="L994" s="2"/>
      <c r="M994" s="2"/>
      <c r="N994" s="2" t="s">
        <v>211</v>
      </c>
      <c r="O994" s="2"/>
      <c r="P994" s="31"/>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8"/>
    </row>
    <row r="995" spans="1:91" s="9" customFormat="1" ht="136.5" customHeight="1" x14ac:dyDescent="0.3">
      <c r="A995" s="62"/>
      <c r="B995" s="3" t="s">
        <v>747</v>
      </c>
      <c r="C995" s="2" t="s">
        <v>210</v>
      </c>
      <c r="D995" s="2" t="s">
        <v>52</v>
      </c>
      <c r="E995" s="122" t="s">
        <v>3</v>
      </c>
      <c r="F995" s="18"/>
      <c r="G995" s="2">
        <v>53.3</v>
      </c>
      <c r="H995" s="2">
        <v>56.7</v>
      </c>
      <c r="I995" s="2">
        <v>56.7</v>
      </c>
      <c r="J995" s="2">
        <v>63.3</v>
      </c>
      <c r="K995" s="2">
        <v>66.7</v>
      </c>
      <c r="L995" s="2">
        <v>83.3</v>
      </c>
      <c r="M995" s="2">
        <v>93.3</v>
      </c>
      <c r="N995" s="18"/>
      <c r="O995" s="18"/>
      <c r="P995" s="70"/>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8"/>
    </row>
    <row r="996" spans="1:91" s="9" customFormat="1" ht="41.25" customHeight="1" x14ac:dyDescent="0.3">
      <c r="A996" s="2"/>
      <c r="B996" s="93" t="s">
        <v>61</v>
      </c>
      <c r="C996" s="94"/>
      <c r="D996" s="94"/>
      <c r="E996" s="94"/>
      <c r="F996" s="94"/>
      <c r="G996" s="94"/>
      <c r="H996" s="94"/>
      <c r="I996" s="94"/>
      <c r="J996" s="94"/>
      <c r="K996" s="94"/>
      <c r="L996" s="94"/>
      <c r="M996" s="94"/>
      <c r="N996" s="94"/>
      <c r="O996" s="94"/>
      <c r="P996" s="95"/>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8"/>
    </row>
    <row r="997" spans="1:91" s="9" customFormat="1" ht="41.25" customHeight="1" x14ac:dyDescent="0.3">
      <c r="A997" s="55">
        <v>88</v>
      </c>
      <c r="B997" s="54" t="s">
        <v>209</v>
      </c>
      <c r="C997" s="55" t="s">
        <v>200</v>
      </c>
      <c r="D997" s="55"/>
      <c r="E997" s="2" t="s">
        <v>198</v>
      </c>
      <c r="F997" s="55" t="s">
        <v>151</v>
      </c>
      <c r="G997" s="3"/>
      <c r="H997" s="3"/>
      <c r="I997" s="3"/>
      <c r="J997" s="3"/>
      <c r="K997" s="2">
        <v>1</v>
      </c>
      <c r="L997" s="2"/>
      <c r="M997" s="2"/>
      <c r="N997" s="3"/>
      <c r="O997" s="3"/>
      <c r="P997" s="234" t="s">
        <v>206</v>
      </c>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8"/>
    </row>
    <row r="998" spans="1:91" s="9" customFormat="1" ht="79.5" customHeight="1" x14ac:dyDescent="0.3">
      <c r="A998" s="55"/>
      <c r="B998" s="54"/>
      <c r="C998" s="55"/>
      <c r="D998" s="55"/>
      <c r="E998" s="2" t="s">
        <v>129</v>
      </c>
      <c r="F998" s="55"/>
      <c r="G998" s="3"/>
      <c r="H998" s="3"/>
      <c r="I998" s="3"/>
      <c r="J998" s="2">
        <v>1771.8</v>
      </c>
      <c r="K998" s="2">
        <v>797.4</v>
      </c>
      <c r="L998" s="2"/>
      <c r="M998" s="2"/>
      <c r="N998" s="2" t="s">
        <v>38</v>
      </c>
      <c r="O998" s="2">
        <v>271002015</v>
      </c>
      <c r="P998" s="234"/>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8"/>
    </row>
    <row r="999" spans="1:91" s="9" customFormat="1" ht="41.25" customHeight="1" x14ac:dyDescent="0.3">
      <c r="A999" s="55">
        <v>89</v>
      </c>
      <c r="B999" s="54" t="s">
        <v>208</v>
      </c>
      <c r="C999" s="55" t="s">
        <v>200</v>
      </c>
      <c r="D999" s="55"/>
      <c r="E999" s="2" t="s">
        <v>198</v>
      </c>
      <c r="F999" s="55" t="s">
        <v>151</v>
      </c>
      <c r="G999" s="3"/>
      <c r="H999" s="3"/>
      <c r="I999" s="3"/>
      <c r="J999" s="3"/>
      <c r="K999" s="2"/>
      <c r="L999" s="3">
        <v>1</v>
      </c>
      <c r="M999" s="2"/>
      <c r="N999" s="3"/>
      <c r="O999" s="3"/>
      <c r="P999" s="234" t="s">
        <v>206</v>
      </c>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8"/>
    </row>
    <row r="1000" spans="1:91" s="9" customFormat="1" ht="50.25" customHeight="1" x14ac:dyDescent="0.3">
      <c r="A1000" s="55"/>
      <c r="B1000" s="54"/>
      <c r="C1000" s="55"/>
      <c r="D1000" s="55"/>
      <c r="E1000" s="2" t="s">
        <v>129</v>
      </c>
      <c r="F1000" s="55"/>
      <c r="G1000" s="3"/>
      <c r="H1000" s="3"/>
      <c r="I1000" s="3"/>
      <c r="J1000" s="2">
        <v>628.20000000000005</v>
      </c>
      <c r="K1000" s="2">
        <v>976.6</v>
      </c>
      <c r="L1000" s="2">
        <v>1023.4</v>
      </c>
      <c r="M1000" s="2"/>
      <c r="N1000" s="2" t="s">
        <v>38</v>
      </c>
      <c r="O1000" s="2">
        <v>271002015</v>
      </c>
      <c r="P1000" s="234"/>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8"/>
    </row>
    <row r="1001" spans="1:91" s="9" customFormat="1" ht="41.25" customHeight="1" x14ac:dyDescent="0.3">
      <c r="A1001" s="55">
        <v>90</v>
      </c>
      <c r="B1001" s="54" t="s">
        <v>207</v>
      </c>
      <c r="C1001" s="55" t="s">
        <v>200</v>
      </c>
      <c r="D1001" s="55"/>
      <c r="E1001" s="2" t="s">
        <v>198</v>
      </c>
      <c r="F1001" s="55" t="s">
        <v>151</v>
      </c>
      <c r="G1001" s="376"/>
      <c r="H1001" s="3"/>
      <c r="I1001" s="3"/>
      <c r="J1001" s="3"/>
      <c r="K1001" s="3"/>
      <c r="L1001" s="3"/>
      <c r="M1001" s="2">
        <v>1</v>
      </c>
      <c r="N1001" s="2"/>
      <c r="O1001" s="3"/>
      <c r="P1001" s="234" t="s">
        <v>206</v>
      </c>
      <c r="Q1001" s="7"/>
      <c r="R1001" s="7"/>
      <c r="S1001" s="7"/>
      <c r="T1001" s="7"/>
      <c r="U1001" s="7"/>
      <c r="V1001" s="7"/>
      <c r="W1001" s="7"/>
      <c r="X1001" s="7"/>
      <c r="Y1001" s="7"/>
      <c r="Z1001" s="7"/>
      <c r="AA1001" s="7"/>
      <c r="AB1001" s="7"/>
      <c r="AC1001" s="7"/>
      <c r="AD1001" s="7"/>
      <c r="AE1001" s="7"/>
      <c r="AF1001" s="7"/>
      <c r="AG1001" s="7"/>
      <c r="AH1001" s="7"/>
      <c r="AI1001" s="7"/>
      <c r="AJ1001" s="7"/>
      <c r="AK1001" s="7"/>
      <c r="AL1001" s="7"/>
      <c r="AM1001" s="7"/>
      <c r="AN1001" s="7"/>
      <c r="AO1001" s="7"/>
      <c r="AP1001" s="7"/>
      <c r="AQ1001" s="7"/>
      <c r="AR1001" s="7"/>
      <c r="AS1001" s="7"/>
      <c r="AT1001" s="7"/>
      <c r="AU1001" s="7"/>
      <c r="AV1001" s="7"/>
      <c r="AW1001" s="7"/>
      <c r="AX1001" s="7"/>
      <c r="AY1001" s="7"/>
      <c r="AZ1001" s="7"/>
      <c r="BA1001" s="7"/>
      <c r="BB1001" s="7"/>
      <c r="BC1001" s="7"/>
      <c r="BD1001" s="7"/>
      <c r="BE1001" s="7"/>
      <c r="BF1001" s="7"/>
      <c r="BG1001" s="7"/>
      <c r="BH1001" s="7"/>
      <c r="BI1001" s="7"/>
      <c r="BJ1001" s="7"/>
      <c r="BK1001" s="7"/>
      <c r="BL1001" s="7"/>
      <c r="BM1001" s="7"/>
      <c r="BN1001" s="7"/>
      <c r="BO1001" s="7"/>
      <c r="BP1001" s="7"/>
      <c r="BQ1001" s="7"/>
      <c r="BR1001" s="7"/>
      <c r="BS1001" s="7"/>
      <c r="BT1001" s="7"/>
      <c r="BU1001" s="7"/>
      <c r="BV1001" s="7"/>
      <c r="BW1001" s="7"/>
      <c r="BX1001" s="7"/>
      <c r="BY1001" s="7"/>
      <c r="BZ1001" s="7"/>
      <c r="CA1001" s="7"/>
      <c r="CB1001" s="7"/>
      <c r="CC1001" s="7"/>
      <c r="CD1001" s="7"/>
      <c r="CE1001" s="7"/>
      <c r="CF1001" s="7"/>
      <c r="CG1001" s="7"/>
      <c r="CH1001" s="7"/>
      <c r="CI1001" s="7"/>
      <c r="CJ1001" s="7"/>
      <c r="CK1001" s="7"/>
      <c r="CL1001" s="7"/>
      <c r="CM1001" s="8"/>
    </row>
    <row r="1002" spans="1:91" s="9" customFormat="1" ht="90" customHeight="1" x14ac:dyDescent="0.3">
      <c r="A1002" s="55"/>
      <c r="B1002" s="54"/>
      <c r="C1002" s="55"/>
      <c r="D1002" s="55"/>
      <c r="E1002" s="2" t="s">
        <v>129</v>
      </c>
      <c r="F1002" s="55"/>
      <c r="G1002" s="376"/>
      <c r="H1002" s="3"/>
      <c r="I1002" s="3"/>
      <c r="J1002" s="3"/>
      <c r="K1002" s="3"/>
      <c r="L1002" s="2">
        <v>1000</v>
      </c>
      <c r="M1002" s="2">
        <v>1800</v>
      </c>
      <c r="N1002" s="2" t="s">
        <v>38</v>
      </c>
      <c r="O1002" s="2">
        <v>271002015</v>
      </c>
      <c r="P1002" s="234"/>
      <c r="Q1002" s="7"/>
      <c r="R1002" s="7"/>
      <c r="S1002" s="7"/>
      <c r="T1002" s="7"/>
      <c r="U1002" s="7"/>
      <c r="V1002" s="7"/>
      <c r="W1002" s="7"/>
      <c r="X1002" s="7"/>
      <c r="Y1002" s="7"/>
      <c r="Z1002" s="7"/>
      <c r="AA1002" s="7"/>
      <c r="AB1002" s="7"/>
      <c r="AC1002" s="7"/>
      <c r="AD1002" s="7"/>
      <c r="AE1002" s="7"/>
      <c r="AF1002" s="7"/>
      <c r="AG1002" s="7"/>
      <c r="AH1002" s="7"/>
      <c r="AI1002" s="7"/>
      <c r="AJ1002" s="7"/>
      <c r="AK1002" s="7"/>
      <c r="AL1002" s="7"/>
      <c r="AM1002" s="7"/>
      <c r="AN1002" s="7"/>
      <c r="AO1002" s="7"/>
      <c r="AP1002" s="7"/>
      <c r="AQ1002" s="7"/>
      <c r="AR1002" s="7"/>
      <c r="AS1002" s="7"/>
      <c r="AT1002" s="7"/>
      <c r="AU1002" s="7"/>
      <c r="AV1002" s="7"/>
      <c r="AW1002" s="7"/>
      <c r="AX1002" s="7"/>
      <c r="AY1002" s="7"/>
      <c r="AZ1002" s="7"/>
      <c r="BA1002" s="7"/>
      <c r="BB1002" s="7"/>
      <c r="BC1002" s="7"/>
      <c r="BD1002" s="7"/>
      <c r="BE1002" s="7"/>
      <c r="BF1002" s="7"/>
      <c r="BG1002" s="7"/>
      <c r="BH1002" s="7"/>
      <c r="BI1002" s="7"/>
      <c r="BJ1002" s="7"/>
      <c r="BK1002" s="7"/>
      <c r="BL1002" s="7"/>
      <c r="BM1002" s="7"/>
      <c r="BN1002" s="7"/>
      <c r="BO1002" s="7"/>
      <c r="BP1002" s="7"/>
      <c r="BQ1002" s="7"/>
      <c r="BR1002" s="7"/>
      <c r="BS1002" s="7"/>
      <c r="BT1002" s="7"/>
      <c r="BU1002" s="7"/>
      <c r="BV1002" s="7"/>
      <c r="BW1002" s="7"/>
      <c r="BX1002" s="7"/>
      <c r="BY1002" s="7"/>
      <c r="BZ1002" s="7"/>
      <c r="CA1002" s="7"/>
      <c r="CB1002" s="7"/>
      <c r="CC1002" s="7"/>
      <c r="CD1002" s="7"/>
      <c r="CE1002" s="7"/>
      <c r="CF1002" s="7"/>
      <c r="CG1002" s="7"/>
      <c r="CH1002" s="7"/>
      <c r="CI1002" s="7"/>
      <c r="CJ1002" s="7"/>
      <c r="CK1002" s="7"/>
      <c r="CL1002" s="7"/>
      <c r="CM1002" s="8"/>
    </row>
    <row r="1003" spans="1:91" s="9" customFormat="1" ht="41.25" customHeight="1" x14ac:dyDescent="0.3">
      <c r="A1003" s="55">
        <v>91</v>
      </c>
      <c r="B1003" s="54" t="s">
        <v>205</v>
      </c>
      <c r="C1003" s="55" t="s">
        <v>200</v>
      </c>
      <c r="D1003" s="55"/>
      <c r="E1003" s="2" t="s">
        <v>198</v>
      </c>
      <c r="F1003" s="55" t="s">
        <v>151</v>
      </c>
      <c r="G1003" s="3"/>
      <c r="H1003" s="3"/>
      <c r="I1003" s="302"/>
      <c r="J1003" s="376"/>
      <c r="K1003" s="376"/>
      <c r="L1003" s="377"/>
      <c r="M1003" s="378">
        <v>1</v>
      </c>
      <c r="N1003" s="2"/>
      <c r="O1003" s="3"/>
      <c r="P1003" s="234" t="s">
        <v>204</v>
      </c>
      <c r="Q1003" s="7"/>
      <c r="R1003" s="7"/>
      <c r="S1003" s="7"/>
      <c r="T1003" s="7"/>
      <c r="U1003" s="7"/>
      <c r="V1003" s="7"/>
      <c r="W1003" s="7"/>
      <c r="X1003" s="7"/>
      <c r="Y1003" s="7"/>
      <c r="Z1003" s="7"/>
      <c r="AA1003" s="7"/>
      <c r="AB1003" s="7"/>
      <c r="AC1003" s="7"/>
      <c r="AD1003" s="7"/>
      <c r="AE1003" s="7"/>
      <c r="AF1003" s="7"/>
      <c r="AG1003" s="7"/>
      <c r="AH1003" s="7"/>
      <c r="AI1003" s="7"/>
      <c r="AJ1003" s="7"/>
      <c r="AK1003" s="7"/>
      <c r="AL1003" s="7"/>
      <c r="AM1003" s="7"/>
      <c r="AN1003" s="7"/>
      <c r="AO1003" s="7"/>
      <c r="AP1003" s="7"/>
      <c r="AQ1003" s="7"/>
      <c r="AR1003" s="7"/>
      <c r="AS1003" s="7"/>
      <c r="AT1003" s="7"/>
      <c r="AU1003" s="7"/>
      <c r="AV1003" s="7"/>
      <c r="AW1003" s="7"/>
      <c r="AX1003" s="7"/>
      <c r="AY1003" s="7"/>
      <c r="AZ1003" s="7"/>
      <c r="BA1003" s="7"/>
      <c r="BB1003" s="7"/>
      <c r="BC1003" s="7"/>
      <c r="BD1003" s="7"/>
      <c r="BE1003" s="7"/>
      <c r="BF1003" s="7"/>
      <c r="BG1003" s="7"/>
      <c r="BH1003" s="7"/>
      <c r="BI1003" s="7"/>
      <c r="BJ1003" s="7"/>
      <c r="BK1003" s="7"/>
      <c r="BL1003" s="7"/>
      <c r="BM1003" s="7"/>
      <c r="BN1003" s="7"/>
      <c r="BO1003" s="7"/>
      <c r="BP1003" s="7"/>
      <c r="BQ1003" s="7"/>
      <c r="BR1003" s="7"/>
      <c r="BS1003" s="7"/>
      <c r="BT1003" s="7"/>
      <c r="BU1003" s="7"/>
      <c r="BV1003" s="7"/>
      <c r="BW1003" s="7"/>
      <c r="BX1003" s="7"/>
      <c r="BY1003" s="7"/>
      <c r="BZ1003" s="7"/>
      <c r="CA1003" s="7"/>
      <c r="CB1003" s="7"/>
      <c r="CC1003" s="7"/>
      <c r="CD1003" s="7"/>
      <c r="CE1003" s="7"/>
      <c r="CF1003" s="7"/>
      <c r="CG1003" s="7"/>
      <c r="CH1003" s="7"/>
      <c r="CI1003" s="7"/>
      <c r="CJ1003" s="7"/>
      <c r="CK1003" s="7"/>
      <c r="CL1003" s="7"/>
      <c r="CM1003" s="8"/>
    </row>
    <row r="1004" spans="1:91" s="9" customFormat="1" ht="41.25" customHeight="1" x14ac:dyDescent="0.3">
      <c r="A1004" s="55"/>
      <c r="B1004" s="54"/>
      <c r="C1004" s="55"/>
      <c r="D1004" s="55"/>
      <c r="E1004" s="55" t="s">
        <v>129</v>
      </c>
      <c r="F1004" s="55"/>
      <c r="G1004" s="3"/>
      <c r="H1004" s="3"/>
      <c r="I1004" s="302"/>
      <c r="J1004" s="376"/>
      <c r="K1004" s="376"/>
      <c r="L1004" s="2"/>
      <c r="M1004" s="2">
        <v>1500</v>
      </c>
      <c r="N1004" s="2" t="s">
        <v>4</v>
      </c>
      <c r="O1004" s="2">
        <v>271002011</v>
      </c>
      <c r="P1004" s="234"/>
      <c r="Q1004" s="7"/>
      <c r="R1004" s="7"/>
      <c r="S1004" s="7"/>
      <c r="T1004" s="7"/>
      <c r="U1004" s="7"/>
      <c r="V1004" s="7"/>
      <c r="W1004" s="7"/>
      <c r="X1004" s="7"/>
      <c r="Y1004" s="7"/>
      <c r="Z1004" s="7"/>
      <c r="AA1004" s="7"/>
      <c r="AB1004" s="7"/>
      <c r="AC1004" s="7"/>
      <c r="AD1004" s="7"/>
      <c r="AE1004" s="7"/>
      <c r="AF1004" s="7"/>
      <c r="AG1004" s="7"/>
      <c r="AH1004" s="7"/>
      <c r="AI1004" s="7"/>
      <c r="AJ1004" s="7"/>
      <c r="AK1004" s="7"/>
      <c r="AL1004" s="7"/>
      <c r="AM1004" s="7"/>
      <c r="AN1004" s="7"/>
      <c r="AO1004" s="7"/>
      <c r="AP1004" s="7"/>
      <c r="AQ1004" s="7"/>
      <c r="AR1004" s="7"/>
      <c r="AS1004" s="7"/>
      <c r="AT1004" s="7"/>
      <c r="AU1004" s="7"/>
      <c r="AV1004" s="7"/>
      <c r="AW1004" s="7"/>
      <c r="AX1004" s="7"/>
      <c r="AY1004" s="7"/>
      <c r="AZ1004" s="7"/>
      <c r="BA1004" s="7"/>
      <c r="BB1004" s="7"/>
      <c r="BC1004" s="7"/>
      <c r="BD1004" s="7"/>
      <c r="BE1004" s="7"/>
      <c r="BF1004" s="7"/>
      <c r="BG1004" s="7"/>
      <c r="BH1004" s="7"/>
      <c r="BI1004" s="7"/>
      <c r="BJ1004" s="7"/>
      <c r="BK1004" s="7"/>
      <c r="BL1004" s="7"/>
      <c r="BM1004" s="7"/>
      <c r="BN1004" s="7"/>
      <c r="BO1004" s="7"/>
      <c r="BP1004" s="7"/>
      <c r="BQ1004" s="7"/>
      <c r="BR1004" s="7"/>
      <c r="BS1004" s="7"/>
      <c r="BT1004" s="7"/>
      <c r="BU1004" s="7"/>
      <c r="BV1004" s="7"/>
      <c r="BW1004" s="7"/>
      <c r="BX1004" s="7"/>
      <c r="BY1004" s="7"/>
      <c r="BZ1004" s="7"/>
      <c r="CA1004" s="7"/>
      <c r="CB1004" s="7"/>
      <c r="CC1004" s="7"/>
      <c r="CD1004" s="7"/>
      <c r="CE1004" s="7"/>
      <c r="CF1004" s="7"/>
      <c r="CG1004" s="7"/>
      <c r="CH1004" s="7"/>
      <c r="CI1004" s="7"/>
      <c r="CJ1004" s="7"/>
      <c r="CK1004" s="7"/>
      <c r="CL1004" s="7"/>
      <c r="CM1004" s="8"/>
    </row>
    <row r="1005" spans="1:91" s="9" customFormat="1" ht="41.25" customHeight="1" x14ac:dyDescent="0.3">
      <c r="A1005" s="55"/>
      <c r="B1005" s="54"/>
      <c r="C1005" s="55"/>
      <c r="D1005" s="55"/>
      <c r="E1005" s="55"/>
      <c r="F1005" s="55"/>
      <c r="G1005" s="3"/>
      <c r="H1005" s="3"/>
      <c r="I1005" s="302"/>
      <c r="J1005" s="376"/>
      <c r="K1005" s="376"/>
      <c r="L1005" s="2">
        <v>40</v>
      </c>
      <c r="M1005" s="2"/>
      <c r="N1005" s="2" t="s">
        <v>38</v>
      </c>
      <c r="O1005" s="2">
        <v>271002015</v>
      </c>
      <c r="P1005" s="234"/>
      <c r="Q1005" s="7"/>
      <c r="R1005" s="7"/>
      <c r="S1005" s="7"/>
      <c r="T1005" s="7"/>
      <c r="U1005" s="7"/>
      <c r="V1005" s="7"/>
      <c r="W1005" s="7"/>
      <c r="X1005" s="7"/>
      <c r="Y1005" s="7"/>
      <c r="Z1005" s="7"/>
      <c r="AA1005" s="7"/>
      <c r="AB1005" s="7"/>
      <c r="AC1005" s="7"/>
      <c r="AD1005" s="7"/>
      <c r="AE1005" s="7"/>
      <c r="AF1005" s="7"/>
      <c r="AG1005" s="7"/>
      <c r="AH1005" s="7"/>
      <c r="AI1005" s="7"/>
      <c r="AJ1005" s="7"/>
      <c r="AK1005" s="7"/>
      <c r="AL1005" s="7"/>
      <c r="AM1005" s="7"/>
      <c r="AN1005" s="7"/>
      <c r="AO1005" s="7"/>
      <c r="AP1005" s="7"/>
      <c r="AQ1005" s="7"/>
      <c r="AR1005" s="7"/>
      <c r="AS1005" s="7"/>
      <c r="AT1005" s="7"/>
      <c r="AU1005" s="7"/>
      <c r="AV1005" s="7"/>
      <c r="AW1005" s="7"/>
      <c r="AX1005" s="7"/>
      <c r="AY1005" s="7"/>
      <c r="AZ1005" s="7"/>
      <c r="BA1005" s="7"/>
      <c r="BB1005" s="7"/>
      <c r="BC1005" s="7"/>
      <c r="BD1005" s="7"/>
      <c r="BE1005" s="7"/>
      <c r="BF1005" s="7"/>
      <c r="BG1005" s="7"/>
      <c r="BH1005" s="7"/>
      <c r="BI1005" s="7"/>
      <c r="BJ1005" s="7"/>
      <c r="BK1005" s="7"/>
      <c r="BL1005" s="7"/>
      <c r="BM1005" s="7"/>
      <c r="BN1005" s="7"/>
      <c r="BO1005" s="7"/>
      <c r="BP1005" s="7"/>
      <c r="BQ1005" s="7"/>
      <c r="BR1005" s="7"/>
      <c r="BS1005" s="7"/>
      <c r="BT1005" s="7"/>
      <c r="BU1005" s="7"/>
      <c r="BV1005" s="7"/>
      <c r="BW1005" s="7"/>
      <c r="BX1005" s="7"/>
      <c r="BY1005" s="7"/>
      <c r="BZ1005" s="7"/>
      <c r="CA1005" s="7"/>
      <c r="CB1005" s="7"/>
      <c r="CC1005" s="7"/>
      <c r="CD1005" s="7"/>
      <c r="CE1005" s="7"/>
      <c r="CF1005" s="7"/>
      <c r="CG1005" s="7"/>
      <c r="CH1005" s="7"/>
      <c r="CI1005" s="7"/>
      <c r="CJ1005" s="7"/>
      <c r="CK1005" s="7"/>
      <c r="CL1005" s="7"/>
      <c r="CM1005" s="8"/>
    </row>
    <row r="1006" spans="1:91" s="295" customFormat="1" ht="41.25" customHeight="1" x14ac:dyDescent="0.3">
      <c r="A1006" s="20"/>
      <c r="B1006" s="353" t="s">
        <v>203</v>
      </c>
      <c r="C1006" s="20"/>
      <c r="D1006" s="20"/>
      <c r="E1006" s="20"/>
      <c r="F1006" s="20"/>
      <c r="G1006" s="19"/>
      <c r="H1006" s="19"/>
      <c r="I1006" s="352"/>
      <c r="J1006" s="379"/>
      <c r="K1006" s="379"/>
      <c r="L1006" s="20">
        <v>40</v>
      </c>
      <c r="M1006" s="20"/>
      <c r="N1006" s="20"/>
      <c r="O1006" s="20"/>
      <c r="P1006" s="184"/>
      <c r="Q1006" s="185"/>
      <c r="R1006" s="185"/>
      <c r="S1006" s="185"/>
      <c r="T1006" s="185"/>
      <c r="U1006" s="185"/>
      <c r="V1006" s="185"/>
      <c r="W1006" s="185"/>
      <c r="X1006" s="185"/>
      <c r="Y1006" s="185"/>
      <c r="Z1006" s="185"/>
      <c r="AA1006" s="185"/>
      <c r="AB1006" s="185"/>
      <c r="AC1006" s="185"/>
      <c r="AD1006" s="185"/>
      <c r="AE1006" s="185"/>
      <c r="AF1006" s="185"/>
      <c r="AG1006" s="185"/>
      <c r="AH1006" s="185"/>
      <c r="AI1006" s="185"/>
      <c r="AJ1006" s="185"/>
      <c r="AK1006" s="185"/>
      <c r="AL1006" s="185"/>
      <c r="AM1006" s="185"/>
      <c r="AN1006" s="185"/>
      <c r="AO1006" s="185"/>
      <c r="AP1006" s="185"/>
      <c r="AQ1006" s="185"/>
      <c r="AR1006" s="185"/>
      <c r="AS1006" s="185"/>
      <c r="AT1006" s="185"/>
      <c r="AU1006" s="185"/>
      <c r="AV1006" s="185"/>
      <c r="AW1006" s="185"/>
      <c r="AX1006" s="185"/>
      <c r="AY1006" s="185"/>
      <c r="AZ1006" s="185"/>
      <c r="BA1006" s="185"/>
      <c r="BB1006" s="185"/>
      <c r="BC1006" s="185"/>
      <c r="BD1006" s="185"/>
      <c r="BE1006" s="185"/>
      <c r="BF1006" s="185"/>
      <c r="BG1006" s="185"/>
      <c r="BH1006" s="185"/>
      <c r="BI1006" s="185"/>
      <c r="BJ1006" s="185"/>
      <c r="BK1006" s="185"/>
      <c r="BL1006" s="185"/>
      <c r="BM1006" s="185"/>
      <c r="BN1006" s="185"/>
      <c r="BO1006" s="185"/>
      <c r="BP1006" s="185"/>
      <c r="BQ1006" s="185"/>
      <c r="BR1006" s="185"/>
      <c r="BS1006" s="185"/>
      <c r="BT1006" s="185"/>
      <c r="BU1006" s="185"/>
      <c r="BV1006" s="185"/>
      <c r="BW1006" s="185"/>
      <c r="BX1006" s="185"/>
      <c r="BY1006" s="185"/>
      <c r="BZ1006" s="185"/>
      <c r="CA1006" s="185"/>
      <c r="CB1006" s="185"/>
      <c r="CC1006" s="185"/>
      <c r="CD1006" s="185"/>
      <c r="CE1006" s="185"/>
      <c r="CF1006" s="185"/>
      <c r="CG1006" s="185"/>
      <c r="CH1006" s="185"/>
      <c r="CI1006" s="185"/>
      <c r="CJ1006" s="185"/>
      <c r="CK1006" s="185"/>
      <c r="CL1006" s="185"/>
      <c r="CM1006" s="294"/>
    </row>
    <row r="1007" spans="1:91" s="295" customFormat="1" ht="41.25" customHeight="1" x14ac:dyDescent="0.3">
      <c r="A1007" s="20"/>
      <c r="B1007" s="353" t="s">
        <v>202</v>
      </c>
      <c r="C1007" s="20"/>
      <c r="D1007" s="20"/>
      <c r="E1007" s="20"/>
      <c r="F1007" s="20"/>
      <c r="G1007" s="19"/>
      <c r="H1007" s="19"/>
      <c r="I1007" s="352"/>
      <c r="J1007" s="379"/>
      <c r="K1007" s="379"/>
      <c r="L1007" s="20"/>
      <c r="M1007" s="20">
        <v>1500</v>
      </c>
      <c r="N1007" s="20"/>
      <c r="O1007" s="20"/>
      <c r="P1007" s="184"/>
      <c r="Q1007" s="185"/>
      <c r="R1007" s="185"/>
      <c r="S1007" s="185"/>
      <c r="T1007" s="185"/>
      <c r="U1007" s="185"/>
      <c r="V1007" s="185"/>
      <c r="W1007" s="185"/>
      <c r="X1007" s="185"/>
      <c r="Y1007" s="185"/>
      <c r="Z1007" s="185"/>
      <c r="AA1007" s="185"/>
      <c r="AB1007" s="185"/>
      <c r="AC1007" s="185"/>
      <c r="AD1007" s="185"/>
      <c r="AE1007" s="185"/>
      <c r="AF1007" s="185"/>
      <c r="AG1007" s="185"/>
      <c r="AH1007" s="185"/>
      <c r="AI1007" s="185"/>
      <c r="AJ1007" s="185"/>
      <c r="AK1007" s="185"/>
      <c r="AL1007" s="185"/>
      <c r="AM1007" s="185"/>
      <c r="AN1007" s="185"/>
      <c r="AO1007" s="185"/>
      <c r="AP1007" s="185"/>
      <c r="AQ1007" s="185"/>
      <c r="AR1007" s="185"/>
      <c r="AS1007" s="185"/>
      <c r="AT1007" s="185"/>
      <c r="AU1007" s="185"/>
      <c r="AV1007" s="185"/>
      <c r="AW1007" s="185"/>
      <c r="AX1007" s="185"/>
      <c r="AY1007" s="185"/>
      <c r="AZ1007" s="185"/>
      <c r="BA1007" s="185"/>
      <c r="BB1007" s="185"/>
      <c r="BC1007" s="185"/>
      <c r="BD1007" s="185"/>
      <c r="BE1007" s="185"/>
      <c r="BF1007" s="185"/>
      <c r="BG1007" s="185"/>
      <c r="BH1007" s="185"/>
      <c r="BI1007" s="185"/>
      <c r="BJ1007" s="185"/>
      <c r="BK1007" s="185"/>
      <c r="BL1007" s="185"/>
      <c r="BM1007" s="185"/>
      <c r="BN1007" s="185"/>
      <c r="BO1007" s="185"/>
      <c r="BP1007" s="185"/>
      <c r="BQ1007" s="185"/>
      <c r="BR1007" s="185"/>
      <c r="BS1007" s="185"/>
      <c r="BT1007" s="185"/>
      <c r="BU1007" s="185"/>
      <c r="BV1007" s="185"/>
      <c r="BW1007" s="185"/>
      <c r="BX1007" s="185"/>
      <c r="BY1007" s="185"/>
      <c r="BZ1007" s="185"/>
      <c r="CA1007" s="185"/>
      <c r="CB1007" s="185"/>
      <c r="CC1007" s="185"/>
      <c r="CD1007" s="185"/>
      <c r="CE1007" s="185"/>
      <c r="CF1007" s="185"/>
      <c r="CG1007" s="185"/>
      <c r="CH1007" s="185"/>
      <c r="CI1007" s="185"/>
      <c r="CJ1007" s="185"/>
      <c r="CK1007" s="185"/>
      <c r="CL1007" s="185"/>
      <c r="CM1007" s="294"/>
    </row>
    <row r="1008" spans="1:91" s="9" customFormat="1" ht="41.25" customHeight="1" x14ac:dyDescent="0.3">
      <c r="A1008" s="55">
        <v>92</v>
      </c>
      <c r="B1008" s="54" t="s">
        <v>201</v>
      </c>
      <c r="C1008" s="55" t="s">
        <v>200</v>
      </c>
      <c r="D1008" s="55"/>
      <c r="E1008" s="2" t="s">
        <v>198</v>
      </c>
      <c r="F1008" s="55" t="s">
        <v>151</v>
      </c>
      <c r="G1008" s="2"/>
      <c r="H1008" s="2"/>
      <c r="I1008" s="380"/>
      <c r="J1008" s="381"/>
      <c r="K1008" s="381"/>
      <c r="L1008" s="378"/>
      <c r="M1008" s="382">
        <v>1</v>
      </c>
      <c r="N1008" s="2"/>
      <c r="O1008" s="2"/>
      <c r="P1008" s="31"/>
      <c r="Q1008" s="7"/>
      <c r="R1008" s="7"/>
      <c r="S1008" s="7"/>
      <c r="T1008" s="7"/>
      <c r="U1008" s="7"/>
      <c r="V1008" s="7"/>
      <c r="W1008" s="7"/>
      <c r="X1008" s="7"/>
      <c r="Y1008" s="7"/>
      <c r="Z1008" s="7"/>
      <c r="AA1008" s="7"/>
      <c r="AB1008" s="7"/>
      <c r="AC1008" s="7"/>
      <c r="AD1008" s="7"/>
      <c r="AE1008" s="7"/>
      <c r="AF1008" s="7"/>
      <c r="AG1008" s="7"/>
      <c r="AH1008" s="7"/>
      <c r="AI1008" s="7"/>
      <c r="AJ1008" s="7"/>
      <c r="AK1008" s="7"/>
      <c r="AL1008" s="7"/>
      <c r="AM1008" s="7"/>
      <c r="AN1008" s="7"/>
      <c r="AO1008" s="7"/>
      <c r="AP1008" s="7"/>
      <c r="AQ1008" s="7"/>
      <c r="AR1008" s="7"/>
      <c r="AS1008" s="7"/>
      <c r="AT1008" s="7"/>
      <c r="AU1008" s="7"/>
      <c r="AV1008" s="7"/>
      <c r="AW1008" s="7"/>
      <c r="AX1008" s="7"/>
      <c r="AY1008" s="7"/>
      <c r="AZ1008" s="7"/>
      <c r="BA1008" s="7"/>
      <c r="BB1008" s="7"/>
      <c r="BC1008" s="7"/>
      <c r="BD1008" s="7"/>
      <c r="BE1008" s="7"/>
      <c r="BF1008" s="7"/>
      <c r="BG1008" s="7"/>
      <c r="BH1008" s="7"/>
      <c r="BI1008" s="7"/>
      <c r="BJ1008" s="7"/>
      <c r="BK1008" s="7"/>
      <c r="BL1008" s="7"/>
      <c r="BM1008" s="7"/>
      <c r="BN1008" s="7"/>
      <c r="BO1008" s="7"/>
      <c r="BP1008" s="7"/>
      <c r="BQ1008" s="7"/>
      <c r="BR1008" s="7"/>
      <c r="BS1008" s="7"/>
      <c r="BT1008" s="7"/>
      <c r="BU1008" s="7"/>
      <c r="BV1008" s="7"/>
      <c r="BW1008" s="7"/>
      <c r="BX1008" s="7"/>
      <c r="BY1008" s="7"/>
      <c r="BZ1008" s="7"/>
      <c r="CA1008" s="7"/>
      <c r="CB1008" s="7"/>
      <c r="CC1008" s="7"/>
      <c r="CD1008" s="7"/>
      <c r="CE1008" s="7"/>
      <c r="CF1008" s="7"/>
      <c r="CG1008" s="7"/>
      <c r="CH1008" s="7"/>
      <c r="CI1008" s="7"/>
      <c r="CJ1008" s="7"/>
      <c r="CK1008" s="7"/>
      <c r="CL1008" s="7"/>
      <c r="CM1008" s="8"/>
    </row>
    <row r="1009" spans="1:91" s="62" customFormat="1" ht="41.25" customHeight="1" x14ac:dyDescent="0.3">
      <c r="A1009" s="55"/>
      <c r="B1009" s="54"/>
      <c r="C1009" s="55"/>
      <c r="D1009" s="55"/>
      <c r="E1009" s="55" t="s">
        <v>129</v>
      </c>
      <c r="F1009" s="55"/>
      <c r="G1009" s="2"/>
      <c r="H1009" s="2"/>
      <c r="I1009" s="380"/>
      <c r="J1009" s="381"/>
      <c r="K1009" s="381"/>
      <c r="L1009" s="378"/>
      <c r="M1009" s="382">
        <v>810</v>
      </c>
      <c r="N1009" s="2" t="s">
        <v>4</v>
      </c>
      <c r="O1009" s="2">
        <v>271002011</v>
      </c>
      <c r="P1009" s="31"/>
      <c r="Q1009" s="279"/>
      <c r="R1009" s="279"/>
      <c r="S1009" s="279"/>
      <c r="T1009" s="279"/>
      <c r="U1009" s="279"/>
      <c r="V1009" s="279"/>
      <c r="W1009" s="279"/>
      <c r="X1009" s="279"/>
      <c r="Y1009" s="279"/>
      <c r="Z1009" s="279"/>
      <c r="AA1009" s="279"/>
      <c r="AB1009" s="279"/>
      <c r="AC1009" s="279"/>
      <c r="AD1009" s="279"/>
      <c r="AE1009" s="279"/>
      <c r="AF1009" s="279"/>
      <c r="AG1009" s="279"/>
      <c r="AH1009" s="279"/>
      <c r="AI1009" s="279"/>
      <c r="AJ1009" s="279"/>
      <c r="AK1009" s="279"/>
      <c r="AL1009" s="279"/>
      <c r="AM1009" s="279"/>
      <c r="AN1009" s="279"/>
      <c r="AO1009" s="279"/>
      <c r="AP1009" s="279"/>
      <c r="AQ1009" s="279"/>
      <c r="AR1009" s="279"/>
      <c r="AS1009" s="279"/>
      <c r="AT1009" s="279"/>
      <c r="AU1009" s="279"/>
      <c r="AV1009" s="279"/>
      <c r="AW1009" s="279"/>
      <c r="AX1009" s="279"/>
      <c r="AY1009" s="279"/>
      <c r="AZ1009" s="279"/>
      <c r="BA1009" s="279"/>
      <c r="BB1009" s="279"/>
      <c r="BC1009" s="279"/>
      <c r="BD1009" s="279"/>
      <c r="BE1009" s="279"/>
      <c r="BF1009" s="279"/>
      <c r="BG1009" s="279"/>
      <c r="BH1009" s="279"/>
      <c r="BI1009" s="279"/>
      <c r="BJ1009" s="279"/>
      <c r="BK1009" s="279"/>
      <c r="BL1009" s="279"/>
      <c r="BM1009" s="279"/>
      <c r="BN1009" s="279"/>
      <c r="BO1009" s="279"/>
      <c r="BP1009" s="279"/>
      <c r="BQ1009" s="279"/>
      <c r="BR1009" s="279"/>
      <c r="BS1009" s="279"/>
      <c r="BT1009" s="279"/>
      <c r="BU1009" s="279"/>
      <c r="BV1009" s="279"/>
      <c r="BW1009" s="279"/>
      <c r="BX1009" s="279"/>
      <c r="BY1009" s="279"/>
      <c r="BZ1009" s="279"/>
      <c r="CA1009" s="279"/>
      <c r="CB1009" s="279"/>
      <c r="CC1009" s="279"/>
      <c r="CD1009" s="279"/>
      <c r="CE1009" s="279"/>
      <c r="CF1009" s="279"/>
      <c r="CG1009" s="279"/>
      <c r="CH1009" s="279"/>
      <c r="CI1009" s="279"/>
      <c r="CJ1009" s="279"/>
      <c r="CK1009" s="279"/>
      <c r="CL1009" s="279"/>
      <c r="CM1009" s="15"/>
    </row>
    <row r="1010" spans="1:91" s="62" customFormat="1" ht="41.25" customHeight="1" x14ac:dyDescent="0.3">
      <c r="A1010" s="55"/>
      <c r="B1010" s="54"/>
      <c r="C1010" s="55"/>
      <c r="D1010" s="55"/>
      <c r="E1010" s="55"/>
      <c r="F1010" s="55"/>
      <c r="G1010" s="2"/>
      <c r="H1010" s="2"/>
      <c r="I1010" s="380"/>
      <c r="J1010" s="381"/>
      <c r="K1010" s="378"/>
      <c r="L1010" s="378">
        <v>90</v>
      </c>
      <c r="M1010" s="382"/>
      <c r="N1010" s="2" t="s">
        <v>38</v>
      </c>
      <c r="O1010" s="2">
        <v>271002015</v>
      </c>
      <c r="P1010" s="31"/>
      <c r="Q1010" s="279"/>
      <c r="R1010" s="279"/>
      <c r="S1010" s="279"/>
      <c r="T1010" s="279"/>
      <c r="U1010" s="279"/>
      <c r="V1010" s="279"/>
      <c r="W1010" s="279"/>
      <c r="X1010" s="279"/>
      <c r="Y1010" s="279"/>
      <c r="Z1010" s="279"/>
      <c r="AA1010" s="279"/>
      <c r="AB1010" s="279"/>
      <c r="AC1010" s="279"/>
      <c r="AD1010" s="279"/>
      <c r="AE1010" s="279"/>
      <c r="AF1010" s="279"/>
      <c r="AG1010" s="279"/>
      <c r="AH1010" s="279"/>
      <c r="AI1010" s="279"/>
      <c r="AJ1010" s="279"/>
      <c r="AK1010" s="279"/>
      <c r="AL1010" s="279"/>
      <c r="AM1010" s="279"/>
      <c r="AN1010" s="279"/>
      <c r="AO1010" s="279"/>
      <c r="AP1010" s="279"/>
      <c r="AQ1010" s="279"/>
      <c r="AR1010" s="279"/>
      <c r="AS1010" s="279"/>
      <c r="AT1010" s="279"/>
      <c r="AU1010" s="279"/>
      <c r="AV1010" s="279"/>
      <c r="AW1010" s="279"/>
      <c r="AX1010" s="279"/>
      <c r="AY1010" s="279"/>
      <c r="AZ1010" s="279"/>
      <c r="BA1010" s="279"/>
      <c r="BB1010" s="279"/>
      <c r="BC1010" s="279"/>
      <c r="BD1010" s="279"/>
      <c r="BE1010" s="279"/>
      <c r="BF1010" s="279"/>
      <c r="BG1010" s="279"/>
      <c r="BH1010" s="279"/>
      <c r="BI1010" s="279"/>
      <c r="BJ1010" s="279"/>
      <c r="BK1010" s="279"/>
      <c r="BL1010" s="279"/>
      <c r="BM1010" s="279"/>
      <c r="BN1010" s="279"/>
      <c r="BO1010" s="279"/>
      <c r="BP1010" s="279"/>
      <c r="BQ1010" s="279"/>
      <c r="BR1010" s="279"/>
      <c r="BS1010" s="279"/>
      <c r="BT1010" s="279"/>
      <c r="BU1010" s="279"/>
      <c r="BV1010" s="279"/>
      <c r="BW1010" s="279"/>
      <c r="BX1010" s="279"/>
      <c r="BY1010" s="279"/>
      <c r="BZ1010" s="279"/>
      <c r="CA1010" s="279"/>
      <c r="CB1010" s="279"/>
      <c r="CC1010" s="279"/>
      <c r="CD1010" s="279"/>
      <c r="CE1010" s="279"/>
      <c r="CF1010" s="279"/>
      <c r="CG1010" s="279"/>
      <c r="CH1010" s="279"/>
      <c r="CI1010" s="279"/>
      <c r="CJ1010" s="279"/>
      <c r="CK1010" s="279"/>
      <c r="CL1010" s="279"/>
      <c r="CM1010" s="15"/>
    </row>
    <row r="1011" spans="1:91" s="62" customFormat="1" ht="41.25" customHeight="1" x14ac:dyDescent="0.25">
      <c r="A1011" s="55">
        <v>93</v>
      </c>
      <c r="B1011" s="54" t="s">
        <v>199</v>
      </c>
      <c r="C1011" s="55" t="s">
        <v>192</v>
      </c>
      <c r="D1011" s="55"/>
      <c r="E1011" s="2" t="s">
        <v>198</v>
      </c>
      <c r="F1011" s="55" t="s">
        <v>151</v>
      </c>
      <c r="G1011" s="2">
        <v>50</v>
      </c>
      <c r="H1011" s="2">
        <v>60</v>
      </c>
      <c r="I1011" s="378">
        <v>48</v>
      </c>
      <c r="J1011" s="381">
        <v>55</v>
      </c>
      <c r="K1011" s="378">
        <v>44</v>
      </c>
      <c r="L1011" s="378">
        <v>45</v>
      </c>
      <c r="M1011" s="382">
        <v>45</v>
      </c>
      <c r="N1011" s="2"/>
      <c r="O1011" s="2"/>
      <c r="P1011" s="31"/>
      <c r="Q1011" s="279"/>
      <c r="R1011" s="279"/>
      <c r="S1011" s="279"/>
      <c r="T1011" s="279"/>
      <c r="U1011" s="279"/>
      <c r="V1011" s="279"/>
      <c r="W1011" s="279"/>
      <c r="X1011" s="279"/>
      <c r="Y1011" s="279"/>
      <c r="Z1011" s="279"/>
      <c r="AA1011" s="279"/>
      <c r="AB1011" s="279"/>
      <c r="AC1011" s="279"/>
      <c r="AD1011" s="279"/>
      <c r="AE1011" s="279"/>
      <c r="AF1011" s="279"/>
      <c r="AG1011" s="279"/>
      <c r="AH1011" s="279"/>
      <c r="AI1011" s="279"/>
      <c r="AJ1011" s="279"/>
      <c r="AK1011" s="279"/>
      <c r="AL1011" s="279"/>
      <c r="AM1011" s="279"/>
      <c r="AN1011" s="279"/>
      <c r="AO1011" s="279"/>
      <c r="AP1011" s="279"/>
      <c r="AQ1011" s="279"/>
      <c r="AR1011" s="279"/>
      <c r="AS1011" s="279"/>
      <c r="AT1011" s="279"/>
      <c r="AU1011" s="279"/>
      <c r="AV1011" s="279"/>
      <c r="AW1011" s="279"/>
      <c r="AX1011" s="279"/>
      <c r="AY1011" s="279"/>
      <c r="AZ1011" s="279"/>
      <c r="BA1011" s="279"/>
      <c r="BB1011" s="279"/>
      <c r="BC1011" s="279"/>
      <c r="BD1011" s="279"/>
      <c r="BE1011" s="279"/>
      <c r="BF1011" s="279"/>
      <c r="BG1011" s="279"/>
      <c r="BH1011" s="279"/>
      <c r="BI1011" s="279"/>
      <c r="BJ1011" s="279"/>
      <c r="BK1011" s="279"/>
      <c r="BL1011" s="279"/>
      <c r="BM1011" s="279"/>
      <c r="BN1011" s="279"/>
      <c r="BO1011" s="279"/>
      <c r="BP1011" s="279"/>
      <c r="BQ1011" s="279"/>
      <c r="BR1011" s="279"/>
      <c r="BS1011" s="279"/>
      <c r="BT1011" s="279"/>
      <c r="BU1011" s="279"/>
      <c r="BV1011" s="279"/>
      <c r="BW1011" s="279"/>
      <c r="BX1011" s="279"/>
      <c r="BY1011" s="279"/>
      <c r="BZ1011" s="279"/>
      <c r="CA1011" s="279"/>
      <c r="CB1011" s="279"/>
      <c r="CC1011" s="279"/>
      <c r="CD1011" s="279"/>
      <c r="CE1011" s="279"/>
      <c r="CF1011" s="279"/>
      <c r="CG1011" s="279"/>
      <c r="CH1011" s="279"/>
      <c r="CI1011" s="279"/>
      <c r="CJ1011" s="279"/>
      <c r="CK1011" s="279"/>
      <c r="CL1011" s="279"/>
      <c r="CM1011" s="15"/>
    </row>
    <row r="1012" spans="1:91" s="62" customFormat="1" ht="41.25" customHeight="1" x14ac:dyDescent="0.25">
      <c r="A1012" s="55"/>
      <c r="B1012" s="54"/>
      <c r="C1012" s="55"/>
      <c r="D1012" s="55"/>
      <c r="E1012" s="2" t="s">
        <v>129</v>
      </c>
      <c r="F1012" s="55"/>
      <c r="G1012" s="378">
        <v>345</v>
      </c>
      <c r="H1012" s="378">
        <v>414</v>
      </c>
      <c r="I1012" s="378">
        <v>436.8</v>
      </c>
      <c r="J1012" s="378">
        <v>550.5</v>
      </c>
      <c r="K1012" s="378">
        <v>484.5</v>
      </c>
      <c r="L1012" s="378">
        <v>485</v>
      </c>
      <c r="M1012" s="378">
        <v>485</v>
      </c>
      <c r="N1012" s="2" t="s">
        <v>38</v>
      </c>
      <c r="O1012" s="2">
        <v>287004015</v>
      </c>
      <c r="P1012" s="31"/>
      <c r="Q1012" s="279"/>
      <c r="R1012" s="279"/>
      <c r="S1012" s="279"/>
      <c r="T1012" s="279"/>
      <c r="U1012" s="279"/>
      <c r="V1012" s="279"/>
      <c r="W1012" s="279"/>
      <c r="X1012" s="279"/>
      <c r="Y1012" s="279"/>
      <c r="Z1012" s="279"/>
      <c r="AA1012" s="279"/>
      <c r="AB1012" s="279"/>
      <c r="AC1012" s="279"/>
      <c r="AD1012" s="279"/>
      <c r="AE1012" s="279"/>
      <c r="AF1012" s="279"/>
      <c r="AG1012" s="279"/>
      <c r="AH1012" s="279"/>
      <c r="AI1012" s="279"/>
      <c r="AJ1012" s="279"/>
      <c r="AK1012" s="279"/>
      <c r="AL1012" s="279"/>
      <c r="AM1012" s="279"/>
      <c r="AN1012" s="279"/>
      <c r="AO1012" s="279"/>
      <c r="AP1012" s="279"/>
      <c r="AQ1012" s="279"/>
      <c r="AR1012" s="279"/>
      <c r="AS1012" s="279"/>
      <c r="AT1012" s="279"/>
      <c r="AU1012" s="279"/>
      <c r="AV1012" s="279"/>
      <c r="AW1012" s="279"/>
      <c r="AX1012" s="279"/>
      <c r="AY1012" s="279"/>
      <c r="AZ1012" s="279"/>
      <c r="BA1012" s="279"/>
      <c r="BB1012" s="279"/>
      <c r="BC1012" s="279"/>
      <c r="BD1012" s="279"/>
      <c r="BE1012" s="279"/>
      <c r="BF1012" s="279"/>
      <c r="BG1012" s="279"/>
      <c r="BH1012" s="279"/>
      <c r="BI1012" s="279"/>
      <c r="BJ1012" s="279"/>
      <c r="BK1012" s="279"/>
      <c r="BL1012" s="279"/>
      <c r="BM1012" s="279"/>
      <c r="BN1012" s="279"/>
      <c r="BO1012" s="279"/>
      <c r="BP1012" s="279"/>
      <c r="BQ1012" s="279"/>
      <c r="BR1012" s="279"/>
      <c r="BS1012" s="279"/>
      <c r="BT1012" s="279"/>
      <c r="BU1012" s="279"/>
      <c r="BV1012" s="279"/>
      <c r="BW1012" s="279"/>
      <c r="BX1012" s="279"/>
      <c r="BY1012" s="279"/>
      <c r="BZ1012" s="279"/>
      <c r="CA1012" s="279"/>
      <c r="CB1012" s="279"/>
      <c r="CC1012" s="279"/>
      <c r="CD1012" s="279"/>
      <c r="CE1012" s="279"/>
      <c r="CF1012" s="279"/>
      <c r="CG1012" s="279"/>
      <c r="CH1012" s="279"/>
      <c r="CI1012" s="279"/>
      <c r="CJ1012" s="279"/>
      <c r="CK1012" s="279"/>
      <c r="CL1012" s="279"/>
      <c r="CM1012" s="15"/>
    </row>
    <row r="1013" spans="1:91" s="62" customFormat="1" ht="41.25" customHeight="1" x14ac:dyDescent="0.25">
      <c r="A1013" s="55">
        <v>94</v>
      </c>
      <c r="B1013" s="54" t="s">
        <v>197</v>
      </c>
      <c r="C1013" s="55" t="s">
        <v>192</v>
      </c>
      <c r="D1013" s="55"/>
      <c r="E1013" s="2" t="s">
        <v>80</v>
      </c>
      <c r="F1013" s="55" t="s">
        <v>151</v>
      </c>
      <c r="G1013" s="3"/>
      <c r="H1013" s="3"/>
      <c r="I1013" s="376"/>
      <c r="J1013" s="62">
        <v>1</v>
      </c>
      <c r="K1013" s="377"/>
      <c r="L1013" s="377"/>
      <c r="M1013" s="3"/>
      <c r="N1013" s="3"/>
      <c r="O1013" s="3"/>
      <c r="P1013" s="234"/>
      <c r="Q1013" s="279"/>
      <c r="R1013" s="279"/>
      <c r="S1013" s="279"/>
      <c r="T1013" s="279"/>
      <c r="U1013" s="279"/>
      <c r="V1013" s="279"/>
      <c r="W1013" s="279"/>
      <c r="X1013" s="279"/>
      <c r="Y1013" s="279"/>
      <c r="Z1013" s="279"/>
      <c r="AA1013" s="279"/>
      <c r="AB1013" s="279"/>
      <c r="AC1013" s="279"/>
      <c r="AD1013" s="279"/>
      <c r="AE1013" s="279"/>
      <c r="AF1013" s="279"/>
      <c r="AG1013" s="279"/>
      <c r="AH1013" s="279"/>
      <c r="AI1013" s="279"/>
      <c r="AJ1013" s="279"/>
      <c r="AK1013" s="279"/>
      <c r="AL1013" s="279"/>
      <c r="AM1013" s="279"/>
      <c r="AN1013" s="279"/>
      <c r="AO1013" s="279"/>
      <c r="AP1013" s="279"/>
      <c r="AQ1013" s="279"/>
      <c r="AR1013" s="279"/>
      <c r="AS1013" s="279"/>
      <c r="AT1013" s="279"/>
      <c r="AU1013" s="279"/>
      <c r="AV1013" s="279"/>
      <c r="AW1013" s="279"/>
      <c r="AX1013" s="279"/>
      <c r="AY1013" s="279"/>
      <c r="AZ1013" s="279"/>
      <c r="BA1013" s="279"/>
      <c r="BB1013" s="279"/>
      <c r="BC1013" s="279"/>
      <c r="BD1013" s="279"/>
      <c r="BE1013" s="279"/>
      <c r="BF1013" s="279"/>
      <c r="BG1013" s="279"/>
      <c r="BH1013" s="279"/>
      <c r="BI1013" s="279"/>
      <c r="BJ1013" s="279"/>
      <c r="BK1013" s="279"/>
      <c r="BL1013" s="279"/>
      <c r="BM1013" s="279"/>
      <c r="BN1013" s="279"/>
      <c r="BO1013" s="279"/>
      <c r="BP1013" s="279"/>
      <c r="BQ1013" s="279"/>
      <c r="BR1013" s="279"/>
      <c r="BS1013" s="279"/>
      <c r="BT1013" s="279"/>
      <c r="BU1013" s="279"/>
      <c r="BV1013" s="279"/>
      <c r="BW1013" s="279"/>
      <c r="BX1013" s="279"/>
      <c r="BY1013" s="279"/>
      <c r="BZ1013" s="279"/>
      <c r="CA1013" s="279"/>
      <c r="CB1013" s="279"/>
      <c r="CC1013" s="279"/>
      <c r="CD1013" s="279"/>
      <c r="CE1013" s="279"/>
      <c r="CF1013" s="279"/>
      <c r="CG1013" s="279"/>
      <c r="CH1013" s="279"/>
      <c r="CI1013" s="279"/>
      <c r="CJ1013" s="279"/>
      <c r="CK1013" s="279"/>
      <c r="CL1013" s="279"/>
      <c r="CM1013" s="15"/>
    </row>
    <row r="1014" spans="1:91" s="62" customFormat="1" ht="41.25" customHeight="1" x14ac:dyDescent="0.25">
      <c r="A1014" s="55"/>
      <c r="B1014" s="54"/>
      <c r="C1014" s="55"/>
      <c r="D1014" s="55"/>
      <c r="E1014" s="2" t="s">
        <v>129</v>
      </c>
      <c r="F1014" s="55"/>
      <c r="G1014" s="3"/>
      <c r="H1014" s="3"/>
      <c r="I1014" s="376"/>
      <c r="J1014" s="62">
        <v>500</v>
      </c>
      <c r="K1014" s="377"/>
      <c r="L1014" s="377"/>
      <c r="M1014" s="3"/>
      <c r="N1014" s="2" t="s">
        <v>38</v>
      </c>
      <c r="O1014" s="2">
        <v>287002015</v>
      </c>
      <c r="P1014" s="234"/>
      <c r="Q1014" s="279"/>
      <c r="R1014" s="279"/>
      <c r="S1014" s="279"/>
      <c r="T1014" s="279"/>
      <c r="U1014" s="279"/>
      <c r="V1014" s="279"/>
      <c r="W1014" s="279"/>
      <c r="X1014" s="279"/>
      <c r="Y1014" s="279"/>
      <c r="Z1014" s="279"/>
      <c r="AA1014" s="279"/>
      <c r="AB1014" s="279"/>
      <c r="AC1014" s="279"/>
      <c r="AD1014" s="279"/>
      <c r="AE1014" s="279"/>
      <c r="AF1014" s="279"/>
      <c r="AG1014" s="279"/>
      <c r="AH1014" s="279"/>
      <c r="AI1014" s="279"/>
      <c r="AJ1014" s="279"/>
      <c r="AK1014" s="279"/>
      <c r="AL1014" s="279"/>
      <c r="AM1014" s="279"/>
      <c r="AN1014" s="279"/>
      <c r="AO1014" s="279"/>
      <c r="AP1014" s="279"/>
      <c r="AQ1014" s="279"/>
      <c r="AR1014" s="279"/>
      <c r="AS1014" s="279"/>
      <c r="AT1014" s="279"/>
      <c r="AU1014" s="279"/>
      <c r="AV1014" s="279"/>
      <c r="AW1014" s="279"/>
      <c r="AX1014" s="279"/>
      <c r="AY1014" s="279"/>
      <c r="AZ1014" s="279"/>
      <c r="BA1014" s="279"/>
      <c r="BB1014" s="279"/>
      <c r="BC1014" s="279"/>
      <c r="BD1014" s="279"/>
      <c r="BE1014" s="279"/>
      <c r="BF1014" s="279"/>
      <c r="BG1014" s="279"/>
      <c r="BH1014" s="279"/>
      <c r="BI1014" s="279"/>
      <c r="BJ1014" s="279"/>
      <c r="BK1014" s="279"/>
      <c r="BL1014" s="279"/>
      <c r="BM1014" s="279"/>
      <c r="BN1014" s="279"/>
      <c r="BO1014" s="279"/>
      <c r="BP1014" s="279"/>
      <c r="BQ1014" s="279"/>
      <c r="BR1014" s="279"/>
      <c r="BS1014" s="279"/>
      <c r="BT1014" s="279"/>
      <c r="BU1014" s="279"/>
      <c r="BV1014" s="279"/>
      <c r="BW1014" s="279"/>
      <c r="BX1014" s="279"/>
      <c r="BY1014" s="279"/>
      <c r="BZ1014" s="279"/>
      <c r="CA1014" s="279"/>
      <c r="CB1014" s="279"/>
      <c r="CC1014" s="279"/>
      <c r="CD1014" s="279"/>
      <c r="CE1014" s="279"/>
      <c r="CF1014" s="279"/>
      <c r="CG1014" s="279"/>
      <c r="CH1014" s="279"/>
      <c r="CI1014" s="279"/>
      <c r="CJ1014" s="279"/>
      <c r="CK1014" s="279"/>
      <c r="CL1014" s="279"/>
      <c r="CM1014" s="15"/>
    </row>
    <row r="1015" spans="1:91" s="62" customFormat="1" ht="41.25" customHeight="1" x14ac:dyDescent="0.25">
      <c r="A1015" s="55">
        <v>95</v>
      </c>
      <c r="B1015" s="54" t="s">
        <v>196</v>
      </c>
      <c r="C1015" s="55" t="s">
        <v>192</v>
      </c>
      <c r="D1015" s="55"/>
      <c r="E1015" s="2" t="s">
        <v>80</v>
      </c>
      <c r="F1015" s="55" t="s">
        <v>151</v>
      </c>
      <c r="G1015" s="3"/>
      <c r="H1015" s="3"/>
      <c r="I1015" s="376"/>
      <c r="J1015" s="376"/>
      <c r="K1015" s="376"/>
      <c r="L1015" s="381">
        <v>1</v>
      </c>
      <c r="M1015" s="3"/>
      <c r="N1015" s="3"/>
      <c r="O1015" s="3"/>
      <c r="P1015" s="234"/>
      <c r="Q1015" s="279"/>
      <c r="R1015" s="279"/>
      <c r="S1015" s="279"/>
      <c r="T1015" s="279"/>
      <c r="U1015" s="279"/>
      <c r="V1015" s="279"/>
      <c r="W1015" s="279"/>
      <c r="X1015" s="279"/>
      <c r="Y1015" s="279"/>
      <c r="Z1015" s="279"/>
      <c r="AA1015" s="279"/>
      <c r="AB1015" s="279"/>
      <c r="AC1015" s="279"/>
      <c r="AD1015" s="279"/>
      <c r="AE1015" s="279"/>
      <c r="AF1015" s="279"/>
      <c r="AG1015" s="279"/>
      <c r="AH1015" s="279"/>
      <c r="AI1015" s="279"/>
      <c r="AJ1015" s="279"/>
      <c r="AK1015" s="279"/>
      <c r="AL1015" s="279"/>
      <c r="AM1015" s="279"/>
      <c r="AN1015" s="279"/>
      <c r="AO1015" s="279"/>
      <c r="AP1015" s="279"/>
      <c r="AQ1015" s="279"/>
      <c r="AR1015" s="279"/>
      <c r="AS1015" s="279"/>
      <c r="AT1015" s="279"/>
      <c r="AU1015" s="279"/>
      <c r="AV1015" s="279"/>
      <c r="AW1015" s="279"/>
      <c r="AX1015" s="279"/>
      <c r="AY1015" s="279"/>
      <c r="AZ1015" s="279"/>
      <c r="BA1015" s="279"/>
      <c r="BB1015" s="279"/>
      <c r="BC1015" s="279"/>
      <c r="BD1015" s="279"/>
      <c r="BE1015" s="279"/>
      <c r="BF1015" s="279"/>
      <c r="BG1015" s="279"/>
      <c r="BH1015" s="279"/>
      <c r="BI1015" s="279"/>
      <c r="BJ1015" s="279"/>
      <c r="BK1015" s="279"/>
      <c r="BL1015" s="279"/>
      <c r="BM1015" s="279"/>
      <c r="BN1015" s="279"/>
      <c r="BO1015" s="279"/>
      <c r="BP1015" s="279"/>
      <c r="BQ1015" s="279"/>
      <c r="BR1015" s="279"/>
      <c r="BS1015" s="279"/>
      <c r="BT1015" s="279"/>
      <c r="BU1015" s="279"/>
      <c r="BV1015" s="279"/>
      <c r="BW1015" s="279"/>
      <c r="BX1015" s="279"/>
      <c r="BY1015" s="279"/>
      <c r="BZ1015" s="279"/>
      <c r="CA1015" s="279"/>
      <c r="CB1015" s="279"/>
      <c r="CC1015" s="279"/>
      <c r="CD1015" s="279"/>
      <c r="CE1015" s="279"/>
      <c r="CF1015" s="279"/>
      <c r="CG1015" s="279"/>
      <c r="CH1015" s="279"/>
      <c r="CI1015" s="279"/>
      <c r="CJ1015" s="279"/>
      <c r="CK1015" s="279"/>
      <c r="CL1015" s="279"/>
      <c r="CM1015" s="15"/>
    </row>
    <row r="1016" spans="1:91" s="62" customFormat="1" ht="41.25" customHeight="1" x14ac:dyDescent="0.25">
      <c r="A1016" s="55"/>
      <c r="B1016" s="54"/>
      <c r="C1016" s="55"/>
      <c r="D1016" s="55"/>
      <c r="E1016" s="2" t="s">
        <v>129</v>
      </c>
      <c r="F1016" s="55"/>
      <c r="G1016" s="3"/>
      <c r="H1016" s="3"/>
      <c r="I1016" s="376"/>
      <c r="J1016" s="376"/>
      <c r="K1016" s="381">
        <v>20</v>
      </c>
      <c r="L1016" s="381">
        <v>650</v>
      </c>
      <c r="M1016" s="3"/>
      <c r="N1016" s="2" t="s">
        <v>38</v>
      </c>
      <c r="O1016" s="2">
        <v>287002015</v>
      </c>
      <c r="P1016" s="234"/>
      <c r="Q1016" s="279"/>
      <c r="R1016" s="279"/>
      <c r="S1016" s="279"/>
      <c r="T1016" s="279"/>
      <c r="U1016" s="279"/>
      <c r="V1016" s="279"/>
      <c r="W1016" s="279"/>
      <c r="X1016" s="279"/>
      <c r="Y1016" s="279"/>
      <c r="Z1016" s="279"/>
      <c r="AA1016" s="279"/>
      <c r="AB1016" s="279"/>
      <c r="AC1016" s="279"/>
      <c r="AD1016" s="279"/>
      <c r="AE1016" s="279"/>
      <c r="AF1016" s="279"/>
      <c r="AG1016" s="279"/>
      <c r="AH1016" s="279"/>
      <c r="AI1016" s="279"/>
      <c r="AJ1016" s="279"/>
      <c r="AK1016" s="279"/>
      <c r="AL1016" s="279"/>
      <c r="AM1016" s="279"/>
      <c r="AN1016" s="279"/>
      <c r="AO1016" s="279"/>
      <c r="AP1016" s="279"/>
      <c r="AQ1016" s="279"/>
      <c r="AR1016" s="279"/>
      <c r="AS1016" s="279"/>
      <c r="AT1016" s="279"/>
      <c r="AU1016" s="279"/>
      <c r="AV1016" s="279"/>
      <c r="AW1016" s="279"/>
      <c r="AX1016" s="279"/>
      <c r="AY1016" s="279"/>
      <c r="AZ1016" s="279"/>
      <c r="BA1016" s="279"/>
      <c r="BB1016" s="279"/>
      <c r="BC1016" s="279"/>
      <c r="BD1016" s="279"/>
      <c r="BE1016" s="279"/>
      <c r="BF1016" s="279"/>
      <c r="BG1016" s="279"/>
      <c r="BH1016" s="279"/>
      <c r="BI1016" s="279"/>
      <c r="BJ1016" s="279"/>
      <c r="BK1016" s="279"/>
      <c r="BL1016" s="279"/>
      <c r="BM1016" s="279"/>
      <c r="BN1016" s="279"/>
      <c r="BO1016" s="279"/>
      <c r="BP1016" s="279"/>
      <c r="BQ1016" s="279"/>
      <c r="BR1016" s="279"/>
      <c r="BS1016" s="279"/>
      <c r="BT1016" s="279"/>
      <c r="BU1016" s="279"/>
      <c r="BV1016" s="279"/>
      <c r="BW1016" s="279"/>
      <c r="BX1016" s="279"/>
      <c r="BY1016" s="279"/>
      <c r="BZ1016" s="279"/>
      <c r="CA1016" s="279"/>
      <c r="CB1016" s="279"/>
      <c r="CC1016" s="279"/>
      <c r="CD1016" s="279"/>
      <c r="CE1016" s="279"/>
      <c r="CF1016" s="279"/>
      <c r="CG1016" s="279"/>
      <c r="CH1016" s="279"/>
      <c r="CI1016" s="279"/>
      <c r="CJ1016" s="279"/>
      <c r="CK1016" s="279"/>
      <c r="CL1016" s="279"/>
      <c r="CM1016" s="15"/>
    </row>
    <row r="1017" spans="1:91" s="62" customFormat="1" ht="41.25" customHeight="1" x14ac:dyDescent="0.25">
      <c r="A1017" s="55">
        <v>96</v>
      </c>
      <c r="B1017" s="54" t="s">
        <v>195</v>
      </c>
      <c r="C1017" s="55" t="s">
        <v>192</v>
      </c>
      <c r="D1017" s="55"/>
      <c r="E1017" s="2" t="s">
        <v>80</v>
      </c>
      <c r="F1017" s="56" t="s">
        <v>151</v>
      </c>
      <c r="G1017" s="3"/>
      <c r="H1017" s="3"/>
      <c r="I1017" s="376"/>
      <c r="J1017" s="377"/>
      <c r="K1017" s="3"/>
      <c r="L1017" s="2">
        <v>1</v>
      </c>
      <c r="M1017" s="3"/>
      <c r="N1017" s="3"/>
      <c r="O1017" s="3"/>
      <c r="P1017" s="234"/>
      <c r="Q1017" s="279"/>
      <c r="R1017" s="279"/>
      <c r="S1017" s="279"/>
      <c r="T1017" s="279"/>
      <c r="U1017" s="279"/>
      <c r="V1017" s="279"/>
      <c r="W1017" s="279"/>
      <c r="X1017" s="279"/>
      <c r="Y1017" s="279"/>
      <c r="Z1017" s="279"/>
      <c r="AA1017" s="279"/>
      <c r="AB1017" s="279"/>
      <c r="AC1017" s="279"/>
      <c r="AD1017" s="279"/>
      <c r="AE1017" s="279"/>
      <c r="AF1017" s="279"/>
      <c r="AG1017" s="279"/>
      <c r="AH1017" s="279"/>
      <c r="AI1017" s="279"/>
      <c r="AJ1017" s="279"/>
      <c r="AK1017" s="279"/>
      <c r="AL1017" s="279"/>
      <c r="AM1017" s="279"/>
      <c r="AN1017" s="279"/>
      <c r="AO1017" s="279"/>
      <c r="AP1017" s="279"/>
      <c r="AQ1017" s="279"/>
      <c r="AR1017" s="279"/>
      <c r="AS1017" s="279"/>
      <c r="AT1017" s="279"/>
      <c r="AU1017" s="279"/>
      <c r="AV1017" s="279"/>
      <c r="AW1017" s="279"/>
      <c r="AX1017" s="279"/>
      <c r="AY1017" s="279"/>
      <c r="AZ1017" s="279"/>
      <c r="BA1017" s="279"/>
      <c r="BB1017" s="279"/>
      <c r="BC1017" s="279"/>
      <c r="BD1017" s="279"/>
      <c r="BE1017" s="279"/>
      <c r="BF1017" s="279"/>
      <c r="BG1017" s="279"/>
      <c r="BH1017" s="279"/>
      <c r="BI1017" s="279"/>
      <c r="BJ1017" s="279"/>
      <c r="BK1017" s="279"/>
      <c r="BL1017" s="279"/>
      <c r="BM1017" s="279"/>
      <c r="BN1017" s="279"/>
      <c r="BO1017" s="279"/>
      <c r="BP1017" s="279"/>
      <c r="BQ1017" s="279"/>
      <c r="BR1017" s="279"/>
      <c r="BS1017" s="279"/>
      <c r="BT1017" s="279"/>
      <c r="BU1017" s="279"/>
      <c r="BV1017" s="279"/>
      <c r="BW1017" s="279"/>
      <c r="BX1017" s="279"/>
      <c r="BY1017" s="279"/>
      <c r="BZ1017" s="279"/>
      <c r="CA1017" s="279"/>
      <c r="CB1017" s="279"/>
      <c r="CC1017" s="279"/>
      <c r="CD1017" s="279"/>
      <c r="CE1017" s="279"/>
      <c r="CF1017" s="279"/>
      <c r="CG1017" s="279"/>
      <c r="CH1017" s="279"/>
      <c r="CI1017" s="279"/>
      <c r="CJ1017" s="279"/>
      <c r="CK1017" s="279"/>
      <c r="CL1017" s="279"/>
      <c r="CM1017" s="15"/>
    </row>
    <row r="1018" spans="1:91" s="62" customFormat="1" ht="41.25" customHeight="1" x14ac:dyDescent="0.25">
      <c r="A1018" s="55"/>
      <c r="B1018" s="54"/>
      <c r="C1018" s="55"/>
      <c r="D1018" s="55"/>
      <c r="E1018" s="2" t="s">
        <v>129</v>
      </c>
      <c r="F1018" s="57"/>
      <c r="G1018" s="3"/>
      <c r="H1018" s="3"/>
      <c r="I1018" s="381">
        <v>17.7</v>
      </c>
      <c r="J1018" s="377"/>
      <c r="K1018" s="3"/>
      <c r="L1018" s="378">
        <v>700</v>
      </c>
      <c r="M1018" s="3"/>
      <c r="N1018" s="2" t="s">
        <v>38</v>
      </c>
      <c r="O1018" s="2">
        <v>287002015</v>
      </c>
      <c r="P1018" s="234"/>
      <c r="Q1018" s="279"/>
      <c r="R1018" s="279"/>
      <c r="S1018" s="279"/>
      <c r="T1018" s="279"/>
      <c r="U1018" s="279"/>
      <c r="V1018" s="279"/>
      <c r="W1018" s="279"/>
      <c r="X1018" s="279"/>
      <c r="Y1018" s="279"/>
      <c r="Z1018" s="279"/>
      <c r="AA1018" s="279"/>
      <c r="AB1018" s="279"/>
      <c r="AC1018" s="279"/>
      <c r="AD1018" s="279"/>
      <c r="AE1018" s="279"/>
      <c r="AF1018" s="279"/>
      <c r="AG1018" s="279"/>
      <c r="AH1018" s="279"/>
      <c r="AI1018" s="279"/>
      <c r="AJ1018" s="279"/>
      <c r="AK1018" s="279"/>
      <c r="AL1018" s="279"/>
      <c r="AM1018" s="279"/>
      <c r="AN1018" s="279"/>
      <c r="AO1018" s="279"/>
      <c r="AP1018" s="279"/>
      <c r="AQ1018" s="279"/>
      <c r="AR1018" s="279"/>
      <c r="AS1018" s="279"/>
      <c r="AT1018" s="279"/>
      <c r="AU1018" s="279"/>
      <c r="AV1018" s="279"/>
      <c r="AW1018" s="279"/>
      <c r="AX1018" s="279"/>
      <c r="AY1018" s="279"/>
      <c r="AZ1018" s="279"/>
      <c r="BA1018" s="279"/>
      <c r="BB1018" s="279"/>
      <c r="BC1018" s="279"/>
      <c r="BD1018" s="279"/>
      <c r="BE1018" s="279"/>
      <c r="BF1018" s="279"/>
      <c r="BG1018" s="279"/>
      <c r="BH1018" s="279"/>
      <c r="BI1018" s="279"/>
      <c r="BJ1018" s="279"/>
      <c r="BK1018" s="279"/>
      <c r="BL1018" s="279"/>
      <c r="BM1018" s="279"/>
      <c r="BN1018" s="279"/>
      <c r="BO1018" s="279"/>
      <c r="BP1018" s="279"/>
      <c r="BQ1018" s="279"/>
      <c r="BR1018" s="279"/>
      <c r="BS1018" s="279"/>
      <c r="BT1018" s="279"/>
      <c r="BU1018" s="279"/>
      <c r="BV1018" s="279"/>
      <c r="BW1018" s="279"/>
      <c r="BX1018" s="279"/>
      <c r="BY1018" s="279"/>
      <c r="BZ1018" s="279"/>
      <c r="CA1018" s="279"/>
      <c r="CB1018" s="279"/>
      <c r="CC1018" s="279"/>
      <c r="CD1018" s="279"/>
      <c r="CE1018" s="279"/>
      <c r="CF1018" s="279"/>
      <c r="CG1018" s="279"/>
      <c r="CH1018" s="279"/>
      <c r="CI1018" s="279"/>
      <c r="CJ1018" s="279"/>
      <c r="CK1018" s="279"/>
      <c r="CL1018" s="279"/>
      <c r="CM1018" s="15"/>
    </row>
    <row r="1019" spans="1:91" s="62" customFormat="1" ht="41.25" customHeight="1" x14ac:dyDescent="0.25">
      <c r="A1019" s="55">
        <v>97</v>
      </c>
      <c r="B1019" s="54" t="s">
        <v>194</v>
      </c>
      <c r="C1019" s="55" t="s">
        <v>192</v>
      </c>
      <c r="D1019" s="55"/>
      <c r="E1019" s="2" t="s">
        <v>80</v>
      </c>
      <c r="F1019" s="55" t="s">
        <v>151</v>
      </c>
      <c r="G1019" s="3"/>
      <c r="H1019" s="3"/>
      <c r="I1019" s="3"/>
      <c r="J1019" s="378"/>
      <c r="K1019" s="382"/>
      <c r="L1019" s="3"/>
      <c r="M1019" s="2">
        <v>1</v>
      </c>
      <c r="N1019" s="3"/>
      <c r="O1019" s="3"/>
      <c r="P1019" s="234"/>
      <c r="Q1019" s="279"/>
      <c r="R1019" s="279"/>
      <c r="S1019" s="279"/>
      <c r="T1019" s="279"/>
      <c r="U1019" s="279"/>
      <c r="V1019" s="279"/>
      <c r="W1019" s="279"/>
      <c r="X1019" s="279"/>
      <c r="Y1019" s="279"/>
      <c r="Z1019" s="279"/>
      <c r="AA1019" s="279"/>
      <c r="AB1019" s="279"/>
      <c r="AC1019" s="279"/>
      <c r="AD1019" s="279"/>
      <c r="AE1019" s="279"/>
      <c r="AF1019" s="279"/>
      <c r="AG1019" s="279"/>
      <c r="AH1019" s="279"/>
      <c r="AI1019" s="279"/>
      <c r="AJ1019" s="279"/>
      <c r="AK1019" s="279"/>
      <c r="AL1019" s="279"/>
      <c r="AM1019" s="279"/>
      <c r="AN1019" s="279"/>
      <c r="AO1019" s="279"/>
      <c r="AP1019" s="279"/>
      <c r="AQ1019" s="279"/>
      <c r="AR1019" s="279"/>
      <c r="AS1019" s="279"/>
      <c r="AT1019" s="279"/>
      <c r="AU1019" s="279"/>
      <c r="AV1019" s="279"/>
      <c r="AW1019" s="279"/>
      <c r="AX1019" s="279"/>
      <c r="AY1019" s="279"/>
      <c r="AZ1019" s="279"/>
      <c r="BA1019" s="279"/>
      <c r="BB1019" s="279"/>
      <c r="BC1019" s="279"/>
      <c r="BD1019" s="279"/>
      <c r="BE1019" s="279"/>
      <c r="BF1019" s="279"/>
      <c r="BG1019" s="279"/>
      <c r="BH1019" s="279"/>
      <c r="BI1019" s="279"/>
      <c r="BJ1019" s="279"/>
      <c r="BK1019" s="279"/>
      <c r="BL1019" s="279"/>
      <c r="BM1019" s="279"/>
      <c r="BN1019" s="279"/>
      <c r="BO1019" s="279"/>
      <c r="BP1019" s="279"/>
      <c r="BQ1019" s="279"/>
      <c r="BR1019" s="279"/>
      <c r="BS1019" s="279"/>
      <c r="BT1019" s="279"/>
      <c r="BU1019" s="279"/>
      <c r="BV1019" s="279"/>
      <c r="BW1019" s="279"/>
      <c r="BX1019" s="279"/>
      <c r="BY1019" s="279"/>
      <c r="BZ1019" s="279"/>
      <c r="CA1019" s="279"/>
      <c r="CB1019" s="279"/>
      <c r="CC1019" s="279"/>
      <c r="CD1019" s="279"/>
      <c r="CE1019" s="279"/>
      <c r="CF1019" s="279"/>
      <c r="CG1019" s="279"/>
      <c r="CH1019" s="279"/>
      <c r="CI1019" s="279"/>
      <c r="CJ1019" s="279"/>
      <c r="CK1019" s="279"/>
      <c r="CL1019" s="279"/>
      <c r="CM1019" s="15"/>
    </row>
    <row r="1020" spans="1:91" s="62" customFormat="1" ht="41.25" customHeight="1" x14ac:dyDescent="0.25">
      <c r="A1020" s="55"/>
      <c r="B1020" s="54"/>
      <c r="C1020" s="55"/>
      <c r="D1020" s="55"/>
      <c r="E1020" s="2" t="s">
        <v>129</v>
      </c>
      <c r="F1020" s="55"/>
      <c r="G1020" s="382"/>
      <c r="H1020" s="382"/>
      <c r="I1020" s="382"/>
      <c r="J1020" s="382"/>
      <c r="K1020" s="382"/>
      <c r="L1020" s="382">
        <v>25</v>
      </c>
      <c r="M1020" s="382">
        <v>750</v>
      </c>
      <c r="N1020" s="2" t="s">
        <v>38</v>
      </c>
      <c r="O1020" s="2">
        <v>287002015</v>
      </c>
      <c r="P1020" s="234"/>
      <c r="Q1020" s="279"/>
      <c r="R1020" s="279"/>
      <c r="S1020" s="279"/>
      <c r="T1020" s="279"/>
      <c r="U1020" s="279"/>
      <c r="V1020" s="279"/>
      <c r="W1020" s="279"/>
      <c r="X1020" s="279"/>
      <c r="Y1020" s="279"/>
      <c r="Z1020" s="279"/>
      <c r="AA1020" s="279"/>
      <c r="AB1020" s="279"/>
      <c r="AC1020" s="279"/>
      <c r="AD1020" s="279"/>
      <c r="AE1020" s="279"/>
      <c r="AF1020" s="279"/>
      <c r="AG1020" s="279"/>
      <c r="AH1020" s="279"/>
      <c r="AI1020" s="279"/>
      <c r="AJ1020" s="279"/>
      <c r="AK1020" s="279"/>
      <c r="AL1020" s="279"/>
      <c r="AM1020" s="279"/>
      <c r="AN1020" s="279"/>
      <c r="AO1020" s="279"/>
      <c r="AP1020" s="279"/>
      <c r="AQ1020" s="279"/>
      <c r="AR1020" s="279"/>
      <c r="AS1020" s="279"/>
      <c r="AT1020" s="279"/>
      <c r="AU1020" s="279"/>
      <c r="AV1020" s="279"/>
      <c r="AW1020" s="279"/>
      <c r="AX1020" s="279"/>
      <c r="AY1020" s="279"/>
      <c r="AZ1020" s="279"/>
      <c r="BA1020" s="279"/>
      <c r="BB1020" s="279"/>
      <c r="BC1020" s="279"/>
      <c r="BD1020" s="279"/>
      <c r="BE1020" s="279"/>
      <c r="BF1020" s="279"/>
      <c r="BG1020" s="279"/>
      <c r="BH1020" s="279"/>
      <c r="BI1020" s="279"/>
      <c r="BJ1020" s="279"/>
      <c r="BK1020" s="279"/>
      <c r="BL1020" s="279"/>
      <c r="BM1020" s="279"/>
      <c r="BN1020" s="279"/>
      <c r="BO1020" s="279"/>
      <c r="BP1020" s="279"/>
      <c r="BQ1020" s="279"/>
      <c r="BR1020" s="279"/>
      <c r="BS1020" s="279"/>
      <c r="BT1020" s="279"/>
      <c r="BU1020" s="279"/>
      <c r="BV1020" s="279"/>
      <c r="BW1020" s="279"/>
      <c r="BX1020" s="279"/>
      <c r="BY1020" s="279"/>
      <c r="BZ1020" s="279"/>
      <c r="CA1020" s="279"/>
      <c r="CB1020" s="279"/>
      <c r="CC1020" s="279"/>
      <c r="CD1020" s="279"/>
      <c r="CE1020" s="279"/>
      <c r="CF1020" s="279"/>
      <c r="CG1020" s="279"/>
      <c r="CH1020" s="279"/>
      <c r="CI1020" s="279"/>
      <c r="CJ1020" s="279"/>
      <c r="CK1020" s="279"/>
      <c r="CL1020" s="279"/>
      <c r="CM1020" s="15"/>
    </row>
    <row r="1021" spans="1:91" s="9" customFormat="1" ht="41.25" customHeight="1" x14ac:dyDescent="0.3">
      <c r="A1021" s="55">
        <v>98</v>
      </c>
      <c r="B1021" s="54" t="s">
        <v>193</v>
      </c>
      <c r="C1021" s="55" t="s">
        <v>192</v>
      </c>
      <c r="D1021" s="55"/>
      <c r="E1021" s="2" t="s">
        <v>80</v>
      </c>
      <c r="F1021" s="56" t="s">
        <v>57</v>
      </c>
      <c r="G1021" s="2"/>
      <c r="H1021" s="2"/>
      <c r="I1021" s="2"/>
      <c r="J1021" s="2">
        <v>1</v>
      </c>
      <c r="K1021" s="2"/>
      <c r="L1021" s="381"/>
      <c r="M1021" s="378"/>
      <c r="N1021" s="2"/>
      <c r="O1021" s="2"/>
      <c r="P1021" s="31"/>
      <c r="Q1021" s="7"/>
      <c r="R1021" s="7"/>
      <c r="S1021" s="7"/>
      <c r="T1021" s="7"/>
      <c r="U1021" s="7"/>
      <c r="V1021" s="7"/>
      <c r="W1021" s="7"/>
      <c r="X1021" s="7"/>
      <c r="Y1021" s="7"/>
      <c r="Z1021" s="7"/>
      <c r="AA1021" s="7"/>
      <c r="AB1021" s="7"/>
      <c r="AC1021" s="7"/>
      <c r="AD1021" s="7"/>
      <c r="AE1021" s="7"/>
      <c r="AF1021" s="7"/>
      <c r="AG1021" s="7"/>
      <c r="AH1021" s="7"/>
      <c r="AI1021" s="7"/>
      <c r="AJ1021" s="7"/>
      <c r="AK1021" s="7"/>
      <c r="AL1021" s="7"/>
      <c r="AM1021" s="7"/>
      <c r="AN1021" s="7"/>
      <c r="AO1021" s="7"/>
      <c r="AP1021" s="7"/>
      <c r="AQ1021" s="7"/>
      <c r="AR1021" s="7"/>
      <c r="AS1021" s="7"/>
      <c r="AT1021" s="7"/>
      <c r="AU1021" s="7"/>
      <c r="AV1021" s="7"/>
      <c r="AW1021" s="7"/>
      <c r="AX1021" s="7"/>
      <c r="AY1021" s="7"/>
      <c r="AZ1021" s="7"/>
      <c r="BA1021" s="7"/>
      <c r="BB1021" s="7"/>
      <c r="BC1021" s="7"/>
      <c r="BD1021" s="7"/>
      <c r="BE1021" s="7"/>
      <c r="BF1021" s="7"/>
      <c r="BG1021" s="7"/>
      <c r="BH1021" s="7"/>
      <c r="BI1021" s="7"/>
      <c r="BJ1021" s="7"/>
      <c r="BK1021" s="7"/>
      <c r="BL1021" s="7"/>
      <c r="BM1021" s="7"/>
      <c r="BN1021" s="7"/>
      <c r="BO1021" s="7"/>
      <c r="BP1021" s="7"/>
      <c r="BQ1021" s="7"/>
      <c r="BR1021" s="7"/>
      <c r="BS1021" s="7"/>
      <c r="BT1021" s="7"/>
      <c r="BU1021" s="7"/>
      <c r="BV1021" s="7"/>
      <c r="BW1021" s="7"/>
      <c r="BX1021" s="7"/>
      <c r="BY1021" s="7"/>
      <c r="BZ1021" s="7"/>
      <c r="CA1021" s="7"/>
      <c r="CB1021" s="7"/>
      <c r="CC1021" s="7"/>
      <c r="CD1021" s="7"/>
      <c r="CE1021" s="7"/>
      <c r="CF1021" s="7"/>
      <c r="CG1021" s="7"/>
      <c r="CH1021" s="7"/>
      <c r="CI1021" s="7"/>
      <c r="CJ1021" s="7"/>
      <c r="CK1021" s="7"/>
      <c r="CL1021" s="7"/>
      <c r="CM1021" s="8"/>
    </row>
    <row r="1022" spans="1:91" s="9" customFormat="1" ht="41.25" customHeight="1" x14ac:dyDescent="0.3">
      <c r="A1022" s="55"/>
      <c r="B1022" s="54"/>
      <c r="C1022" s="55"/>
      <c r="D1022" s="55"/>
      <c r="E1022" s="2" t="s">
        <v>129</v>
      </c>
      <c r="F1022" s="57"/>
      <c r="G1022" s="2"/>
      <c r="H1022" s="2"/>
      <c r="I1022" s="2"/>
      <c r="J1022" s="2">
        <v>200</v>
      </c>
      <c r="K1022" s="2"/>
      <c r="L1022" s="381"/>
      <c r="M1022" s="378"/>
      <c r="N1022" s="2" t="s">
        <v>38</v>
      </c>
      <c r="O1022" s="2">
        <v>287002015</v>
      </c>
      <c r="P1022" s="31"/>
      <c r="Q1022" s="7"/>
      <c r="R1022" s="7"/>
      <c r="S1022" s="7"/>
      <c r="T1022" s="7"/>
      <c r="U1022" s="7"/>
      <c r="V1022" s="7"/>
      <c r="W1022" s="7"/>
      <c r="X1022" s="7"/>
      <c r="Y1022" s="7"/>
      <c r="Z1022" s="7"/>
      <c r="AA1022" s="7"/>
      <c r="AB1022" s="7"/>
      <c r="AC1022" s="7"/>
      <c r="AD1022" s="7"/>
      <c r="AE1022" s="7"/>
      <c r="AF1022" s="7"/>
      <c r="AG1022" s="7"/>
      <c r="AH1022" s="7"/>
      <c r="AI1022" s="7"/>
      <c r="AJ1022" s="7"/>
      <c r="AK1022" s="7"/>
      <c r="AL1022" s="7"/>
      <c r="AM1022" s="7"/>
      <c r="AN1022" s="7"/>
      <c r="AO1022" s="7"/>
      <c r="AP1022" s="7"/>
      <c r="AQ1022" s="7"/>
      <c r="AR1022" s="7"/>
      <c r="AS1022" s="7"/>
      <c r="AT1022" s="7"/>
      <c r="AU1022" s="7"/>
      <c r="AV1022" s="7"/>
      <c r="AW1022" s="7"/>
      <c r="AX1022" s="7"/>
      <c r="AY1022" s="7"/>
      <c r="AZ1022" s="7"/>
      <c r="BA1022" s="7"/>
      <c r="BB1022" s="7"/>
      <c r="BC1022" s="7"/>
      <c r="BD1022" s="7"/>
      <c r="BE1022" s="7"/>
      <c r="BF1022" s="7"/>
      <c r="BG1022" s="7"/>
      <c r="BH1022" s="7"/>
      <c r="BI1022" s="7"/>
      <c r="BJ1022" s="7"/>
      <c r="BK1022" s="7"/>
      <c r="BL1022" s="7"/>
      <c r="BM1022" s="7"/>
      <c r="BN1022" s="7"/>
      <c r="BO1022" s="7"/>
      <c r="BP1022" s="7"/>
      <c r="BQ1022" s="7"/>
      <c r="BR1022" s="7"/>
      <c r="BS1022" s="7"/>
      <c r="BT1022" s="7"/>
      <c r="BU1022" s="7"/>
      <c r="BV1022" s="7"/>
      <c r="BW1022" s="7"/>
      <c r="BX1022" s="7"/>
      <c r="BY1022" s="7"/>
      <c r="BZ1022" s="7"/>
      <c r="CA1022" s="7"/>
      <c r="CB1022" s="7"/>
      <c r="CC1022" s="7"/>
      <c r="CD1022" s="7"/>
      <c r="CE1022" s="7"/>
      <c r="CF1022" s="7"/>
      <c r="CG1022" s="7"/>
      <c r="CH1022" s="7"/>
      <c r="CI1022" s="7"/>
      <c r="CJ1022" s="7"/>
      <c r="CK1022" s="7"/>
      <c r="CL1022" s="7"/>
      <c r="CM1022" s="8"/>
    </row>
    <row r="1023" spans="1:91" s="9" customFormat="1" ht="93.75" x14ac:dyDescent="0.3">
      <c r="A1023" s="2"/>
      <c r="B1023" s="30" t="s">
        <v>191</v>
      </c>
      <c r="C1023" s="2" t="s">
        <v>190</v>
      </c>
      <c r="D1023" s="2"/>
      <c r="E1023" s="2" t="s">
        <v>3</v>
      </c>
      <c r="F1023" s="2"/>
      <c r="G1023" s="2">
        <v>100</v>
      </c>
      <c r="H1023" s="2">
        <v>100</v>
      </c>
      <c r="I1023" s="2">
        <v>100</v>
      </c>
      <c r="J1023" s="2">
        <v>100</v>
      </c>
      <c r="K1023" s="2">
        <v>100</v>
      </c>
      <c r="L1023" s="381">
        <v>100</v>
      </c>
      <c r="M1023" s="378">
        <v>100</v>
      </c>
      <c r="N1023" s="382"/>
      <c r="O1023" s="2"/>
      <c r="P1023" s="31"/>
      <c r="Q1023" s="7"/>
      <c r="R1023" s="7"/>
      <c r="S1023" s="7"/>
      <c r="T1023" s="7"/>
      <c r="U1023" s="7"/>
      <c r="V1023" s="7"/>
      <c r="W1023" s="7"/>
      <c r="X1023" s="7"/>
      <c r="Y1023" s="7"/>
      <c r="Z1023" s="7"/>
      <c r="AA1023" s="7"/>
      <c r="AB1023" s="7"/>
      <c r="AC1023" s="7"/>
      <c r="AD1023" s="7"/>
      <c r="AE1023" s="7"/>
      <c r="AF1023" s="7"/>
      <c r="AG1023" s="7"/>
      <c r="AH1023" s="7"/>
      <c r="AI1023" s="7"/>
      <c r="AJ1023" s="7"/>
      <c r="AK1023" s="7"/>
      <c r="AL1023" s="7"/>
      <c r="AM1023" s="7"/>
      <c r="AN1023" s="7"/>
      <c r="AO1023" s="7"/>
      <c r="AP1023" s="7"/>
      <c r="AQ1023" s="7"/>
      <c r="AR1023" s="7"/>
      <c r="AS1023" s="7"/>
      <c r="AT1023" s="7"/>
      <c r="AU1023" s="7"/>
      <c r="AV1023" s="7"/>
      <c r="AW1023" s="7"/>
      <c r="AX1023" s="7"/>
      <c r="AY1023" s="7"/>
      <c r="AZ1023" s="7"/>
      <c r="BA1023" s="7"/>
      <c r="BB1023" s="7"/>
      <c r="BC1023" s="7"/>
      <c r="BD1023" s="7"/>
      <c r="BE1023" s="7"/>
      <c r="BF1023" s="7"/>
      <c r="BG1023" s="7"/>
      <c r="BH1023" s="7"/>
      <c r="BI1023" s="7"/>
      <c r="BJ1023" s="7"/>
      <c r="BK1023" s="7"/>
      <c r="BL1023" s="7"/>
      <c r="BM1023" s="7"/>
      <c r="BN1023" s="7"/>
      <c r="BO1023" s="7"/>
      <c r="BP1023" s="7"/>
      <c r="BQ1023" s="7"/>
      <c r="BR1023" s="7"/>
      <c r="BS1023" s="7"/>
      <c r="BT1023" s="7"/>
      <c r="BU1023" s="7"/>
      <c r="BV1023" s="7"/>
      <c r="BW1023" s="7"/>
      <c r="BX1023" s="7"/>
      <c r="BY1023" s="7"/>
      <c r="BZ1023" s="7"/>
      <c r="CA1023" s="7"/>
      <c r="CB1023" s="7"/>
      <c r="CC1023" s="7"/>
      <c r="CD1023" s="7"/>
      <c r="CE1023" s="7"/>
      <c r="CF1023" s="7"/>
      <c r="CG1023" s="7"/>
      <c r="CH1023" s="7"/>
      <c r="CI1023" s="7"/>
      <c r="CJ1023" s="7"/>
      <c r="CK1023" s="7"/>
      <c r="CL1023" s="7"/>
      <c r="CM1023" s="8"/>
    </row>
    <row r="1024" spans="1:91" s="307" customFormat="1" ht="39" x14ac:dyDescent="0.35">
      <c r="A1024" s="127"/>
      <c r="B1024" s="137" t="s">
        <v>118</v>
      </c>
      <c r="C1024" s="127"/>
      <c r="D1024" s="127"/>
      <c r="E1024" s="127"/>
      <c r="F1024" s="127"/>
      <c r="G1024" s="221">
        <f>G1025+G1026+G1027+G1028+G1029+G1030+G1031</f>
        <v>21407.133300000001</v>
      </c>
      <c r="H1024" s="221">
        <f t="shared" ref="H1024:M1024" si="65">H1025+H1026+H1027+H1028+H1029+H1030+H1031</f>
        <v>32455.725928399996</v>
      </c>
      <c r="I1024" s="221">
        <f t="shared" si="65"/>
        <v>22139.858</v>
      </c>
      <c r="J1024" s="221">
        <f t="shared" si="65"/>
        <v>125228.08899999999</v>
      </c>
      <c r="K1024" s="221">
        <f t="shared" si="65"/>
        <v>114941.552</v>
      </c>
      <c r="L1024" s="221">
        <f t="shared" si="65"/>
        <v>362266.58124023996</v>
      </c>
      <c r="M1024" s="221">
        <f t="shared" si="65"/>
        <v>745412.58993994002</v>
      </c>
      <c r="N1024" s="221"/>
      <c r="O1024" s="221"/>
      <c r="P1024" s="383"/>
      <c r="Q1024" s="305"/>
      <c r="R1024" s="305"/>
      <c r="S1024" s="305"/>
      <c r="T1024" s="305"/>
      <c r="U1024" s="305"/>
      <c r="V1024" s="305"/>
      <c r="W1024" s="305"/>
      <c r="X1024" s="305"/>
      <c r="Y1024" s="305"/>
      <c r="Z1024" s="305"/>
      <c r="AA1024" s="305"/>
      <c r="AB1024" s="305"/>
      <c r="AC1024" s="305"/>
      <c r="AD1024" s="305"/>
      <c r="AE1024" s="305"/>
      <c r="AF1024" s="305"/>
      <c r="AG1024" s="305"/>
      <c r="AH1024" s="305"/>
      <c r="AI1024" s="305"/>
      <c r="AJ1024" s="305"/>
      <c r="AK1024" s="305"/>
      <c r="AL1024" s="305"/>
      <c r="AM1024" s="305"/>
      <c r="AN1024" s="305"/>
      <c r="AO1024" s="305"/>
      <c r="AP1024" s="305"/>
      <c r="AQ1024" s="305"/>
      <c r="AR1024" s="305"/>
      <c r="AS1024" s="305"/>
      <c r="AT1024" s="305"/>
      <c r="AU1024" s="305"/>
      <c r="AV1024" s="305"/>
      <c r="AW1024" s="305"/>
      <c r="AX1024" s="305"/>
      <c r="AY1024" s="305"/>
      <c r="AZ1024" s="305"/>
      <c r="BA1024" s="305"/>
      <c r="BB1024" s="305"/>
      <c r="BC1024" s="305"/>
      <c r="BD1024" s="305"/>
      <c r="BE1024" s="305"/>
      <c r="BF1024" s="305"/>
      <c r="BG1024" s="305"/>
      <c r="BH1024" s="305"/>
      <c r="BI1024" s="305"/>
      <c r="BJ1024" s="305"/>
      <c r="BK1024" s="305"/>
      <c r="BL1024" s="305"/>
      <c r="BM1024" s="305"/>
      <c r="BN1024" s="305"/>
      <c r="BO1024" s="305"/>
      <c r="BP1024" s="305"/>
      <c r="BQ1024" s="305"/>
      <c r="BR1024" s="305"/>
      <c r="BS1024" s="305"/>
      <c r="BT1024" s="305"/>
      <c r="BU1024" s="305"/>
      <c r="BV1024" s="305"/>
      <c r="BW1024" s="305"/>
      <c r="BX1024" s="305"/>
      <c r="BY1024" s="305"/>
      <c r="BZ1024" s="305"/>
      <c r="CA1024" s="305"/>
      <c r="CB1024" s="305"/>
      <c r="CC1024" s="305"/>
      <c r="CD1024" s="305"/>
      <c r="CE1024" s="305"/>
      <c r="CF1024" s="305"/>
      <c r="CG1024" s="305"/>
      <c r="CH1024" s="305"/>
      <c r="CI1024" s="305"/>
      <c r="CJ1024" s="305"/>
      <c r="CK1024" s="305"/>
      <c r="CL1024" s="305"/>
      <c r="CM1024" s="306"/>
    </row>
    <row r="1025" spans="1:91" s="9" customFormat="1" ht="41.25" customHeight="1" x14ac:dyDescent="0.3">
      <c r="A1025" s="2"/>
      <c r="B1025" s="30" t="s">
        <v>35</v>
      </c>
      <c r="C1025" s="2"/>
      <c r="D1025" s="2"/>
      <c r="E1025" s="2"/>
      <c r="F1025" s="2"/>
      <c r="G1025" s="85">
        <f t="shared" ref="G1025:M1025" si="66">G1004+G968+G965+G962+G959+G956++G953+G950+G947+G944+G941+G938+G935+G932+G929+G926+G923+G920+G917+G914+G911+G908+G905+G902+G899+G896+G893+G890+G887+G884+G881+G878+G875+G872+G865+G862+G859+G856+G852+G636+G633+G616+G611+G606+G601+G592+G588+G584+G581+G576+G571+G482+G479+G474+G467+G416+G413+G408+G403+G382+G377+G374+G369+G364+G387+G1009+G991+G989+G987+G985+G983+G788+G971</f>
        <v>812.1</v>
      </c>
      <c r="H1025" s="85">
        <f t="shared" si="66"/>
        <v>379.4</v>
      </c>
      <c r="I1025" s="85">
        <f t="shared" si="66"/>
        <v>612.47400000000005</v>
      </c>
      <c r="J1025" s="85">
        <f t="shared" si="66"/>
        <v>180.5</v>
      </c>
      <c r="K1025" s="85">
        <f t="shared" si="66"/>
        <v>0</v>
      </c>
      <c r="L1025" s="85">
        <f t="shared" si="66"/>
        <v>213856.49999999997</v>
      </c>
      <c r="M1025" s="85">
        <f t="shared" si="66"/>
        <v>161876.79999999999</v>
      </c>
      <c r="N1025" s="2"/>
      <c r="O1025" s="2"/>
      <c r="P1025" s="384"/>
      <c r="Q1025" s="7"/>
      <c r="R1025" s="7"/>
      <c r="S1025" s="385" t="e">
        <f>#REF!-#REF!</f>
        <v>#REF!</v>
      </c>
      <c r="T1025" s="7"/>
      <c r="U1025" s="7"/>
      <c r="V1025" s="7"/>
      <c r="W1025" s="7"/>
      <c r="X1025" s="7"/>
      <c r="Y1025" s="7"/>
      <c r="Z1025" s="7"/>
      <c r="AA1025" s="7"/>
      <c r="AB1025" s="7"/>
      <c r="AC1025" s="7"/>
      <c r="AD1025" s="7"/>
      <c r="AE1025" s="7"/>
      <c r="AF1025" s="7"/>
      <c r="AG1025" s="7"/>
      <c r="AH1025" s="7"/>
      <c r="AI1025" s="7"/>
      <c r="AJ1025" s="7"/>
      <c r="AK1025" s="7"/>
      <c r="AL1025" s="7"/>
      <c r="AM1025" s="7"/>
      <c r="AN1025" s="7"/>
      <c r="AO1025" s="7"/>
      <c r="AP1025" s="7"/>
      <c r="AQ1025" s="7"/>
      <c r="AR1025" s="7"/>
      <c r="AS1025" s="7"/>
      <c r="AT1025" s="7"/>
      <c r="AU1025" s="7"/>
      <c r="AV1025" s="7"/>
      <c r="AW1025" s="7"/>
      <c r="AX1025" s="7"/>
      <c r="AY1025" s="7"/>
      <c r="AZ1025" s="7"/>
      <c r="BA1025" s="7"/>
      <c r="BB1025" s="7"/>
      <c r="BC1025" s="7"/>
      <c r="BD1025" s="7"/>
      <c r="BE1025" s="7"/>
      <c r="BF1025" s="7"/>
      <c r="BG1025" s="7"/>
      <c r="BH1025" s="7"/>
      <c r="BI1025" s="7"/>
      <c r="BJ1025" s="7"/>
      <c r="BK1025" s="7"/>
      <c r="BL1025" s="7"/>
      <c r="BM1025" s="7"/>
      <c r="BN1025" s="7"/>
      <c r="BO1025" s="7"/>
      <c r="BP1025" s="7"/>
      <c r="BQ1025" s="7"/>
      <c r="BR1025" s="7"/>
      <c r="BS1025" s="7"/>
      <c r="BT1025" s="7"/>
      <c r="BU1025" s="7"/>
      <c r="BV1025" s="7"/>
      <c r="BW1025" s="7"/>
      <c r="BX1025" s="7"/>
      <c r="BY1025" s="7"/>
      <c r="BZ1025" s="7"/>
      <c r="CA1025" s="7"/>
      <c r="CB1025" s="7"/>
      <c r="CC1025" s="7"/>
      <c r="CD1025" s="7"/>
      <c r="CE1025" s="7"/>
      <c r="CF1025" s="7"/>
      <c r="CG1025" s="7"/>
      <c r="CH1025" s="7"/>
      <c r="CI1025" s="7"/>
      <c r="CJ1025" s="7"/>
      <c r="CK1025" s="7"/>
      <c r="CL1025" s="7"/>
      <c r="CM1025" s="8"/>
    </row>
    <row r="1026" spans="1:91" s="9" customFormat="1" ht="41.25" customHeight="1" x14ac:dyDescent="0.3">
      <c r="A1026" s="2"/>
      <c r="B1026" s="30" t="s">
        <v>34</v>
      </c>
      <c r="C1026" s="2"/>
      <c r="D1026" s="2"/>
      <c r="E1026" s="2"/>
      <c r="F1026" s="2"/>
      <c r="G1026" s="85">
        <f t="shared" ref="G1026:M1026" si="67">G516</f>
        <v>9247.4</v>
      </c>
      <c r="H1026" s="85">
        <f t="shared" si="67"/>
        <v>9462.2999999999993</v>
      </c>
      <c r="I1026" s="85">
        <f t="shared" si="67"/>
        <v>0</v>
      </c>
      <c r="J1026" s="85">
        <f t="shared" si="67"/>
        <v>0</v>
      </c>
      <c r="K1026" s="85">
        <f t="shared" si="67"/>
        <v>0</v>
      </c>
      <c r="L1026" s="85">
        <f t="shared" si="67"/>
        <v>0</v>
      </c>
      <c r="M1026" s="85">
        <f t="shared" si="67"/>
        <v>0</v>
      </c>
      <c r="N1026" s="2"/>
      <c r="O1026" s="2"/>
      <c r="P1026" s="31"/>
      <c r="Q1026" s="7"/>
      <c r="R1026" s="7"/>
      <c r="S1026" s="7">
        <v>204574.7389</v>
      </c>
      <c r="T1026" s="7"/>
      <c r="U1026" s="7"/>
      <c r="V1026" s="7"/>
      <c r="W1026" s="7"/>
      <c r="X1026" s="7"/>
      <c r="Y1026" s="7"/>
      <c r="Z1026" s="7"/>
      <c r="AA1026" s="7"/>
      <c r="AB1026" s="7"/>
      <c r="AC1026" s="7"/>
      <c r="AD1026" s="7"/>
      <c r="AE1026" s="7"/>
      <c r="AF1026" s="7"/>
      <c r="AG1026" s="7"/>
      <c r="AH1026" s="7"/>
      <c r="AI1026" s="7"/>
      <c r="AJ1026" s="7"/>
      <c r="AK1026" s="7"/>
      <c r="AL1026" s="7"/>
      <c r="AM1026" s="7"/>
      <c r="AN1026" s="7"/>
      <c r="AO1026" s="7"/>
      <c r="AP1026" s="7"/>
      <c r="AQ1026" s="7"/>
      <c r="AR1026" s="7"/>
      <c r="AS1026" s="7"/>
      <c r="AT1026" s="7"/>
      <c r="AU1026" s="7"/>
      <c r="AV1026" s="7"/>
      <c r="AW1026" s="7"/>
      <c r="AX1026" s="7"/>
      <c r="AY1026" s="7"/>
      <c r="AZ1026" s="7"/>
      <c r="BA1026" s="7"/>
      <c r="BB1026" s="7"/>
      <c r="BC1026" s="7"/>
      <c r="BD1026" s="7"/>
      <c r="BE1026" s="7"/>
      <c r="BF1026" s="7"/>
      <c r="BG1026" s="7"/>
      <c r="BH1026" s="7"/>
      <c r="BI1026" s="7"/>
      <c r="BJ1026" s="7"/>
      <c r="BK1026" s="7"/>
      <c r="BL1026" s="7"/>
      <c r="BM1026" s="7"/>
      <c r="BN1026" s="7"/>
      <c r="BO1026" s="7"/>
      <c r="BP1026" s="7"/>
      <c r="BQ1026" s="7"/>
      <c r="BR1026" s="7"/>
      <c r="BS1026" s="7"/>
      <c r="BT1026" s="7"/>
      <c r="BU1026" s="7"/>
      <c r="BV1026" s="7"/>
      <c r="BW1026" s="7"/>
      <c r="BX1026" s="7"/>
      <c r="BY1026" s="7"/>
      <c r="BZ1026" s="7"/>
      <c r="CA1026" s="7"/>
      <c r="CB1026" s="7"/>
      <c r="CC1026" s="7"/>
      <c r="CD1026" s="7"/>
      <c r="CE1026" s="7"/>
      <c r="CF1026" s="7"/>
      <c r="CG1026" s="7"/>
      <c r="CH1026" s="7"/>
      <c r="CI1026" s="7"/>
      <c r="CJ1026" s="7"/>
      <c r="CK1026" s="7"/>
      <c r="CL1026" s="7"/>
      <c r="CM1026" s="8"/>
    </row>
    <row r="1027" spans="1:91" s="9" customFormat="1" ht="41.25" customHeight="1" x14ac:dyDescent="0.3">
      <c r="A1027" s="2"/>
      <c r="B1027" s="30" t="s">
        <v>33</v>
      </c>
      <c r="C1027" s="2"/>
      <c r="D1027" s="2"/>
      <c r="E1027" s="2"/>
      <c r="F1027" s="2"/>
      <c r="G1027" s="85">
        <f t="shared" ref="G1027:M1027" si="68">G332+G326</f>
        <v>0</v>
      </c>
      <c r="H1027" s="85">
        <f t="shared" si="68"/>
        <v>7600</v>
      </c>
      <c r="I1027" s="85">
        <f t="shared" si="68"/>
        <v>0</v>
      </c>
      <c r="J1027" s="85">
        <f t="shared" si="68"/>
        <v>0</v>
      </c>
      <c r="K1027" s="85">
        <f t="shared" si="68"/>
        <v>0</v>
      </c>
      <c r="L1027" s="85">
        <f t="shared" si="68"/>
        <v>3436.9</v>
      </c>
      <c r="M1027" s="85">
        <f t="shared" si="68"/>
        <v>3436.9</v>
      </c>
      <c r="N1027" s="2"/>
      <c r="O1027" s="85"/>
      <c r="P1027" s="31"/>
      <c r="Q1027" s="7"/>
      <c r="R1027" s="7"/>
      <c r="S1027" s="385" t="e">
        <f>#REF!-S1026</f>
        <v>#REF!</v>
      </c>
      <c r="T1027" s="7"/>
      <c r="U1027" s="7"/>
      <c r="V1027" s="7"/>
      <c r="W1027" s="7"/>
      <c r="X1027" s="7"/>
      <c r="Y1027" s="7"/>
      <c r="Z1027" s="7"/>
      <c r="AA1027" s="7"/>
      <c r="AB1027" s="7"/>
      <c r="AC1027" s="7"/>
      <c r="AD1027" s="7"/>
      <c r="AE1027" s="7"/>
      <c r="AF1027" s="7"/>
      <c r="AG1027" s="7"/>
      <c r="AH1027" s="7"/>
      <c r="AI1027" s="7"/>
      <c r="AJ1027" s="7"/>
      <c r="AK1027" s="7"/>
      <c r="AL1027" s="7"/>
      <c r="AM1027" s="7"/>
      <c r="AN1027" s="7"/>
      <c r="AO1027" s="7"/>
      <c r="AP1027" s="7"/>
      <c r="AQ1027" s="7"/>
      <c r="AR1027" s="7"/>
      <c r="AS1027" s="7"/>
      <c r="AT1027" s="7"/>
      <c r="AU1027" s="7"/>
      <c r="AV1027" s="7"/>
      <c r="AW1027" s="7"/>
      <c r="AX1027" s="7"/>
      <c r="AY1027" s="7"/>
      <c r="AZ1027" s="7"/>
      <c r="BA1027" s="7"/>
      <c r="BB1027" s="7"/>
      <c r="BC1027" s="7"/>
      <c r="BD1027" s="7"/>
      <c r="BE1027" s="7"/>
      <c r="BF1027" s="7"/>
      <c r="BG1027" s="7"/>
      <c r="BH1027" s="7"/>
      <c r="BI1027" s="7"/>
      <c r="BJ1027" s="7"/>
      <c r="BK1027" s="7"/>
      <c r="BL1027" s="7"/>
      <c r="BM1027" s="7"/>
      <c r="BN1027" s="7"/>
      <c r="BO1027" s="7"/>
      <c r="BP1027" s="7"/>
      <c r="BQ1027" s="7"/>
      <c r="BR1027" s="7"/>
      <c r="BS1027" s="7"/>
      <c r="BT1027" s="7"/>
      <c r="BU1027" s="7"/>
      <c r="BV1027" s="7"/>
      <c r="BW1027" s="7"/>
      <c r="BX1027" s="7"/>
      <c r="BY1027" s="7"/>
      <c r="BZ1027" s="7"/>
      <c r="CA1027" s="7"/>
      <c r="CB1027" s="7"/>
      <c r="CC1027" s="7"/>
      <c r="CD1027" s="7"/>
      <c r="CE1027" s="7"/>
      <c r="CF1027" s="7"/>
      <c r="CG1027" s="7"/>
      <c r="CH1027" s="7"/>
      <c r="CI1027" s="7"/>
      <c r="CJ1027" s="7"/>
      <c r="CK1027" s="7"/>
      <c r="CL1027" s="7"/>
      <c r="CM1027" s="8"/>
    </row>
    <row r="1028" spans="1:91" s="9" customFormat="1" ht="41.25" customHeight="1" x14ac:dyDescent="0.3">
      <c r="A1028" s="2"/>
      <c r="B1028" s="30" t="s">
        <v>32</v>
      </c>
      <c r="C1028" s="2"/>
      <c r="D1028" s="2"/>
      <c r="E1028" s="2"/>
      <c r="F1028" s="2"/>
      <c r="G1028" s="85">
        <f t="shared" ref="G1028:M1028" si="69">G393+G357+G324+G322+G320+G318+G391+G559</f>
        <v>0</v>
      </c>
      <c r="H1028" s="85">
        <f t="shared" si="69"/>
        <v>0</v>
      </c>
      <c r="I1028" s="85">
        <f t="shared" si="69"/>
        <v>0</v>
      </c>
      <c r="J1028" s="85">
        <f t="shared" si="69"/>
        <v>11000.5</v>
      </c>
      <c r="K1028" s="85">
        <f t="shared" si="69"/>
        <v>7800.5</v>
      </c>
      <c r="L1028" s="85">
        <f t="shared" si="69"/>
        <v>26990.794000000002</v>
      </c>
      <c r="M1028" s="85">
        <f t="shared" si="69"/>
        <v>7903.0559999999996</v>
      </c>
      <c r="N1028" s="2"/>
      <c r="O1028" s="2"/>
      <c r="P1028" s="31"/>
      <c r="Q1028" s="7"/>
      <c r="R1028" s="7"/>
      <c r="S1028" s="7">
        <v>505272.98034024006</v>
      </c>
      <c r="T1028" s="7"/>
      <c r="U1028" s="7"/>
      <c r="V1028" s="7"/>
      <c r="W1028" s="7"/>
      <c r="X1028" s="7"/>
      <c r="Y1028" s="7"/>
      <c r="Z1028" s="7"/>
      <c r="AA1028" s="7"/>
      <c r="AB1028" s="7"/>
      <c r="AC1028" s="7"/>
      <c r="AD1028" s="7"/>
      <c r="AE1028" s="7"/>
      <c r="AF1028" s="7"/>
      <c r="AG1028" s="7"/>
      <c r="AH1028" s="7"/>
      <c r="AI1028" s="7"/>
      <c r="AJ1028" s="7"/>
      <c r="AK1028" s="7"/>
      <c r="AL1028" s="7"/>
      <c r="AM1028" s="7"/>
      <c r="AN1028" s="7"/>
      <c r="AO1028" s="7"/>
      <c r="AP1028" s="7"/>
      <c r="AQ1028" s="7"/>
      <c r="AR1028" s="7"/>
      <c r="AS1028" s="7"/>
      <c r="AT1028" s="7"/>
      <c r="AU1028" s="7"/>
      <c r="AV1028" s="7"/>
      <c r="AW1028" s="7"/>
      <c r="AX1028" s="7"/>
      <c r="AY1028" s="7"/>
      <c r="AZ1028" s="7"/>
      <c r="BA1028" s="7"/>
      <c r="BB1028" s="7"/>
      <c r="BC1028" s="7"/>
      <c r="BD1028" s="7"/>
      <c r="BE1028" s="7"/>
      <c r="BF1028" s="7"/>
      <c r="BG1028" s="7"/>
      <c r="BH1028" s="7"/>
      <c r="BI1028" s="7"/>
      <c r="BJ1028" s="7"/>
      <c r="BK1028" s="7"/>
      <c r="BL1028" s="7"/>
      <c r="BM1028" s="7"/>
      <c r="BN1028" s="7"/>
      <c r="BO1028" s="7"/>
      <c r="BP1028" s="7"/>
      <c r="BQ1028" s="7"/>
      <c r="BR1028" s="7"/>
      <c r="BS1028" s="7"/>
      <c r="BT1028" s="7"/>
      <c r="BU1028" s="7"/>
      <c r="BV1028" s="7"/>
      <c r="BW1028" s="7"/>
      <c r="BX1028" s="7"/>
      <c r="BY1028" s="7"/>
      <c r="BZ1028" s="7"/>
      <c r="CA1028" s="7"/>
      <c r="CB1028" s="7"/>
      <c r="CC1028" s="7"/>
      <c r="CD1028" s="7"/>
      <c r="CE1028" s="7"/>
      <c r="CF1028" s="7"/>
      <c r="CG1028" s="7"/>
      <c r="CH1028" s="7"/>
      <c r="CI1028" s="7"/>
      <c r="CJ1028" s="7"/>
      <c r="CK1028" s="7"/>
      <c r="CL1028" s="7"/>
      <c r="CM1028" s="8"/>
    </row>
    <row r="1029" spans="1:91" s="9" customFormat="1" ht="41.25" customHeight="1" x14ac:dyDescent="0.3">
      <c r="A1029" s="2"/>
      <c r="B1029" s="30" t="s">
        <v>31</v>
      </c>
      <c r="C1029" s="2"/>
      <c r="D1029" s="2"/>
      <c r="E1029" s="2"/>
      <c r="F1029" s="2"/>
      <c r="G1029" s="85">
        <f t="shared" ref="G1029:M1029" si="70">G280+G331+G334+G342+G347+G365+G370+G375+G378+G383+G388+G404+G409+G414+G417+G419+G433+G468+G470+G472+G475+G477+G480+G483+G485+G487+G499+G518+G521+G523+G526+G528+G565+G600+G605+G610+G615+G632+G635+G640+G789+G821+G848+G976+G981+G998+G1000+G1002+G1005+G1010+G1012+G1014+G1016+G1018+G1020+G1022</f>
        <v>3831.6403</v>
      </c>
      <c r="H1029" s="85">
        <f t="shared" si="70"/>
        <v>8423.4310000000005</v>
      </c>
      <c r="I1029" s="85">
        <f t="shared" si="70"/>
        <v>7027.384</v>
      </c>
      <c r="J1029" s="85">
        <f t="shared" si="70"/>
        <v>44724.688999999998</v>
      </c>
      <c r="K1029" s="85">
        <f t="shared" si="70"/>
        <v>39024.551999999996</v>
      </c>
      <c r="L1029" s="85">
        <f t="shared" si="70"/>
        <v>87762.387240239987</v>
      </c>
      <c r="M1029" s="85">
        <f t="shared" si="70"/>
        <v>82376.53493994</v>
      </c>
      <c r="N1029" s="2"/>
      <c r="O1029" s="85"/>
      <c r="P1029" s="31"/>
      <c r="Q1029" s="7"/>
      <c r="R1029" s="7"/>
      <c r="S1029" s="385" t="e">
        <f>#REF!-S1028</f>
        <v>#REF!</v>
      </c>
      <c r="T1029" s="7"/>
      <c r="U1029" s="7"/>
      <c r="V1029" s="7"/>
      <c r="W1029" s="7"/>
      <c r="X1029" s="7"/>
      <c r="Y1029" s="7"/>
      <c r="Z1029" s="7"/>
      <c r="AA1029" s="7"/>
      <c r="AB1029" s="7"/>
      <c r="AC1029" s="7"/>
      <c r="AD1029" s="7"/>
      <c r="AE1029" s="7"/>
      <c r="AF1029" s="7"/>
      <c r="AG1029" s="7"/>
      <c r="AH1029" s="7"/>
      <c r="AI1029" s="7"/>
      <c r="AJ1029" s="7"/>
      <c r="AK1029" s="7"/>
      <c r="AL1029" s="7"/>
      <c r="AM1029" s="7"/>
      <c r="AN1029" s="7"/>
      <c r="AO1029" s="7"/>
      <c r="AP1029" s="7"/>
      <c r="AQ1029" s="7"/>
      <c r="AR1029" s="7"/>
      <c r="AS1029" s="7"/>
      <c r="AT1029" s="7"/>
      <c r="AU1029" s="7"/>
      <c r="AV1029" s="7"/>
      <c r="AW1029" s="7"/>
      <c r="AX1029" s="7"/>
      <c r="AY1029" s="7"/>
      <c r="AZ1029" s="7"/>
      <c r="BA1029" s="7"/>
      <c r="BB1029" s="7"/>
      <c r="BC1029" s="7"/>
      <c r="BD1029" s="7"/>
      <c r="BE1029" s="7"/>
      <c r="BF1029" s="7"/>
      <c r="BG1029" s="7"/>
      <c r="BH1029" s="7"/>
      <c r="BI1029" s="7"/>
      <c r="BJ1029" s="7"/>
      <c r="BK1029" s="7"/>
      <c r="BL1029" s="7"/>
      <c r="BM1029" s="7"/>
      <c r="BN1029" s="7"/>
      <c r="BO1029" s="7"/>
      <c r="BP1029" s="7"/>
      <c r="BQ1029" s="7"/>
      <c r="BR1029" s="7"/>
      <c r="BS1029" s="7"/>
      <c r="BT1029" s="7"/>
      <c r="BU1029" s="7"/>
      <c r="BV1029" s="7"/>
      <c r="BW1029" s="7"/>
      <c r="BX1029" s="7"/>
      <c r="BY1029" s="7"/>
      <c r="BZ1029" s="7"/>
      <c r="CA1029" s="7"/>
      <c r="CB1029" s="7"/>
      <c r="CC1029" s="7"/>
      <c r="CD1029" s="7"/>
      <c r="CE1029" s="7"/>
      <c r="CF1029" s="7"/>
      <c r="CG1029" s="7"/>
      <c r="CH1029" s="7"/>
      <c r="CI1029" s="7"/>
      <c r="CJ1029" s="7"/>
      <c r="CK1029" s="7"/>
      <c r="CL1029" s="7"/>
      <c r="CM1029" s="8"/>
    </row>
    <row r="1030" spans="1:91" s="9" customFormat="1" ht="41.25" customHeight="1" x14ac:dyDescent="0.3">
      <c r="A1030" s="2"/>
      <c r="B1030" s="30" t="s">
        <v>30</v>
      </c>
      <c r="C1030" s="2"/>
      <c r="D1030" s="2"/>
      <c r="E1030" s="2"/>
      <c r="F1030" s="2"/>
      <c r="G1030" s="85">
        <f>G994+G555+G553+G551+G549+G547+G517+G507+G505+G498+G458+G453+G451+G449+G447+G445+G443+G316+G867+G520+G525</f>
        <v>0</v>
      </c>
      <c r="H1030" s="85">
        <f t="shared" ref="H1030:M1030" si="71">H994+H555+H553+H551+H549+H547+H517+H507+H505+H498+H458+H453+H451+H449+H447+H445+H443+H316+H867+H520+H525</f>
        <v>0</v>
      </c>
      <c r="I1030" s="85">
        <f t="shared" si="71"/>
        <v>14500</v>
      </c>
      <c r="J1030" s="85">
        <f t="shared" si="71"/>
        <v>62550</v>
      </c>
      <c r="K1030" s="85">
        <f t="shared" si="71"/>
        <v>61119</v>
      </c>
      <c r="L1030" s="85">
        <f t="shared" si="71"/>
        <v>23100</v>
      </c>
      <c r="M1030" s="85">
        <f t="shared" si="71"/>
        <v>482598.89899999998</v>
      </c>
      <c r="N1030" s="2"/>
      <c r="O1030" s="2"/>
      <c r="P1030" s="31"/>
      <c r="Q1030" s="7"/>
      <c r="R1030" s="7"/>
      <c r="S1030" s="7"/>
      <c r="T1030" s="7"/>
      <c r="U1030" s="7"/>
      <c r="V1030" s="7"/>
      <c r="W1030" s="7"/>
      <c r="X1030" s="7"/>
      <c r="Y1030" s="7"/>
      <c r="Z1030" s="7"/>
      <c r="AA1030" s="7"/>
      <c r="AB1030" s="7"/>
      <c r="AC1030" s="7"/>
      <c r="AD1030" s="7"/>
      <c r="AE1030" s="7"/>
      <c r="AF1030" s="7"/>
      <c r="AG1030" s="7"/>
      <c r="AH1030" s="7"/>
      <c r="AI1030" s="7"/>
      <c r="AJ1030" s="7"/>
      <c r="AK1030" s="7"/>
      <c r="AL1030" s="7"/>
      <c r="AM1030" s="7"/>
      <c r="AN1030" s="7"/>
      <c r="AO1030" s="7"/>
      <c r="AP1030" s="7"/>
      <c r="AQ1030" s="7"/>
      <c r="AR1030" s="7"/>
      <c r="AS1030" s="7"/>
      <c r="AT1030" s="7"/>
      <c r="AU1030" s="7"/>
      <c r="AV1030" s="7"/>
      <c r="AW1030" s="7"/>
      <c r="AX1030" s="7"/>
      <c r="AY1030" s="7"/>
      <c r="AZ1030" s="7"/>
      <c r="BA1030" s="7"/>
      <c r="BB1030" s="7"/>
      <c r="BC1030" s="7"/>
      <c r="BD1030" s="7"/>
      <c r="BE1030" s="7"/>
      <c r="BF1030" s="7"/>
      <c r="BG1030" s="7"/>
      <c r="BH1030" s="7"/>
      <c r="BI1030" s="7"/>
      <c r="BJ1030" s="7"/>
      <c r="BK1030" s="7"/>
      <c r="BL1030" s="7"/>
      <c r="BM1030" s="7"/>
      <c r="BN1030" s="7"/>
      <c r="BO1030" s="7"/>
      <c r="BP1030" s="7"/>
      <c r="BQ1030" s="7"/>
      <c r="BR1030" s="7"/>
      <c r="BS1030" s="7"/>
      <c r="BT1030" s="7"/>
      <c r="BU1030" s="7"/>
      <c r="BV1030" s="7"/>
      <c r="BW1030" s="7"/>
      <c r="BX1030" s="7"/>
      <c r="BY1030" s="7"/>
      <c r="BZ1030" s="7"/>
      <c r="CA1030" s="7"/>
      <c r="CB1030" s="7"/>
      <c r="CC1030" s="7"/>
      <c r="CD1030" s="7"/>
      <c r="CE1030" s="7"/>
      <c r="CF1030" s="7"/>
      <c r="CG1030" s="7"/>
      <c r="CH1030" s="7"/>
      <c r="CI1030" s="7"/>
      <c r="CJ1030" s="7"/>
      <c r="CK1030" s="7"/>
      <c r="CL1030" s="7"/>
      <c r="CM1030" s="8"/>
    </row>
    <row r="1031" spans="1:91" s="9" customFormat="1" ht="41.25" customHeight="1" x14ac:dyDescent="0.3">
      <c r="A1031" s="2"/>
      <c r="B1031" s="30" t="s">
        <v>29</v>
      </c>
      <c r="C1031" s="2"/>
      <c r="D1031" s="2"/>
      <c r="E1031" s="2"/>
      <c r="F1031" s="2"/>
      <c r="G1031" s="85">
        <f t="shared" ref="G1031:M1031" si="72">G642+G645+G648+G651+G654+G657+G660+G663+G666+G669+G672+G675+G678+G681+G684+G688+G691+G694+G697+G700+G704+G708+G711+G714+G717+G720+G723+G726+G730+G734+G738+G741+G744+G747+G750+G753+G756+G760+G763+G766+G769+G772+G792+G796+G800</f>
        <v>7515.9930000000004</v>
      </c>
      <c r="H1031" s="85">
        <f t="shared" si="72"/>
        <v>6590.5949283999998</v>
      </c>
      <c r="I1031" s="85">
        <f t="shared" si="72"/>
        <v>0</v>
      </c>
      <c r="J1031" s="85">
        <f t="shared" si="72"/>
        <v>6772.4</v>
      </c>
      <c r="K1031" s="85">
        <f t="shared" si="72"/>
        <v>6997.5</v>
      </c>
      <c r="L1031" s="85">
        <f t="shared" si="72"/>
        <v>7120</v>
      </c>
      <c r="M1031" s="85">
        <f t="shared" si="72"/>
        <v>7220.4</v>
      </c>
      <c r="N1031" s="2"/>
      <c r="O1031" s="130"/>
      <c r="P1031" s="386"/>
      <c r="Q1031" s="7"/>
      <c r="R1031" s="7"/>
      <c r="S1031" s="7"/>
      <c r="T1031" s="7"/>
      <c r="U1031" s="7"/>
      <c r="V1031" s="7"/>
      <c r="W1031" s="7"/>
      <c r="X1031" s="7"/>
      <c r="Y1031" s="7"/>
      <c r="Z1031" s="7"/>
      <c r="AA1031" s="7"/>
      <c r="AB1031" s="7"/>
      <c r="AC1031" s="7"/>
      <c r="AD1031" s="7"/>
      <c r="AE1031" s="7"/>
      <c r="AF1031" s="7"/>
      <c r="AG1031" s="7"/>
      <c r="AH1031" s="7"/>
      <c r="AI1031" s="7"/>
      <c r="AJ1031" s="7"/>
      <c r="AK1031" s="7"/>
      <c r="AL1031" s="7"/>
      <c r="AM1031" s="7"/>
      <c r="AN1031" s="7"/>
      <c r="AO1031" s="7"/>
      <c r="AP1031" s="7"/>
      <c r="AQ1031" s="7"/>
      <c r="AR1031" s="7"/>
      <c r="AS1031" s="7"/>
      <c r="AT1031" s="7"/>
      <c r="AU1031" s="7"/>
      <c r="AV1031" s="7"/>
      <c r="AW1031" s="7"/>
      <c r="AX1031" s="7"/>
      <c r="AY1031" s="7"/>
      <c r="AZ1031" s="7"/>
      <c r="BA1031" s="7"/>
      <c r="BB1031" s="7"/>
      <c r="BC1031" s="7"/>
      <c r="BD1031" s="7"/>
      <c r="BE1031" s="7"/>
      <c r="BF1031" s="7"/>
      <c r="BG1031" s="7"/>
      <c r="BH1031" s="7"/>
      <c r="BI1031" s="7"/>
      <c r="BJ1031" s="7"/>
      <c r="BK1031" s="7"/>
      <c r="BL1031" s="7"/>
      <c r="BM1031" s="7"/>
      <c r="BN1031" s="7"/>
      <c r="BO1031" s="7"/>
      <c r="BP1031" s="7"/>
      <c r="BQ1031" s="7"/>
      <c r="BR1031" s="7"/>
      <c r="BS1031" s="7"/>
      <c r="BT1031" s="7"/>
      <c r="BU1031" s="7"/>
      <c r="BV1031" s="7"/>
      <c r="BW1031" s="7"/>
      <c r="BX1031" s="7"/>
      <c r="BY1031" s="7"/>
      <c r="BZ1031" s="7"/>
      <c r="CA1031" s="7"/>
      <c r="CB1031" s="7"/>
      <c r="CC1031" s="7"/>
      <c r="CD1031" s="7"/>
      <c r="CE1031" s="7"/>
      <c r="CF1031" s="7"/>
      <c r="CG1031" s="7"/>
      <c r="CH1031" s="7"/>
      <c r="CI1031" s="7"/>
      <c r="CJ1031" s="7"/>
      <c r="CK1031" s="7"/>
      <c r="CL1031" s="7"/>
      <c r="CM1031" s="8"/>
    </row>
    <row r="1032" spans="1:91" s="9" customFormat="1" ht="32.25" customHeight="1" x14ac:dyDescent="0.3">
      <c r="A1032" s="62"/>
      <c r="B1032" s="93" t="s">
        <v>748</v>
      </c>
      <c r="C1032" s="94"/>
      <c r="D1032" s="94"/>
      <c r="E1032" s="94"/>
      <c r="F1032" s="94"/>
      <c r="G1032" s="94"/>
      <c r="H1032" s="94"/>
      <c r="I1032" s="94"/>
      <c r="J1032" s="94"/>
      <c r="K1032" s="94"/>
      <c r="L1032" s="94"/>
      <c r="M1032" s="95"/>
      <c r="N1032" s="18"/>
      <c r="O1032" s="18"/>
      <c r="P1032" s="70"/>
      <c r="Q1032" s="7"/>
      <c r="R1032" s="7"/>
      <c r="S1032" s="7"/>
      <c r="T1032" s="7"/>
      <c r="U1032" s="7"/>
      <c r="V1032" s="7"/>
      <c r="W1032" s="7"/>
      <c r="X1032" s="7"/>
      <c r="Y1032" s="7"/>
      <c r="Z1032" s="7"/>
      <c r="AA1032" s="7"/>
      <c r="AB1032" s="7"/>
      <c r="AC1032" s="7"/>
      <c r="AD1032" s="7"/>
      <c r="AE1032" s="7"/>
      <c r="AF1032" s="7"/>
      <c r="AG1032" s="7"/>
      <c r="AH1032" s="7"/>
      <c r="AI1032" s="7"/>
      <c r="AJ1032" s="7"/>
      <c r="AK1032" s="7"/>
      <c r="AL1032" s="7"/>
      <c r="AM1032" s="7"/>
      <c r="AN1032" s="7"/>
      <c r="AO1032" s="7"/>
      <c r="AP1032" s="7"/>
      <c r="AQ1032" s="7"/>
      <c r="AR1032" s="7"/>
      <c r="AS1032" s="7"/>
      <c r="AT1032" s="7"/>
      <c r="AU1032" s="7"/>
      <c r="AV1032" s="7"/>
      <c r="AW1032" s="7"/>
      <c r="AX1032" s="7"/>
      <c r="AY1032" s="7"/>
      <c r="AZ1032" s="7"/>
      <c r="BA1032" s="7"/>
      <c r="BB1032" s="7"/>
      <c r="BC1032" s="7"/>
      <c r="BD1032" s="7"/>
      <c r="BE1032" s="7"/>
      <c r="BF1032" s="7"/>
      <c r="BG1032" s="7"/>
      <c r="BH1032" s="7"/>
      <c r="BI1032" s="7"/>
      <c r="BJ1032" s="7"/>
      <c r="BK1032" s="7"/>
      <c r="BL1032" s="7"/>
      <c r="BM1032" s="7"/>
      <c r="BN1032" s="7"/>
      <c r="BO1032" s="7"/>
      <c r="BP1032" s="7"/>
      <c r="BQ1032" s="7"/>
      <c r="BR1032" s="7"/>
      <c r="BS1032" s="7"/>
      <c r="BT1032" s="7"/>
      <c r="BU1032" s="7"/>
      <c r="BV1032" s="7"/>
      <c r="BW1032" s="7"/>
      <c r="BX1032" s="7"/>
      <c r="BY1032" s="7"/>
      <c r="BZ1032" s="7"/>
      <c r="CA1032" s="7"/>
      <c r="CB1032" s="7"/>
      <c r="CC1032" s="7"/>
      <c r="CD1032" s="7"/>
      <c r="CE1032" s="7"/>
      <c r="CF1032" s="7"/>
      <c r="CG1032" s="7"/>
      <c r="CH1032" s="7"/>
      <c r="CI1032" s="7"/>
      <c r="CJ1032" s="7"/>
      <c r="CK1032" s="7"/>
      <c r="CL1032" s="7"/>
      <c r="CM1032" s="8"/>
    </row>
    <row r="1033" spans="1:91" s="9" customFormat="1" ht="27" customHeight="1" x14ac:dyDescent="0.3">
      <c r="A1033" s="62"/>
      <c r="B1033" s="132" t="s">
        <v>749</v>
      </c>
      <c r="C1033" s="133"/>
      <c r="D1033" s="133"/>
      <c r="E1033" s="133"/>
      <c r="F1033" s="133"/>
      <c r="G1033" s="133"/>
      <c r="H1033" s="133"/>
      <c r="I1033" s="133"/>
      <c r="J1033" s="133"/>
      <c r="K1033" s="133"/>
      <c r="L1033" s="134"/>
      <c r="M1033" s="18"/>
      <c r="N1033" s="18"/>
      <c r="O1033" s="18"/>
      <c r="P1033" s="70"/>
      <c r="Q1033" s="7"/>
      <c r="R1033" s="7"/>
      <c r="S1033" s="7"/>
      <c r="T1033" s="7"/>
      <c r="U1033" s="7"/>
      <c r="V1033" s="7"/>
      <c r="W1033" s="7"/>
      <c r="X1033" s="7"/>
      <c r="Y1033" s="7"/>
      <c r="Z1033" s="7"/>
      <c r="AA1033" s="7"/>
      <c r="AB1033" s="7"/>
      <c r="AC1033" s="7"/>
      <c r="AD1033" s="7"/>
      <c r="AE1033" s="7"/>
      <c r="AF1033" s="7"/>
      <c r="AG1033" s="7"/>
      <c r="AH1033" s="7"/>
      <c r="AI1033" s="7"/>
      <c r="AJ1033" s="7"/>
      <c r="AK1033" s="7"/>
      <c r="AL1033" s="7"/>
      <c r="AM1033" s="7"/>
      <c r="AN1033" s="7"/>
      <c r="AO1033" s="7"/>
      <c r="AP1033" s="7"/>
      <c r="AQ1033" s="7"/>
      <c r="AR1033" s="7"/>
      <c r="AS1033" s="7"/>
      <c r="AT1033" s="7"/>
      <c r="AU1033" s="7"/>
      <c r="AV1033" s="7"/>
      <c r="AW1033" s="7"/>
      <c r="AX1033" s="7"/>
      <c r="AY1033" s="7"/>
      <c r="AZ1033" s="7"/>
      <c r="BA1033" s="7"/>
      <c r="BB1033" s="7"/>
      <c r="BC1033" s="7"/>
      <c r="BD1033" s="7"/>
      <c r="BE1033" s="7"/>
      <c r="BF1033" s="7"/>
      <c r="BG1033" s="7"/>
      <c r="BH1033" s="7"/>
      <c r="BI1033" s="7"/>
      <c r="BJ1033" s="7"/>
      <c r="BK1033" s="7"/>
      <c r="BL1033" s="7"/>
      <c r="BM1033" s="7"/>
      <c r="BN1033" s="7"/>
      <c r="BO1033" s="7"/>
      <c r="BP1033" s="7"/>
      <c r="BQ1033" s="7"/>
      <c r="BR1033" s="7"/>
      <c r="BS1033" s="7"/>
      <c r="BT1033" s="7"/>
      <c r="BU1033" s="7"/>
      <c r="BV1033" s="7"/>
      <c r="BW1033" s="7"/>
      <c r="BX1033" s="7"/>
      <c r="BY1033" s="7"/>
      <c r="BZ1033" s="7"/>
      <c r="CA1033" s="7"/>
      <c r="CB1033" s="7"/>
      <c r="CC1033" s="7"/>
      <c r="CD1033" s="7"/>
      <c r="CE1033" s="7"/>
      <c r="CF1033" s="7"/>
      <c r="CG1033" s="7"/>
      <c r="CH1033" s="7"/>
      <c r="CI1033" s="7"/>
      <c r="CJ1033" s="7"/>
      <c r="CK1033" s="7"/>
      <c r="CL1033" s="7"/>
      <c r="CM1033" s="8"/>
    </row>
    <row r="1034" spans="1:91" s="64" customFormat="1" ht="41.25" customHeight="1" x14ac:dyDescent="0.3">
      <c r="A1034" s="106"/>
      <c r="B1034" s="135" t="s">
        <v>43</v>
      </c>
      <c r="C1034" s="106"/>
      <c r="D1034" s="387"/>
      <c r="E1034" s="90"/>
      <c r="G1034" s="90"/>
      <c r="H1034" s="90"/>
      <c r="I1034" s="90"/>
      <c r="J1034" s="90"/>
      <c r="K1034" s="90"/>
      <c r="L1034" s="90"/>
      <c r="M1034" s="90"/>
      <c r="N1034" s="252"/>
      <c r="O1034" s="252"/>
      <c r="P1034" s="255"/>
      <c r="Q1034" s="66"/>
      <c r="R1034" s="66"/>
      <c r="S1034" s="66"/>
      <c r="T1034" s="66"/>
      <c r="U1034" s="66"/>
      <c r="V1034" s="66"/>
      <c r="W1034" s="66"/>
      <c r="X1034" s="66"/>
      <c r="Y1034" s="66"/>
      <c r="Z1034" s="66"/>
      <c r="AA1034" s="66"/>
      <c r="AB1034" s="66"/>
      <c r="AC1034" s="66"/>
      <c r="AD1034" s="66"/>
      <c r="AE1034" s="66"/>
      <c r="AF1034" s="66"/>
      <c r="AG1034" s="66"/>
      <c r="AH1034" s="66"/>
      <c r="AI1034" s="66"/>
      <c r="AJ1034" s="66"/>
      <c r="AK1034" s="66"/>
      <c r="AL1034" s="66"/>
      <c r="AM1034" s="66"/>
      <c r="AN1034" s="66"/>
      <c r="AO1034" s="66"/>
      <c r="AP1034" s="66"/>
      <c r="AQ1034" s="66"/>
      <c r="AR1034" s="66"/>
      <c r="AS1034" s="66"/>
      <c r="AT1034" s="66"/>
      <c r="AU1034" s="66"/>
      <c r="AV1034" s="66"/>
      <c r="AW1034" s="66"/>
      <c r="AX1034" s="66"/>
      <c r="AY1034" s="66"/>
      <c r="AZ1034" s="66"/>
      <c r="BA1034" s="66"/>
      <c r="BB1034" s="66"/>
      <c r="BC1034" s="66"/>
      <c r="BD1034" s="66"/>
      <c r="BE1034" s="66"/>
      <c r="BF1034" s="66"/>
      <c r="BG1034" s="66"/>
      <c r="BH1034" s="66"/>
      <c r="BI1034" s="66"/>
      <c r="BJ1034" s="66"/>
      <c r="BK1034" s="66"/>
      <c r="BL1034" s="66"/>
      <c r="BM1034" s="66"/>
      <c r="BN1034" s="66"/>
      <c r="BO1034" s="66"/>
      <c r="BP1034" s="66"/>
      <c r="BQ1034" s="66"/>
      <c r="BR1034" s="66"/>
      <c r="BS1034" s="66"/>
      <c r="BT1034" s="66"/>
      <c r="BU1034" s="66"/>
      <c r="BV1034" s="66"/>
      <c r="BW1034" s="66"/>
      <c r="BX1034" s="66"/>
      <c r="BY1034" s="66"/>
      <c r="BZ1034" s="66"/>
      <c r="CA1034" s="66"/>
      <c r="CB1034" s="66"/>
      <c r="CC1034" s="66"/>
      <c r="CD1034" s="66"/>
      <c r="CE1034" s="66"/>
      <c r="CF1034" s="66"/>
      <c r="CG1034" s="66"/>
      <c r="CH1034" s="66"/>
      <c r="CI1034" s="66"/>
      <c r="CJ1034" s="66"/>
      <c r="CK1034" s="66"/>
      <c r="CL1034" s="66"/>
      <c r="CM1034" s="67"/>
    </row>
    <row r="1035" spans="1:91" s="64" customFormat="1" ht="41.25" customHeight="1" x14ac:dyDescent="0.3">
      <c r="A1035" s="106"/>
      <c r="B1035" s="93" t="s">
        <v>60</v>
      </c>
      <c r="C1035" s="95"/>
      <c r="D1035" s="387"/>
      <c r="E1035" s="90"/>
      <c r="G1035" s="90"/>
      <c r="H1035" s="90"/>
      <c r="I1035" s="90"/>
      <c r="J1035" s="90"/>
      <c r="K1035" s="90"/>
      <c r="L1035" s="90"/>
      <c r="M1035" s="90"/>
      <c r="N1035" s="252"/>
      <c r="O1035" s="252"/>
      <c r="P1035" s="255"/>
      <c r="Q1035" s="66"/>
      <c r="R1035" s="66"/>
      <c r="S1035" s="66"/>
      <c r="T1035" s="66"/>
      <c r="U1035" s="66"/>
      <c r="V1035" s="66"/>
      <c r="W1035" s="66"/>
      <c r="X1035" s="66"/>
      <c r="Y1035" s="66"/>
      <c r="Z1035" s="66"/>
      <c r="AA1035" s="66"/>
      <c r="AB1035" s="66"/>
      <c r="AC1035" s="66"/>
      <c r="AD1035" s="66"/>
      <c r="AE1035" s="66"/>
      <c r="AF1035" s="66"/>
      <c r="AG1035" s="66"/>
      <c r="AH1035" s="66"/>
      <c r="AI1035" s="66"/>
      <c r="AJ1035" s="66"/>
      <c r="AK1035" s="66"/>
      <c r="AL1035" s="66"/>
      <c r="AM1035" s="66"/>
      <c r="AN1035" s="66"/>
      <c r="AO1035" s="66"/>
      <c r="AP1035" s="66"/>
      <c r="AQ1035" s="66"/>
      <c r="AR1035" s="66"/>
      <c r="AS1035" s="66"/>
      <c r="AT1035" s="66"/>
      <c r="AU1035" s="66"/>
      <c r="AV1035" s="66"/>
      <c r="AW1035" s="66"/>
      <c r="AX1035" s="66"/>
      <c r="AY1035" s="66"/>
      <c r="AZ1035" s="66"/>
      <c r="BA1035" s="66"/>
      <c r="BB1035" s="66"/>
      <c r="BC1035" s="66"/>
      <c r="BD1035" s="66"/>
      <c r="BE1035" s="66"/>
      <c r="BF1035" s="66"/>
      <c r="BG1035" s="66"/>
      <c r="BH1035" s="66"/>
      <c r="BI1035" s="66"/>
      <c r="BJ1035" s="66"/>
      <c r="BK1035" s="66"/>
      <c r="BL1035" s="66"/>
      <c r="BM1035" s="66"/>
      <c r="BN1035" s="66"/>
      <c r="BO1035" s="66"/>
      <c r="BP1035" s="66"/>
      <c r="BQ1035" s="66"/>
      <c r="BR1035" s="66"/>
      <c r="BS1035" s="66"/>
      <c r="BT1035" s="66"/>
      <c r="BU1035" s="66"/>
      <c r="BV1035" s="66"/>
      <c r="BW1035" s="66"/>
      <c r="BX1035" s="66"/>
      <c r="BY1035" s="66"/>
      <c r="BZ1035" s="66"/>
      <c r="CA1035" s="66"/>
      <c r="CB1035" s="66"/>
      <c r="CC1035" s="66"/>
      <c r="CD1035" s="66"/>
      <c r="CE1035" s="66"/>
      <c r="CF1035" s="66"/>
      <c r="CG1035" s="66"/>
      <c r="CH1035" s="66"/>
      <c r="CI1035" s="66"/>
      <c r="CJ1035" s="66"/>
      <c r="CK1035" s="66"/>
      <c r="CL1035" s="66"/>
      <c r="CM1035" s="67"/>
    </row>
    <row r="1036" spans="1:91" s="64" customFormat="1" ht="41.25" customHeight="1" x14ac:dyDescent="0.3">
      <c r="A1036" s="170">
        <v>99</v>
      </c>
      <c r="B1036" s="178" t="s">
        <v>189</v>
      </c>
      <c r="C1036" s="170" t="s">
        <v>81</v>
      </c>
      <c r="D1036" s="170"/>
      <c r="E1036" s="106" t="s">
        <v>131</v>
      </c>
      <c r="F1036" s="170" t="s">
        <v>151</v>
      </c>
      <c r="G1036" s="90">
        <f t="shared" ref="G1036:M1036" si="73">G1040+G1043+G1046+G1049+G1052+G1055+G1058+G1061+G1064+G1067+G1070+G1073+G1076+G1079+G1082+G1086+G1090+G1094</f>
        <v>0</v>
      </c>
      <c r="H1036" s="90">
        <f t="shared" si="73"/>
        <v>0</v>
      </c>
      <c r="I1036" s="90">
        <f t="shared" si="73"/>
        <v>4</v>
      </c>
      <c r="J1036" s="90">
        <f t="shared" si="73"/>
        <v>7</v>
      </c>
      <c r="K1036" s="90">
        <f t="shared" si="73"/>
        <v>5</v>
      </c>
      <c r="L1036" s="90">
        <f t="shared" si="73"/>
        <v>0</v>
      </c>
      <c r="M1036" s="90">
        <f t="shared" si="73"/>
        <v>2</v>
      </c>
      <c r="O1036" s="252"/>
      <c r="P1036" s="255"/>
      <c r="Q1036" s="66"/>
      <c r="R1036" s="66"/>
      <c r="S1036" s="66"/>
      <c r="T1036" s="66"/>
      <c r="U1036" s="66"/>
      <c r="V1036" s="66"/>
      <c r="W1036" s="66"/>
      <c r="X1036" s="66"/>
      <c r="Y1036" s="66"/>
      <c r="Z1036" s="66"/>
      <c r="AA1036" s="66"/>
      <c r="AB1036" s="66"/>
      <c r="AC1036" s="66"/>
      <c r="AD1036" s="66"/>
      <c r="AE1036" s="66"/>
      <c r="AF1036" s="66"/>
      <c r="AG1036" s="66"/>
      <c r="AH1036" s="66"/>
      <c r="AI1036" s="66"/>
      <c r="AJ1036" s="66"/>
      <c r="AK1036" s="66"/>
      <c r="AL1036" s="66"/>
      <c r="AM1036" s="66"/>
      <c r="AN1036" s="66"/>
      <c r="AO1036" s="66"/>
      <c r="AP1036" s="66"/>
      <c r="AQ1036" s="66"/>
      <c r="AR1036" s="66"/>
      <c r="AS1036" s="66"/>
      <c r="AT1036" s="66"/>
      <c r="AU1036" s="66"/>
      <c r="AV1036" s="66"/>
      <c r="AW1036" s="66"/>
      <c r="AX1036" s="66"/>
      <c r="AY1036" s="66"/>
      <c r="AZ1036" s="66"/>
      <c r="BA1036" s="66"/>
      <c r="BB1036" s="66"/>
      <c r="BC1036" s="66"/>
      <c r="BD1036" s="66"/>
      <c r="BE1036" s="66"/>
      <c r="BF1036" s="66"/>
      <c r="BG1036" s="66"/>
      <c r="BH1036" s="66"/>
      <c r="BI1036" s="66"/>
      <c r="BJ1036" s="66"/>
      <c r="BK1036" s="66"/>
      <c r="BL1036" s="66"/>
      <c r="BM1036" s="66"/>
      <c r="BN1036" s="66"/>
      <c r="BO1036" s="66"/>
      <c r="BP1036" s="66"/>
      <c r="BQ1036" s="66"/>
      <c r="BR1036" s="66"/>
      <c r="BS1036" s="66"/>
      <c r="BT1036" s="66"/>
      <c r="BU1036" s="66"/>
      <c r="BV1036" s="66"/>
      <c r="BW1036" s="66"/>
      <c r="BX1036" s="66"/>
      <c r="BY1036" s="66"/>
      <c r="BZ1036" s="66"/>
      <c r="CA1036" s="66"/>
      <c r="CB1036" s="66"/>
      <c r="CC1036" s="66"/>
      <c r="CD1036" s="66"/>
      <c r="CE1036" s="66"/>
      <c r="CF1036" s="66"/>
      <c r="CG1036" s="66"/>
      <c r="CH1036" s="66"/>
      <c r="CI1036" s="66"/>
      <c r="CJ1036" s="66"/>
      <c r="CK1036" s="66"/>
      <c r="CL1036" s="66"/>
      <c r="CM1036" s="67"/>
    </row>
    <row r="1037" spans="1:91" s="64" customFormat="1" ht="41.25" customHeight="1" x14ac:dyDescent="0.3">
      <c r="A1037" s="170"/>
      <c r="B1037" s="178"/>
      <c r="C1037" s="170"/>
      <c r="D1037" s="170"/>
      <c r="E1037" s="388" t="s">
        <v>129</v>
      </c>
      <c r="F1037" s="170"/>
      <c r="G1037" s="91">
        <f t="shared" ref="G1037:M1037" si="74">G1041+G1045+G1048+G1051+G1053+G1056+G1059+G1062+G1065+G1071+G1068+G1074+G1077+G1080+G1083+G1087+G1091+G1095</f>
        <v>613.99800000000005</v>
      </c>
      <c r="H1037" s="91">
        <f t="shared" si="74"/>
        <v>125.399</v>
      </c>
      <c r="I1037" s="91">
        <f t="shared" si="74"/>
        <v>135.6</v>
      </c>
      <c r="J1037" s="91">
        <f t="shared" si="74"/>
        <v>3717.4</v>
      </c>
      <c r="K1037" s="91">
        <f t="shared" si="74"/>
        <v>1163.0999999999999</v>
      </c>
      <c r="L1037" s="91">
        <f t="shared" si="74"/>
        <v>4350</v>
      </c>
      <c r="M1037" s="91">
        <f t="shared" si="74"/>
        <v>4590</v>
      </c>
      <c r="N1037" s="20" t="s">
        <v>38</v>
      </c>
      <c r="O1037" s="252"/>
      <c r="P1037" s="255"/>
      <c r="Q1037" s="66"/>
      <c r="R1037" s="66"/>
      <c r="S1037" s="66"/>
      <c r="T1037" s="66"/>
      <c r="U1037" s="66"/>
      <c r="V1037" s="66"/>
      <c r="W1037" s="66"/>
      <c r="X1037" s="66"/>
      <c r="Y1037" s="66"/>
      <c r="Z1037" s="66"/>
      <c r="AA1037" s="66"/>
      <c r="AB1037" s="66"/>
      <c r="AC1037" s="66"/>
      <c r="AD1037" s="66"/>
      <c r="AE1037" s="66"/>
      <c r="AF1037" s="66"/>
      <c r="AG1037" s="66"/>
      <c r="AH1037" s="66"/>
      <c r="AI1037" s="66"/>
      <c r="AJ1037" s="66"/>
      <c r="AK1037" s="66"/>
      <c r="AL1037" s="66"/>
      <c r="AM1037" s="66"/>
      <c r="AN1037" s="66"/>
      <c r="AO1037" s="66"/>
      <c r="AP1037" s="66"/>
      <c r="AQ1037" s="66"/>
      <c r="AR1037" s="66"/>
      <c r="AS1037" s="66"/>
      <c r="AT1037" s="66"/>
      <c r="AU1037" s="66"/>
      <c r="AV1037" s="66"/>
      <c r="AW1037" s="66"/>
      <c r="AX1037" s="66"/>
      <c r="AY1037" s="66"/>
      <c r="AZ1037" s="66"/>
      <c r="BA1037" s="66"/>
      <c r="BB1037" s="66"/>
      <c r="BC1037" s="66"/>
      <c r="BD1037" s="66"/>
      <c r="BE1037" s="66"/>
      <c r="BF1037" s="66"/>
      <c r="BG1037" s="66"/>
      <c r="BH1037" s="66"/>
      <c r="BI1037" s="66"/>
      <c r="BJ1037" s="66"/>
      <c r="BK1037" s="66"/>
      <c r="BL1037" s="66"/>
      <c r="BM1037" s="66"/>
      <c r="BN1037" s="66"/>
      <c r="BO1037" s="66"/>
      <c r="BP1037" s="66"/>
      <c r="BQ1037" s="66"/>
      <c r="BR1037" s="66"/>
      <c r="BS1037" s="66"/>
      <c r="BT1037" s="66"/>
      <c r="BU1037" s="66"/>
      <c r="BV1037" s="66"/>
      <c r="BW1037" s="66"/>
      <c r="BX1037" s="66"/>
      <c r="BY1037" s="66"/>
      <c r="BZ1037" s="66"/>
      <c r="CA1037" s="66"/>
      <c r="CB1037" s="66"/>
      <c r="CC1037" s="66"/>
      <c r="CD1037" s="66"/>
      <c r="CE1037" s="66"/>
      <c r="CF1037" s="66"/>
      <c r="CG1037" s="66"/>
      <c r="CH1037" s="66"/>
      <c r="CI1037" s="66"/>
      <c r="CJ1037" s="66"/>
      <c r="CK1037" s="66"/>
      <c r="CL1037" s="66"/>
      <c r="CM1037" s="67"/>
    </row>
    <row r="1038" spans="1:91" s="64" customFormat="1" ht="41.25" customHeight="1" x14ac:dyDescent="0.3">
      <c r="A1038" s="170"/>
      <c r="B1038" s="178"/>
      <c r="C1038" s="170"/>
      <c r="D1038" s="170"/>
      <c r="E1038" s="388"/>
      <c r="F1038" s="170"/>
      <c r="G1038" s="91">
        <f t="shared" ref="G1038:M1038" si="75">G1084+G1088+G1092+G1096</f>
        <v>1852.337</v>
      </c>
      <c r="H1038" s="91">
        <f t="shared" si="75"/>
        <v>3520.6310000000003</v>
      </c>
      <c r="I1038" s="91">
        <f t="shared" si="75"/>
        <v>0</v>
      </c>
      <c r="J1038" s="91">
        <f t="shared" si="75"/>
        <v>0</v>
      </c>
      <c r="K1038" s="91">
        <f t="shared" si="75"/>
        <v>0</v>
      </c>
      <c r="L1038" s="91">
        <f t="shared" si="75"/>
        <v>0</v>
      </c>
      <c r="M1038" s="91">
        <f t="shared" si="75"/>
        <v>0</v>
      </c>
      <c r="N1038" s="20" t="s">
        <v>170</v>
      </c>
      <c r="O1038" s="252"/>
      <c r="P1038" s="255"/>
      <c r="Q1038" s="66"/>
      <c r="R1038" s="66"/>
      <c r="S1038" s="66"/>
      <c r="T1038" s="66"/>
      <c r="U1038" s="66"/>
      <c r="V1038" s="66"/>
      <c r="W1038" s="66"/>
      <c r="X1038" s="66"/>
      <c r="Y1038" s="66"/>
      <c r="Z1038" s="66"/>
      <c r="AA1038" s="66"/>
      <c r="AB1038" s="66"/>
      <c r="AC1038" s="66"/>
      <c r="AD1038" s="66"/>
      <c r="AE1038" s="66"/>
      <c r="AF1038" s="66"/>
      <c r="AG1038" s="66"/>
      <c r="AH1038" s="66"/>
      <c r="AI1038" s="66"/>
      <c r="AJ1038" s="66"/>
      <c r="AK1038" s="66"/>
      <c r="AL1038" s="66"/>
      <c r="AM1038" s="66"/>
      <c r="AN1038" s="66"/>
      <c r="AO1038" s="66"/>
      <c r="AP1038" s="66"/>
      <c r="AQ1038" s="66"/>
      <c r="AR1038" s="66"/>
      <c r="AS1038" s="66"/>
      <c r="AT1038" s="66"/>
      <c r="AU1038" s="66"/>
      <c r="AV1038" s="66"/>
      <c r="AW1038" s="66"/>
      <c r="AX1038" s="66"/>
      <c r="AY1038" s="66"/>
      <c r="AZ1038" s="66"/>
      <c r="BA1038" s="66"/>
      <c r="BB1038" s="66"/>
      <c r="BC1038" s="66"/>
      <c r="BD1038" s="66"/>
      <c r="BE1038" s="66"/>
      <c r="BF1038" s="66"/>
      <c r="BG1038" s="66"/>
      <c r="BH1038" s="66"/>
      <c r="BI1038" s="66"/>
      <c r="BJ1038" s="66"/>
      <c r="BK1038" s="66"/>
      <c r="BL1038" s="66"/>
      <c r="BM1038" s="66"/>
      <c r="BN1038" s="66"/>
      <c r="BO1038" s="66"/>
      <c r="BP1038" s="66"/>
      <c r="BQ1038" s="66"/>
      <c r="BR1038" s="66"/>
      <c r="BS1038" s="66"/>
      <c r="BT1038" s="66"/>
      <c r="BU1038" s="66"/>
      <c r="BV1038" s="66"/>
      <c r="BW1038" s="66"/>
      <c r="BX1038" s="66"/>
      <c r="BY1038" s="66"/>
      <c r="BZ1038" s="66"/>
      <c r="CA1038" s="66"/>
      <c r="CB1038" s="66"/>
      <c r="CC1038" s="66"/>
      <c r="CD1038" s="66"/>
      <c r="CE1038" s="66"/>
      <c r="CF1038" s="66"/>
      <c r="CG1038" s="66"/>
      <c r="CH1038" s="66"/>
      <c r="CI1038" s="66"/>
      <c r="CJ1038" s="66"/>
      <c r="CK1038" s="66"/>
      <c r="CL1038" s="66"/>
      <c r="CM1038" s="67"/>
    </row>
    <row r="1039" spans="1:91" s="64" customFormat="1" ht="41.25" customHeight="1" x14ac:dyDescent="0.3">
      <c r="A1039" s="170"/>
      <c r="B1039" s="178"/>
      <c r="C1039" s="170"/>
      <c r="D1039" s="170"/>
      <c r="E1039" s="388"/>
      <c r="F1039" s="170"/>
      <c r="G1039" s="91">
        <f t="shared" ref="G1039:M1039" si="76">G1042+G1044+G1047+G1050+G1054+G1057+G1060+G1063+G1066+G1069+G1072+G1075+G1078+G1081+G1085+G1089+G1093+G1097</f>
        <v>500</v>
      </c>
      <c r="H1039" s="91">
        <f t="shared" si="76"/>
        <v>300</v>
      </c>
      <c r="I1039" s="91">
        <f t="shared" si="76"/>
        <v>3452.7159999999999</v>
      </c>
      <c r="J1039" s="91">
        <f t="shared" si="76"/>
        <v>8397.598</v>
      </c>
      <c r="K1039" s="91">
        <f t="shared" si="76"/>
        <v>5327.8850000000002</v>
      </c>
      <c r="L1039" s="91">
        <f t="shared" si="76"/>
        <v>11930</v>
      </c>
      <c r="M1039" s="91">
        <f t="shared" si="76"/>
        <v>11930</v>
      </c>
      <c r="N1039" s="20" t="s">
        <v>4</v>
      </c>
      <c r="O1039" s="252"/>
      <c r="P1039" s="255"/>
      <c r="Q1039" s="66"/>
      <c r="R1039" s="66"/>
      <c r="S1039" s="66"/>
      <c r="T1039" s="66"/>
      <c r="U1039" s="66"/>
      <c r="V1039" s="66"/>
      <c r="W1039" s="66"/>
      <c r="X1039" s="66"/>
      <c r="Y1039" s="66"/>
      <c r="Z1039" s="66"/>
      <c r="AA1039" s="66"/>
      <c r="AB1039" s="66"/>
      <c r="AC1039" s="66"/>
      <c r="AD1039" s="66"/>
      <c r="AE1039" s="66"/>
      <c r="AF1039" s="66"/>
      <c r="AG1039" s="66"/>
      <c r="AH1039" s="66"/>
      <c r="AI1039" s="66"/>
      <c r="AJ1039" s="66"/>
      <c r="AK1039" s="66"/>
      <c r="AL1039" s="66"/>
      <c r="AM1039" s="66"/>
      <c r="AN1039" s="66"/>
      <c r="AO1039" s="66"/>
      <c r="AP1039" s="66"/>
      <c r="AQ1039" s="66"/>
      <c r="AR1039" s="66"/>
      <c r="AS1039" s="66"/>
      <c r="AT1039" s="66"/>
      <c r="AU1039" s="66"/>
      <c r="AV1039" s="66"/>
      <c r="AW1039" s="66"/>
      <c r="AX1039" s="66"/>
      <c r="AY1039" s="66"/>
      <c r="AZ1039" s="66"/>
      <c r="BA1039" s="66"/>
      <c r="BB1039" s="66"/>
      <c r="BC1039" s="66"/>
      <c r="BD1039" s="66"/>
      <c r="BE1039" s="66"/>
      <c r="BF1039" s="66"/>
      <c r="BG1039" s="66"/>
      <c r="BH1039" s="66"/>
      <c r="BI1039" s="66"/>
      <c r="BJ1039" s="66"/>
      <c r="BK1039" s="66"/>
      <c r="BL1039" s="66"/>
      <c r="BM1039" s="66"/>
      <c r="BN1039" s="66"/>
      <c r="BO1039" s="66"/>
      <c r="BP1039" s="66"/>
      <c r="BQ1039" s="66"/>
      <c r="BR1039" s="66"/>
      <c r="BS1039" s="66"/>
      <c r="BT1039" s="66"/>
      <c r="BU1039" s="66"/>
      <c r="BV1039" s="66"/>
      <c r="BW1039" s="66"/>
      <c r="BX1039" s="66"/>
      <c r="BY1039" s="66"/>
      <c r="BZ1039" s="66"/>
      <c r="CA1039" s="66"/>
      <c r="CB1039" s="66"/>
      <c r="CC1039" s="66"/>
      <c r="CD1039" s="66"/>
      <c r="CE1039" s="66"/>
      <c r="CF1039" s="66"/>
      <c r="CG1039" s="66"/>
      <c r="CH1039" s="66"/>
      <c r="CI1039" s="66"/>
      <c r="CJ1039" s="66"/>
      <c r="CK1039" s="66"/>
      <c r="CL1039" s="66"/>
      <c r="CM1039" s="67"/>
    </row>
    <row r="1040" spans="1:91" s="295" customFormat="1" ht="41.25" customHeight="1" x14ac:dyDescent="0.3">
      <c r="A1040" s="128"/>
      <c r="B1040" s="308" t="s">
        <v>188</v>
      </c>
      <c r="C1040" s="128" t="s">
        <v>81</v>
      </c>
      <c r="D1040" s="128"/>
      <c r="E1040" s="20" t="s">
        <v>131</v>
      </c>
      <c r="F1040" s="128" t="s">
        <v>167</v>
      </c>
      <c r="G1040" s="20"/>
      <c r="H1040" s="20"/>
      <c r="I1040" s="20"/>
      <c r="J1040" s="20">
        <v>1</v>
      </c>
      <c r="K1040" s="20"/>
      <c r="L1040" s="20"/>
      <c r="M1040" s="20"/>
      <c r="N1040" s="20" t="s">
        <v>12</v>
      </c>
      <c r="O1040" s="20" t="s">
        <v>12</v>
      </c>
      <c r="P1040" s="293"/>
      <c r="Q1040" s="185"/>
      <c r="R1040" s="185"/>
      <c r="S1040" s="185"/>
      <c r="T1040" s="185"/>
      <c r="U1040" s="185"/>
      <c r="V1040" s="185"/>
      <c r="W1040" s="185"/>
      <c r="X1040" s="185"/>
      <c r="Y1040" s="185"/>
      <c r="Z1040" s="185"/>
      <c r="AA1040" s="185"/>
      <c r="AB1040" s="185"/>
      <c r="AC1040" s="185"/>
      <c r="AD1040" s="185"/>
      <c r="AE1040" s="185"/>
      <c r="AF1040" s="185"/>
      <c r="AG1040" s="185"/>
      <c r="AH1040" s="185"/>
      <c r="AI1040" s="185"/>
      <c r="AJ1040" s="185"/>
      <c r="AK1040" s="185"/>
      <c r="AL1040" s="185"/>
      <c r="AM1040" s="185"/>
      <c r="AN1040" s="185"/>
      <c r="AO1040" s="185"/>
      <c r="AP1040" s="185"/>
      <c r="AQ1040" s="185"/>
      <c r="AR1040" s="185"/>
      <c r="AS1040" s="185"/>
      <c r="AT1040" s="185"/>
      <c r="AU1040" s="185"/>
      <c r="AV1040" s="185"/>
      <c r="AW1040" s="185"/>
      <c r="AX1040" s="185"/>
      <c r="AY1040" s="185"/>
      <c r="AZ1040" s="185"/>
      <c r="BA1040" s="185"/>
      <c r="BB1040" s="185"/>
      <c r="BC1040" s="185"/>
      <c r="BD1040" s="185"/>
      <c r="BE1040" s="185"/>
      <c r="BF1040" s="185"/>
      <c r="BG1040" s="185"/>
      <c r="BH1040" s="185"/>
      <c r="BI1040" s="185"/>
      <c r="BJ1040" s="185"/>
      <c r="BK1040" s="185"/>
      <c r="BL1040" s="185"/>
      <c r="BM1040" s="185"/>
      <c r="BN1040" s="185"/>
      <c r="BO1040" s="185"/>
      <c r="BP1040" s="185"/>
      <c r="BQ1040" s="185"/>
      <c r="BR1040" s="185"/>
      <c r="BS1040" s="185"/>
      <c r="BT1040" s="185"/>
      <c r="BU1040" s="185"/>
      <c r="BV1040" s="185"/>
      <c r="BW1040" s="185"/>
      <c r="BX1040" s="185"/>
      <c r="BY1040" s="185"/>
      <c r="BZ1040" s="185"/>
      <c r="CA1040" s="185"/>
      <c r="CB1040" s="185"/>
      <c r="CC1040" s="185"/>
      <c r="CD1040" s="185"/>
      <c r="CE1040" s="185"/>
      <c r="CF1040" s="185"/>
      <c r="CG1040" s="185"/>
      <c r="CH1040" s="185"/>
      <c r="CI1040" s="185"/>
      <c r="CJ1040" s="185"/>
      <c r="CK1040" s="185"/>
      <c r="CL1040" s="185"/>
      <c r="CM1040" s="294"/>
    </row>
    <row r="1041" spans="1:91" s="295" customFormat="1" ht="41.25" customHeight="1" x14ac:dyDescent="0.3">
      <c r="A1041" s="128"/>
      <c r="B1041" s="308"/>
      <c r="C1041" s="128"/>
      <c r="D1041" s="128"/>
      <c r="E1041" s="128" t="s">
        <v>39</v>
      </c>
      <c r="F1041" s="128"/>
      <c r="G1041" s="20"/>
      <c r="H1041" s="20"/>
      <c r="I1041" s="20">
        <v>135.6</v>
      </c>
      <c r="J1041" s="20"/>
      <c r="K1041" s="20"/>
      <c r="L1041" s="20"/>
      <c r="M1041" s="20"/>
      <c r="N1041" s="20" t="s">
        <v>38</v>
      </c>
      <c r="O1041" s="20">
        <v>279038015</v>
      </c>
      <c r="P1041" s="293"/>
      <c r="Q1041" s="185"/>
      <c r="R1041" s="185"/>
      <c r="S1041" s="185"/>
      <c r="T1041" s="185"/>
      <c r="U1041" s="185"/>
      <c r="V1041" s="185"/>
      <c r="W1041" s="185"/>
      <c r="X1041" s="185"/>
      <c r="Y1041" s="185"/>
      <c r="Z1041" s="185"/>
      <c r="AA1041" s="185"/>
      <c r="AB1041" s="185"/>
      <c r="AC1041" s="185"/>
      <c r="AD1041" s="185"/>
      <c r="AE1041" s="185"/>
      <c r="AF1041" s="185"/>
      <c r="AG1041" s="185"/>
      <c r="AH1041" s="185"/>
      <c r="AI1041" s="185"/>
      <c r="AJ1041" s="185"/>
      <c r="AK1041" s="185"/>
      <c r="AL1041" s="185"/>
      <c r="AM1041" s="185"/>
      <c r="AN1041" s="185"/>
      <c r="AO1041" s="185"/>
      <c r="AP1041" s="185"/>
      <c r="AQ1041" s="185"/>
      <c r="AR1041" s="185"/>
      <c r="AS1041" s="185"/>
      <c r="AT1041" s="185"/>
      <c r="AU1041" s="185"/>
      <c r="AV1041" s="185"/>
      <c r="AW1041" s="185"/>
      <c r="AX1041" s="185"/>
      <c r="AY1041" s="185"/>
      <c r="AZ1041" s="185"/>
      <c r="BA1041" s="185"/>
      <c r="BB1041" s="185"/>
      <c r="BC1041" s="185"/>
      <c r="BD1041" s="185"/>
      <c r="BE1041" s="185"/>
      <c r="BF1041" s="185"/>
      <c r="BG1041" s="185"/>
      <c r="BH1041" s="185"/>
      <c r="BI1041" s="185"/>
      <c r="BJ1041" s="185"/>
      <c r="BK1041" s="185"/>
      <c r="BL1041" s="185"/>
      <c r="BM1041" s="185"/>
      <c r="BN1041" s="185"/>
      <c r="BO1041" s="185"/>
      <c r="BP1041" s="185"/>
      <c r="BQ1041" s="185"/>
      <c r="BR1041" s="185"/>
      <c r="BS1041" s="185"/>
      <c r="BT1041" s="185"/>
      <c r="BU1041" s="185"/>
      <c r="BV1041" s="185"/>
      <c r="BW1041" s="185"/>
      <c r="BX1041" s="185"/>
      <c r="BY1041" s="185"/>
      <c r="BZ1041" s="185"/>
      <c r="CA1041" s="185"/>
      <c r="CB1041" s="185"/>
      <c r="CC1041" s="185"/>
      <c r="CD1041" s="185"/>
      <c r="CE1041" s="185"/>
      <c r="CF1041" s="185"/>
      <c r="CG1041" s="185"/>
      <c r="CH1041" s="185"/>
      <c r="CI1041" s="185"/>
      <c r="CJ1041" s="185"/>
      <c r="CK1041" s="185"/>
      <c r="CL1041" s="185"/>
      <c r="CM1041" s="294"/>
    </row>
    <row r="1042" spans="1:91" s="295" customFormat="1" ht="93.75" customHeight="1" x14ac:dyDescent="0.3">
      <c r="A1042" s="128"/>
      <c r="B1042" s="308"/>
      <c r="C1042" s="128"/>
      <c r="D1042" s="128"/>
      <c r="E1042" s="128"/>
      <c r="F1042" s="128"/>
      <c r="G1042" s="20"/>
      <c r="H1042" s="20">
        <v>300</v>
      </c>
      <c r="I1042" s="354">
        <v>919.99099999999999</v>
      </c>
      <c r="J1042" s="20">
        <v>271.10000000000002</v>
      </c>
      <c r="K1042" s="20"/>
      <c r="L1042" s="20"/>
      <c r="M1042" s="20"/>
      <c r="N1042" s="20" t="s">
        <v>4</v>
      </c>
      <c r="O1042" s="20">
        <v>279038011</v>
      </c>
      <c r="P1042" s="293"/>
      <c r="Q1042" s="185"/>
      <c r="R1042" s="185"/>
      <c r="S1042" s="185"/>
      <c r="T1042" s="185"/>
      <c r="U1042" s="185"/>
      <c r="V1042" s="185"/>
      <c r="W1042" s="185"/>
      <c r="X1042" s="185"/>
      <c r="Y1042" s="185"/>
      <c r="Z1042" s="185"/>
      <c r="AA1042" s="185"/>
      <c r="AB1042" s="185"/>
      <c r="AC1042" s="185"/>
      <c r="AD1042" s="185"/>
      <c r="AE1042" s="185"/>
      <c r="AF1042" s="185"/>
      <c r="AG1042" s="185"/>
      <c r="AH1042" s="185"/>
      <c r="AI1042" s="185"/>
      <c r="AJ1042" s="185"/>
      <c r="AK1042" s="185"/>
      <c r="AL1042" s="185"/>
      <c r="AM1042" s="185"/>
      <c r="AN1042" s="185"/>
      <c r="AO1042" s="185"/>
      <c r="AP1042" s="185"/>
      <c r="AQ1042" s="185"/>
      <c r="AR1042" s="185"/>
      <c r="AS1042" s="185"/>
      <c r="AT1042" s="185"/>
      <c r="AU1042" s="185"/>
      <c r="AV1042" s="185"/>
      <c r="AW1042" s="185"/>
      <c r="AX1042" s="185"/>
      <c r="AY1042" s="185"/>
      <c r="AZ1042" s="185"/>
      <c r="BA1042" s="185"/>
      <c r="BB1042" s="185"/>
      <c r="BC1042" s="185"/>
      <c r="BD1042" s="185"/>
      <c r="BE1042" s="185"/>
      <c r="BF1042" s="185"/>
      <c r="BG1042" s="185"/>
      <c r="BH1042" s="185"/>
      <c r="BI1042" s="185"/>
      <c r="BJ1042" s="185"/>
      <c r="BK1042" s="185"/>
      <c r="BL1042" s="185"/>
      <c r="BM1042" s="185"/>
      <c r="BN1042" s="185"/>
      <c r="BO1042" s="185"/>
      <c r="BP1042" s="185"/>
      <c r="BQ1042" s="185"/>
      <c r="BR1042" s="185"/>
      <c r="BS1042" s="185"/>
      <c r="BT1042" s="185"/>
      <c r="BU1042" s="185"/>
      <c r="BV1042" s="185"/>
      <c r="BW1042" s="185"/>
      <c r="BX1042" s="185"/>
      <c r="BY1042" s="185"/>
      <c r="BZ1042" s="185"/>
      <c r="CA1042" s="185"/>
      <c r="CB1042" s="185"/>
      <c r="CC1042" s="185"/>
      <c r="CD1042" s="185"/>
      <c r="CE1042" s="185"/>
      <c r="CF1042" s="185"/>
      <c r="CG1042" s="185"/>
      <c r="CH1042" s="185"/>
      <c r="CI1042" s="185"/>
      <c r="CJ1042" s="185"/>
      <c r="CK1042" s="185"/>
      <c r="CL1042" s="185"/>
      <c r="CM1042" s="294"/>
    </row>
    <row r="1043" spans="1:91" s="295" customFormat="1" ht="41.25" customHeight="1" x14ac:dyDescent="0.3">
      <c r="A1043" s="128"/>
      <c r="B1043" s="308" t="s">
        <v>187</v>
      </c>
      <c r="C1043" s="128" t="s">
        <v>81</v>
      </c>
      <c r="D1043" s="128"/>
      <c r="E1043" s="20" t="s">
        <v>131</v>
      </c>
      <c r="F1043" s="128" t="s">
        <v>167</v>
      </c>
      <c r="G1043" s="20"/>
      <c r="H1043" s="20"/>
      <c r="I1043" s="20"/>
      <c r="J1043" s="20">
        <v>1</v>
      </c>
      <c r="K1043" s="20"/>
      <c r="L1043" s="20"/>
      <c r="M1043" s="20"/>
      <c r="N1043" s="20" t="s">
        <v>12</v>
      </c>
      <c r="O1043" s="20" t="s">
        <v>12</v>
      </c>
      <c r="P1043" s="184"/>
      <c r="Q1043" s="185"/>
      <c r="R1043" s="185"/>
      <c r="S1043" s="185"/>
      <c r="T1043" s="185"/>
      <c r="U1043" s="185"/>
      <c r="V1043" s="185"/>
      <c r="W1043" s="185"/>
      <c r="X1043" s="185"/>
      <c r="Y1043" s="185"/>
      <c r="Z1043" s="185"/>
      <c r="AA1043" s="185"/>
      <c r="AB1043" s="185"/>
      <c r="AC1043" s="185"/>
      <c r="AD1043" s="185"/>
      <c r="AE1043" s="185"/>
      <c r="AF1043" s="185"/>
      <c r="AG1043" s="185"/>
      <c r="AH1043" s="185"/>
      <c r="AI1043" s="185"/>
      <c r="AJ1043" s="185"/>
      <c r="AK1043" s="185"/>
      <c r="AL1043" s="185"/>
      <c r="AM1043" s="185"/>
      <c r="AN1043" s="185"/>
      <c r="AO1043" s="185"/>
      <c r="AP1043" s="185"/>
      <c r="AQ1043" s="185"/>
      <c r="AR1043" s="185"/>
      <c r="AS1043" s="185"/>
      <c r="AT1043" s="185"/>
      <c r="AU1043" s="185"/>
      <c r="AV1043" s="185"/>
      <c r="AW1043" s="185"/>
      <c r="AX1043" s="185"/>
      <c r="AY1043" s="185"/>
      <c r="AZ1043" s="185"/>
      <c r="BA1043" s="185"/>
      <c r="BB1043" s="185"/>
      <c r="BC1043" s="185"/>
      <c r="BD1043" s="185"/>
      <c r="BE1043" s="185"/>
      <c r="BF1043" s="185"/>
      <c r="BG1043" s="185"/>
      <c r="BH1043" s="185"/>
      <c r="BI1043" s="185"/>
      <c r="BJ1043" s="185"/>
      <c r="BK1043" s="185"/>
      <c r="BL1043" s="185"/>
      <c r="BM1043" s="185"/>
      <c r="BN1043" s="185"/>
      <c r="BO1043" s="185"/>
      <c r="BP1043" s="185"/>
      <c r="BQ1043" s="185"/>
      <c r="BR1043" s="185"/>
      <c r="BS1043" s="185"/>
      <c r="BT1043" s="185"/>
      <c r="BU1043" s="185"/>
      <c r="BV1043" s="185"/>
      <c r="BW1043" s="185"/>
      <c r="BX1043" s="185"/>
      <c r="BY1043" s="185"/>
      <c r="BZ1043" s="185"/>
      <c r="CA1043" s="185"/>
      <c r="CB1043" s="185"/>
      <c r="CC1043" s="185"/>
      <c r="CD1043" s="185"/>
      <c r="CE1043" s="185"/>
      <c r="CF1043" s="185"/>
      <c r="CG1043" s="185"/>
      <c r="CH1043" s="185"/>
      <c r="CI1043" s="185"/>
      <c r="CJ1043" s="185"/>
      <c r="CK1043" s="185"/>
      <c r="CL1043" s="185"/>
      <c r="CM1043" s="294"/>
    </row>
    <row r="1044" spans="1:91" s="295" customFormat="1" ht="41.25" customHeight="1" x14ac:dyDescent="0.3">
      <c r="A1044" s="128"/>
      <c r="B1044" s="308"/>
      <c r="C1044" s="128"/>
      <c r="D1044" s="128"/>
      <c r="E1044" s="128" t="s">
        <v>39</v>
      </c>
      <c r="F1044" s="128"/>
      <c r="G1044" s="20"/>
      <c r="H1044" s="20"/>
      <c r="I1044" s="20"/>
      <c r="J1044" s="337">
        <v>502.048</v>
      </c>
      <c r="K1044" s="20"/>
      <c r="L1044" s="20"/>
      <c r="M1044" s="20"/>
      <c r="N1044" s="20" t="s">
        <v>14</v>
      </c>
      <c r="O1044" s="20">
        <v>279038011</v>
      </c>
      <c r="P1044" s="184"/>
      <c r="Q1044" s="185"/>
      <c r="R1044" s="185"/>
      <c r="S1044" s="185"/>
      <c r="T1044" s="185"/>
      <c r="U1044" s="185"/>
      <c r="V1044" s="185"/>
      <c r="W1044" s="185"/>
      <c r="X1044" s="185"/>
      <c r="Y1044" s="185"/>
      <c r="Z1044" s="185"/>
      <c r="AA1044" s="185"/>
      <c r="AB1044" s="185"/>
      <c r="AC1044" s="185"/>
      <c r="AD1044" s="185"/>
      <c r="AE1044" s="185"/>
      <c r="AF1044" s="185"/>
      <c r="AG1044" s="185"/>
      <c r="AH1044" s="185"/>
      <c r="AI1044" s="185"/>
      <c r="AJ1044" s="185"/>
      <c r="AK1044" s="185"/>
      <c r="AL1044" s="185"/>
      <c r="AM1044" s="185"/>
      <c r="AN1044" s="185"/>
      <c r="AO1044" s="185"/>
      <c r="AP1044" s="185"/>
      <c r="AQ1044" s="185"/>
      <c r="AR1044" s="185"/>
      <c r="AS1044" s="185"/>
      <c r="AT1044" s="185"/>
      <c r="AU1044" s="185"/>
      <c r="AV1044" s="185"/>
      <c r="AW1044" s="185"/>
      <c r="AX1044" s="185"/>
      <c r="AY1044" s="185"/>
      <c r="AZ1044" s="185"/>
      <c r="BA1044" s="185"/>
      <c r="BB1044" s="185"/>
      <c r="BC1044" s="185"/>
      <c r="BD1044" s="185"/>
      <c r="BE1044" s="185"/>
      <c r="BF1044" s="185"/>
      <c r="BG1044" s="185"/>
      <c r="BH1044" s="185"/>
      <c r="BI1044" s="185"/>
      <c r="BJ1044" s="185"/>
      <c r="BK1044" s="185"/>
      <c r="BL1044" s="185"/>
      <c r="BM1044" s="185"/>
      <c r="BN1044" s="185"/>
      <c r="BO1044" s="185"/>
      <c r="BP1044" s="185"/>
      <c r="BQ1044" s="185"/>
      <c r="BR1044" s="185"/>
      <c r="BS1044" s="185"/>
      <c r="BT1044" s="185"/>
      <c r="BU1044" s="185"/>
      <c r="BV1044" s="185"/>
      <c r="BW1044" s="185"/>
      <c r="BX1044" s="185"/>
      <c r="BY1044" s="185"/>
      <c r="BZ1044" s="185"/>
      <c r="CA1044" s="185"/>
      <c r="CB1044" s="185"/>
      <c r="CC1044" s="185"/>
      <c r="CD1044" s="185"/>
      <c r="CE1044" s="185"/>
      <c r="CF1044" s="185"/>
      <c r="CG1044" s="185"/>
      <c r="CH1044" s="185"/>
      <c r="CI1044" s="185"/>
      <c r="CJ1044" s="185"/>
      <c r="CK1044" s="185"/>
      <c r="CL1044" s="185"/>
      <c r="CM1044" s="294"/>
    </row>
    <row r="1045" spans="1:91" s="295" customFormat="1" ht="84.75" customHeight="1" x14ac:dyDescent="0.3">
      <c r="A1045" s="128"/>
      <c r="B1045" s="308"/>
      <c r="C1045" s="128"/>
      <c r="D1045" s="128"/>
      <c r="E1045" s="128"/>
      <c r="F1045" s="128"/>
      <c r="G1045" s="20"/>
      <c r="H1045" s="20"/>
      <c r="I1045" s="20"/>
      <c r="J1045" s="20">
        <v>150.6</v>
      </c>
      <c r="K1045" s="20"/>
      <c r="L1045" s="20"/>
      <c r="M1045" s="20"/>
      <c r="N1045" s="20" t="s">
        <v>38</v>
      </c>
      <c r="O1045" s="20">
        <v>279038015</v>
      </c>
      <c r="P1045" s="184"/>
      <c r="Q1045" s="185"/>
      <c r="R1045" s="185"/>
      <c r="S1045" s="185"/>
      <c r="T1045" s="185"/>
      <c r="U1045" s="185"/>
      <c r="V1045" s="185"/>
      <c r="W1045" s="185"/>
      <c r="X1045" s="185"/>
      <c r="Y1045" s="185"/>
      <c r="Z1045" s="185"/>
      <c r="AA1045" s="185"/>
      <c r="AB1045" s="185"/>
      <c r="AC1045" s="185"/>
      <c r="AD1045" s="185"/>
      <c r="AE1045" s="185"/>
      <c r="AF1045" s="185"/>
      <c r="AG1045" s="185"/>
      <c r="AH1045" s="185"/>
      <c r="AI1045" s="185"/>
      <c r="AJ1045" s="185"/>
      <c r="AK1045" s="185"/>
      <c r="AL1045" s="185"/>
      <c r="AM1045" s="185"/>
      <c r="AN1045" s="185"/>
      <c r="AO1045" s="185"/>
      <c r="AP1045" s="185"/>
      <c r="AQ1045" s="185"/>
      <c r="AR1045" s="185"/>
      <c r="AS1045" s="185"/>
      <c r="AT1045" s="185"/>
      <c r="AU1045" s="185"/>
      <c r="AV1045" s="185"/>
      <c r="AW1045" s="185"/>
      <c r="AX1045" s="185"/>
      <c r="AY1045" s="185"/>
      <c r="AZ1045" s="185"/>
      <c r="BA1045" s="185"/>
      <c r="BB1045" s="185"/>
      <c r="BC1045" s="185"/>
      <c r="BD1045" s="185"/>
      <c r="BE1045" s="185"/>
      <c r="BF1045" s="185"/>
      <c r="BG1045" s="185"/>
      <c r="BH1045" s="185"/>
      <c r="BI1045" s="185"/>
      <c r="BJ1045" s="185"/>
      <c r="BK1045" s="185"/>
      <c r="BL1045" s="185"/>
      <c r="BM1045" s="185"/>
      <c r="BN1045" s="185"/>
      <c r="BO1045" s="185"/>
      <c r="BP1045" s="185"/>
      <c r="BQ1045" s="185"/>
      <c r="BR1045" s="185"/>
      <c r="BS1045" s="185"/>
      <c r="BT1045" s="185"/>
      <c r="BU1045" s="185"/>
      <c r="BV1045" s="185"/>
      <c r="BW1045" s="185"/>
      <c r="BX1045" s="185"/>
      <c r="BY1045" s="185"/>
      <c r="BZ1045" s="185"/>
      <c r="CA1045" s="185"/>
      <c r="CB1045" s="185"/>
      <c r="CC1045" s="185"/>
      <c r="CD1045" s="185"/>
      <c r="CE1045" s="185"/>
      <c r="CF1045" s="185"/>
      <c r="CG1045" s="185"/>
      <c r="CH1045" s="185"/>
      <c r="CI1045" s="185"/>
      <c r="CJ1045" s="185"/>
      <c r="CK1045" s="185"/>
      <c r="CL1045" s="185"/>
      <c r="CM1045" s="294"/>
    </row>
    <row r="1046" spans="1:91" s="295" customFormat="1" ht="41.25" customHeight="1" x14ac:dyDescent="0.3">
      <c r="A1046" s="128"/>
      <c r="B1046" s="308" t="s">
        <v>186</v>
      </c>
      <c r="C1046" s="128" t="s">
        <v>81</v>
      </c>
      <c r="D1046" s="128"/>
      <c r="E1046" s="20" t="s">
        <v>131</v>
      </c>
      <c r="F1046" s="128" t="s">
        <v>167</v>
      </c>
      <c r="G1046" s="20"/>
      <c r="H1046" s="20"/>
      <c r="I1046" s="20"/>
      <c r="J1046" s="20">
        <v>1</v>
      </c>
      <c r="K1046" s="20"/>
      <c r="L1046" s="20"/>
      <c r="M1046" s="20"/>
      <c r="N1046" s="20" t="s">
        <v>12</v>
      </c>
      <c r="O1046" s="20" t="s">
        <v>12</v>
      </c>
      <c r="P1046" s="184"/>
      <c r="Q1046" s="185"/>
      <c r="R1046" s="185"/>
      <c r="S1046" s="185"/>
      <c r="T1046" s="185"/>
      <c r="U1046" s="185"/>
      <c r="V1046" s="185"/>
      <c r="W1046" s="185"/>
      <c r="X1046" s="185"/>
      <c r="Y1046" s="185"/>
      <c r="Z1046" s="185"/>
      <c r="AA1046" s="185"/>
      <c r="AB1046" s="185"/>
      <c r="AC1046" s="185"/>
      <c r="AD1046" s="185"/>
      <c r="AE1046" s="185"/>
      <c r="AF1046" s="185"/>
      <c r="AG1046" s="185"/>
      <c r="AH1046" s="185"/>
      <c r="AI1046" s="185"/>
      <c r="AJ1046" s="185"/>
      <c r="AK1046" s="185"/>
      <c r="AL1046" s="185"/>
      <c r="AM1046" s="185"/>
      <c r="AN1046" s="185"/>
      <c r="AO1046" s="185"/>
      <c r="AP1046" s="185"/>
      <c r="AQ1046" s="185"/>
      <c r="AR1046" s="185"/>
      <c r="AS1046" s="185"/>
      <c r="AT1046" s="185"/>
      <c r="AU1046" s="185"/>
      <c r="AV1046" s="185"/>
      <c r="AW1046" s="185"/>
      <c r="AX1046" s="185"/>
      <c r="AY1046" s="185"/>
      <c r="AZ1046" s="185"/>
      <c r="BA1046" s="185"/>
      <c r="BB1046" s="185"/>
      <c r="BC1046" s="185"/>
      <c r="BD1046" s="185"/>
      <c r="BE1046" s="185"/>
      <c r="BF1046" s="185"/>
      <c r="BG1046" s="185"/>
      <c r="BH1046" s="185"/>
      <c r="BI1046" s="185"/>
      <c r="BJ1046" s="185"/>
      <c r="BK1046" s="185"/>
      <c r="BL1046" s="185"/>
      <c r="BM1046" s="185"/>
      <c r="BN1046" s="185"/>
      <c r="BO1046" s="185"/>
      <c r="BP1046" s="185"/>
      <c r="BQ1046" s="185"/>
      <c r="BR1046" s="185"/>
      <c r="BS1046" s="185"/>
      <c r="BT1046" s="185"/>
      <c r="BU1046" s="185"/>
      <c r="BV1046" s="185"/>
      <c r="BW1046" s="185"/>
      <c r="BX1046" s="185"/>
      <c r="BY1046" s="185"/>
      <c r="BZ1046" s="185"/>
      <c r="CA1046" s="185"/>
      <c r="CB1046" s="185"/>
      <c r="CC1046" s="185"/>
      <c r="CD1046" s="185"/>
      <c r="CE1046" s="185"/>
      <c r="CF1046" s="185"/>
      <c r="CG1046" s="185"/>
      <c r="CH1046" s="185"/>
      <c r="CI1046" s="185"/>
      <c r="CJ1046" s="185"/>
      <c r="CK1046" s="185"/>
      <c r="CL1046" s="185"/>
      <c r="CM1046" s="294"/>
    </row>
    <row r="1047" spans="1:91" s="295" customFormat="1" ht="41.25" customHeight="1" x14ac:dyDescent="0.3">
      <c r="A1047" s="128"/>
      <c r="B1047" s="308"/>
      <c r="C1047" s="128"/>
      <c r="D1047" s="128"/>
      <c r="E1047" s="128" t="s">
        <v>39</v>
      </c>
      <c r="F1047" s="128"/>
      <c r="G1047" s="20"/>
      <c r="H1047" s="20"/>
      <c r="I1047" s="20">
        <v>377</v>
      </c>
      <c r="J1047" s="337">
        <v>902.53399999999999</v>
      </c>
      <c r="K1047" s="20"/>
      <c r="L1047" s="20"/>
      <c r="M1047" s="20"/>
      <c r="N1047" s="20" t="s">
        <v>14</v>
      </c>
      <c r="O1047" s="20">
        <v>279038011</v>
      </c>
      <c r="P1047" s="184"/>
      <c r="Q1047" s="185"/>
      <c r="R1047" s="185"/>
      <c r="S1047" s="185"/>
      <c r="T1047" s="185"/>
      <c r="U1047" s="185"/>
      <c r="V1047" s="185"/>
      <c r="W1047" s="185"/>
      <c r="X1047" s="185"/>
      <c r="Y1047" s="185"/>
      <c r="Z1047" s="185"/>
      <c r="AA1047" s="185"/>
      <c r="AB1047" s="185"/>
      <c r="AC1047" s="185"/>
      <c r="AD1047" s="185"/>
      <c r="AE1047" s="185"/>
      <c r="AF1047" s="185"/>
      <c r="AG1047" s="185"/>
      <c r="AH1047" s="185"/>
      <c r="AI1047" s="185"/>
      <c r="AJ1047" s="185"/>
      <c r="AK1047" s="185"/>
      <c r="AL1047" s="185"/>
      <c r="AM1047" s="185"/>
      <c r="AN1047" s="185"/>
      <c r="AO1047" s="185"/>
      <c r="AP1047" s="185"/>
      <c r="AQ1047" s="185"/>
      <c r="AR1047" s="185"/>
      <c r="AS1047" s="185"/>
      <c r="AT1047" s="185"/>
      <c r="AU1047" s="185"/>
      <c r="AV1047" s="185"/>
      <c r="AW1047" s="185"/>
      <c r="AX1047" s="185"/>
      <c r="AY1047" s="185"/>
      <c r="AZ1047" s="185"/>
      <c r="BA1047" s="185"/>
      <c r="BB1047" s="185"/>
      <c r="BC1047" s="185"/>
      <c r="BD1047" s="185"/>
      <c r="BE1047" s="185"/>
      <c r="BF1047" s="185"/>
      <c r="BG1047" s="185"/>
      <c r="BH1047" s="185"/>
      <c r="BI1047" s="185"/>
      <c r="BJ1047" s="185"/>
      <c r="BK1047" s="185"/>
      <c r="BL1047" s="185"/>
      <c r="BM1047" s="185"/>
      <c r="BN1047" s="185"/>
      <c r="BO1047" s="185"/>
      <c r="BP1047" s="185"/>
      <c r="BQ1047" s="185"/>
      <c r="BR1047" s="185"/>
      <c r="BS1047" s="185"/>
      <c r="BT1047" s="185"/>
      <c r="BU1047" s="185"/>
      <c r="BV1047" s="185"/>
      <c r="BW1047" s="185"/>
      <c r="BX1047" s="185"/>
      <c r="BY1047" s="185"/>
      <c r="BZ1047" s="185"/>
      <c r="CA1047" s="185"/>
      <c r="CB1047" s="185"/>
      <c r="CC1047" s="185"/>
      <c r="CD1047" s="185"/>
      <c r="CE1047" s="185"/>
      <c r="CF1047" s="185"/>
      <c r="CG1047" s="185"/>
      <c r="CH1047" s="185"/>
      <c r="CI1047" s="185"/>
      <c r="CJ1047" s="185"/>
      <c r="CK1047" s="185"/>
      <c r="CL1047" s="185"/>
      <c r="CM1047" s="294"/>
    </row>
    <row r="1048" spans="1:91" s="295" customFormat="1" ht="41.25" customHeight="1" x14ac:dyDescent="0.3">
      <c r="A1048" s="128"/>
      <c r="B1048" s="308"/>
      <c r="C1048" s="128"/>
      <c r="D1048" s="128"/>
      <c r="E1048" s="128"/>
      <c r="F1048" s="128"/>
      <c r="G1048" s="20"/>
      <c r="H1048" s="20"/>
      <c r="I1048" s="20"/>
      <c r="J1048" s="20">
        <v>395.3</v>
      </c>
      <c r="K1048" s="20"/>
      <c r="L1048" s="20"/>
      <c r="M1048" s="20"/>
      <c r="N1048" s="20" t="s">
        <v>38</v>
      </c>
      <c r="O1048" s="20">
        <v>279038015</v>
      </c>
      <c r="P1048" s="184"/>
      <c r="Q1048" s="185"/>
      <c r="R1048" s="185"/>
      <c r="S1048" s="185"/>
      <c r="T1048" s="185"/>
      <c r="U1048" s="185"/>
      <c r="V1048" s="185"/>
      <c r="W1048" s="185"/>
      <c r="X1048" s="185"/>
      <c r="Y1048" s="185"/>
      <c r="Z1048" s="185"/>
      <c r="AA1048" s="185"/>
      <c r="AB1048" s="185"/>
      <c r="AC1048" s="185"/>
      <c r="AD1048" s="185"/>
      <c r="AE1048" s="185"/>
      <c r="AF1048" s="185"/>
      <c r="AG1048" s="185"/>
      <c r="AH1048" s="185"/>
      <c r="AI1048" s="185"/>
      <c r="AJ1048" s="185"/>
      <c r="AK1048" s="185"/>
      <c r="AL1048" s="185"/>
      <c r="AM1048" s="185"/>
      <c r="AN1048" s="185"/>
      <c r="AO1048" s="185"/>
      <c r="AP1048" s="185"/>
      <c r="AQ1048" s="185"/>
      <c r="AR1048" s="185"/>
      <c r="AS1048" s="185"/>
      <c r="AT1048" s="185"/>
      <c r="AU1048" s="185"/>
      <c r="AV1048" s="185"/>
      <c r="AW1048" s="185"/>
      <c r="AX1048" s="185"/>
      <c r="AY1048" s="185"/>
      <c r="AZ1048" s="185"/>
      <c r="BA1048" s="185"/>
      <c r="BB1048" s="185"/>
      <c r="BC1048" s="185"/>
      <c r="BD1048" s="185"/>
      <c r="BE1048" s="185"/>
      <c r="BF1048" s="185"/>
      <c r="BG1048" s="185"/>
      <c r="BH1048" s="185"/>
      <c r="BI1048" s="185"/>
      <c r="BJ1048" s="185"/>
      <c r="BK1048" s="185"/>
      <c r="BL1048" s="185"/>
      <c r="BM1048" s="185"/>
      <c r="BN1048" s="185"/>
      <c r="BO1048" s="185"/>
      <c r="BP1048" s="185"/>
      <c r="BQ1048" s="185"/>
      <c r="BR1048" s="185"/>
      <c r="BS1048" s="185"/>
      <c r="BT1048" s="185"/>
      <c r="BU1048" s="185"/>
      <c r="BV1048" s="185"/>
      <c r="BW1048" s="185"/>
      <c r="BX1048" s="185"/>
      <c r="BY1048" s="185"/>
      <c r="BZ1048" s="185"/>
      <c r="CA1048" s="185"/>
      <c r="CB1048" s="185"/>
      <c r="CC1048" s="185"/>
      <c r="CD1048" s="185"/>
      <c r="CE1048" s="185"/>
      <c r="CF1048" s="185"/>
      <c r="CG1048" s="185"/>
      <c r="CH1048" s="185"/>
      <c r="CI1048" s="185"/>
      <c r="CJ1048" s="185"/>
      <c r="CK1048" s="185"/>
      <c r="CL1048" s="185"/>
      <c r="CM1048" s="294"/>
    </row>
    <row r="1049" spans="1:91" s="295" customFormat="1" ht="41.25" customHeight="1" x14ac:dyDescent="0.3">
      <c r="A1049" s="128"/>
      <c r="B1049" s="308" t="s">
        <v>185</v>
      </c>
      <c r="C1049" s="128" t="s">
        <v>81</v>
      </c>
      <c r="D1049" s="128"/>
      <c r="E1049" s="20" t="s">
        <v>131</v>
      </c>
      <c r="F1049" s="128" t="s">
        <v>167</v>
      </c>
      <c r="G1049" s="20"/>
      <c r="H1049" s="20"/>
      <c r="I1049" s="20"/>
      <c r="J1049" s="20"/>
      <c r="K1049" s="20">
        <v>1</v>
      </c>
      <c r="L1049" s="20"/>
      <c r="M1049" s="20"/>
      <c r="N1049" s="20" t="s">
        <v>12</v>
      </c>
      <c r="O1049" s="20" t="s">
        <v>12</v>
      </c>
      <c r="P1049" s="184"/>
      <c r="Q1049" s="185"/>
      <c r="R1049" s="185"/>
      <c r="S1049" s="185"/>
      <c r="T1049" s="185"/>
      <c r="U1049" s="185"/>
      <c r="V1049" s="185"/>
      <c r="W1049" s="185"/>
      <c r="X1049" s="185"/>
      <c r="Y1049" s="185"/>
      <c r="Z1049" s="185"/>
      <c r="AA1049" s="185"/>
      <c r="AB1049" s="185"/>
      <c r="AC1049" s="185"/>
      <c r="AD1049" s="185"/>
      <c r="AE1049" s="185"/>
      <c r="AF1049" s="185"/>
      <c r="AG1049" s="185"/>
      <c r="AH1049" s="185"/>
      <c r="AI1049" s="185"/>
      <c r="AJ1049" s="185"/>
      <c r="AK1049" s="185"/>
      <c r="AL1049" s="185"/>
      <c r="AM1049" s="185"/>
      <c r="AN1049" s="185"/>
      <c r="AO1049" s="185"/>
      <c r="AP1049" s="185"/>
      <c r="AQ1049" s="185"/>
      <c r="AR1049" s="185"/>
      <c r="AS1049" s="185"/>
      <c r="AT1049" s="185"/>
      <c r="AU1049" s="185"/>
      <c r="AV1049" s="185"/>
      <c r="AW1049" s="185"/>
      <c r="AX1049" s="185"/>
      <c r="AY1049" s="185"/>
      <c r="AZ1049" s="185"/>
      <c r="BA1049" s="185"/>
      <c r="BB1049" s="185"/>
      <c r="BC1049" s="185"/>
      <c r="BD1049" s="185"/>
      <c r="BE1049" s="185"/>
      <c r="BF1049" s="185"/>
      <c r="BG1049" s="185"/>
      <c r="BH1049" s="185"/>
      <c r="BI1049" s="185"/>
      <c r="BJ1049" s="185"/>
      <c r="BK1049" s="185"/>
      <c r="BL1049" s="185"/>
      <c r="BM1049" s="185"/>
      <c r="BN1049" s="185"/>
      <c r="BO1049" s="185"/>
      <c r="BP1049" s="185"/>
      <c r="BQ1049" s="185"/>
      <c r="BR1049" s="185"/>
      <c r="BS1049" s="185"/>
      <c r="BT1049" s="185"/>
      <c r="BU1049" s="185"/>
      <c r="BV1049" s="185"/>
      <c r="BW1049" s="185"/>
      <c r="BX1049" s="185"/>
      <c r="BY1049" s="185"/>
      <c r="BZ1049" s="185"/>
      <c r="CA1049" s="185"/>
      <c r="CB1049" s="185"/>
      <c r="CC1049" s="185"/>
      <c r="CD1049" s="185"/>
      <c r="CE1049" s="185"/>
      <c r="CF1049" s="185"/>
      <c r="CG1049" s="185"/>
      <c r="CH1049" s="185"/>
      <c r="CI1049" s="185"/>
      <c r="CJ1049" s="185"/>
      <c r="CK1049" s="185"/>
      <c r="CL1049" s="185"/>
      <c r="CM1049" s="294"/>
    </row>
    <row r="1050" spans="1:91" s="295" customFormat="1" ht="41.25" customHeight="1" x14ac:dyDescent="0.3">
      <c r="A1050" s="128"/>
      <c r="B1050" s="308"/>
      <c r="C1050" s="128"/>
      <c r="D1050" s="128"/>
      <c r="E1050" s="128" t="s">
        <v>39</v>
      </c>
      <c r="F1050" s="128"/>
      <c r="G1050" s="20"/>
      <c r="H1050" s="20"/>
      <c r="I1050" s="20"/>
      <c r="J1050" s="20"/>
      <c r="K1050" s="337">
        <v>364.233</v>
      </c>
      <c r="L1050" s="20"/>
      <c r="M1050" s="20"/>
      <c r="N1050" s="20" t="s">
        <v>14</v>
      </c>
      <c r="O1050" s="20">
        <v>279038011</v>
      </c>
      <c r="P1050" s="184"/>
      <c r="Q1050" s="185"/>
      <c r="R1050" s="185"/>
      <c r="S1050" s="185"/>
      <c r="T1050" s="185"/>
      <c r="U1050" s="185"/>
      <c r="V1050" s="185"/>
      <c r="W1050" s="185"/>
      <c r="X1050" s="185"/>
      <c r="Y1050" s="185"/>
      <c r="Z1050" s="185"/>
      <c r="AA1050" s="185"/>
      <c r="AB1050" s="185"/>
      <c r="AC1050" s="185"/>
      <c r="AD1050" s="185"/>
      <c r="AE1050" s="185"/>
      <c r="AF1050" s="185"/>
      <c r="AG1050" s="185"/>
      <c r="AH1050" s="185"/>
      <c r="AI1050" s="185"/>
      <c r="AJ1050" s="185"/>
      <c r="AK1050" s="185"/>
      <c r="AL1050" s="185"/>
      <c r="AM1050" s="185"/>
      <c r="AN1050" s="185"/>
      <c r="AO1050" s="185"/>
      <c r="AP1050" s="185"/>
      <c r="AQ1050" s="185"/>
      <c r="AR1050" s="185"/>
      <c r="AS1050" s="185"/>
      <c r="AT1050" s="185"/>
      <c r="AU1050" s="185"/>
      <c r="AV1050" s="185"/>
      <c r="AW1050" s="185"/>
      <c r="AX1050" s="185"/>
      <c r="AY1050" s="185"/>
      <c r="AZ1050" s="185"/>
      <c r="BA1050" s="185"/>
      <c r="BB1050" s="185"/>
      <c r="BC1050" s="185"/>
      <c r="BD1050" s="185"/>
      <c r="BE1050" s="185"/>
      <c r="BF1050" s="185"/>
      <c r="BG1050" s="185"/>
      <c r="BH1050" s="185"/>
      <c r="BI1050" s="185"/>
      <c r="BJ1050" s="185"/>
      <c r="BK1050" s="185"/>
      <c r="BL1050" s="185"/>
      <c r="BM1050" s="185"/>
      <c r="BN1050" s="185"/>
      <c r="BO1050" s="185"/>
      <c r="BP1050" s="185"/>
      <c r="BQ1050" s="185"/>
      <c r="BR1050" s="185"/>
      <c r="BS1050" s="185"/>
      <c r="BT1050" s="185"/>
      <c r="BU1050" s="185"/>
      <c r="BV1050" s="185"/>
      <c r="BW1050" s="185"/>
      <c r="BX1050" s="185"/>
      <c r="BY1050" s="185"/>
      <c r="BZ1050" s="185"/>
      <c r="CA1050" s="185"/>
      <c r="CB1050" s="185"/>
      <c r="CC1050" s="185"/>
      <c r="CD1050" s="185"/>
      <c r="CE1050" s="185"/>
      <c r="CF1050" s="185"/>
      <c r="CG1050" s="185"/>
      <c r="CH1050" s="185"/>
      <c r="CI1050" s="185"/>
      <c r="CJ1050" s="185"/>
      <c r="CK1050" s="185"/>
      <c r="CL1050" s="185"/>
      <c r="CM1050" s="294"/>
    </row>
    <row r="1051" spans="1:91" s="295" customFormat="1" ht="41.25" customHeight="1" x14ac:dyDescent="0.3">
      <c r="A1051" s="128"/>
      <c r="B1051" s="308"/>
      <c r="C1051" s="128"/>
      <c r="D1051" s="128"/>
      <c r="E1051" s="128"/>
      <c r="F1051" s="128"/>
      <c r="G1051" s="20"/>
      <c r="H1051" s="20"/>
      <c r="I1051" s="20"/>
      <c r="J1051" s="20">
        <v>156.1</v>
      </c>
      <c r="K1051" s="20"/>
      <c r="L1051" s="20"/>
      <c r="M1051" s="20"/>
      <c r="N1051" s="20" t="s">
        <v>38</v>
      </c>
      <c r="O1051" s="20">
        <v>279038015</v>
      </c>
      <c r="P1051" s="184"/>
      <c r="Q1051" s="185"/>
      <c r="R1051" s="185"/>
      <c r="S1051" s="185"/>
      <c r="T1051" s="185"/>
      <c r="U1051" s="185"/>
      <c r="V1051" s="185"/>
      <c r="W1051" s="185"/>
      <c r="X1051" s="185"/>
      <c r="Y1051" s="185"/>
      <c r="Z1051" s="185"/>
      <c r="AA1051" s="185"/>
      <c r="AB1051" s="185"/>
      <c r="AC1051" s="185"/>
      <c r="AD1051" s="185"/>
      <c r="AE1051" s="185"/>
      <c r="AF1051" s="185"/>
      <c r="AG1051" s="185"/>
      <c r="AH1051" s="185"/>
      <c r="AI1051" s="185"/>
      <c r="AJ1051" s="185"/>
      <c r="AK1051" s="185"/>
      <c r="AL1051" s="185"/>
      <c r="AM1051" s="185"/>
      <c r="AN1051" s="185"/>
      <c r="AO1051" s="185"/>
      <c r="AP1051" s="185"/>
      <c r="AQ1051" s="185"/>
      <c r="AR1051" s="185"/>
      <c r="AS1051" s="185"/>
      <c r="AT1051" s="185"/>
      <c r="AU1051" s="185"/>
      <c r="AV1051" s="185"/>
      <c r="AW1051" s="185"/>
      <c r="AX1051" s="185"/>
      <c r="AY1051" s="185"/>
      <c r="AZ1051" s="185"/>
      <c r="BA1051" s="185"/>
      <c r="BB1051" s="185"/>
      <c r="BC1051" s="185"/>
      <c r="BD1051" s="185"/>
      <c r="BE1051" s="185"/>
      <c r="BF1051" s="185"/>
      <c r="BG1051" s="185"/>
      <c r="BH1051" s="185"/>
      <c r="BI1051" s="185"/>
      <c r="BJ1051" s="185"/>
      <c r="BK1051" s="185"/>
      <c r="BL1051" s="185"/>
      <c r="BM1051" s="185"/>
      <c r="BN1051" s="185"/>
      <c r="BO1051" s="185"/>
      <c r="BP1051" s="185"/>
      <c r="BQ1051" s="185"/>
      <c r="BR1051" s="185"/>
      <c r="BS1051" s="185"/>
      <c r="BT1051" s="185"/>
      <c r="BU1051" s="185"/>
      <c r="BV1051" s="185"/>
      <c r="BW1051" s="185"/>
      <c r="BX1051" s="185"/>
      <c r="BY1051" s="185"/>
      <c r="BZ1051" s="185"/>
      <c r="CA1051" s="185"/>
      <c r="CB1051" s="185"/>
      <c r="CC1051" s="185"/>
      <c r="CD1051" s="185"/>
      <c r="CE1051" s="185"/>
      <c r="CF1051" s="185"/>
      <c r="CG1051" s="185"/>
      <c r="CH1051" s="185"/>
      <c r="CI1051" s="185"/>
      <c r="CJ1051" s="185"/>
      <c r="CK1051" s="185"/>
      <c r="CL1051" s="185"/>
      <c r="CM1051" s="294"/>
    </row>
    <row r="1052" spans="1:91" s="295" customFormat="1" ht="41.25" customHeight="1" x14ac:dyDescent="0.3">
      <c r="A1052" s="128"/>
      <c r="B1052" s="308" t="s">
        <v>184</v>
      </c>
      <c r="C1052" s="128" t="s">
        <v>81</v>
      </c>
      <c r="D1052" s="128"/>
      <c r="E1052" s="20" t="s">
        <v>131</v>
      </c>
      <c r="F1052" s="128" t="s">
        <v>167</v>
      </c>
      <c r="G1052" s="20"/>
      <c r="H1052" s="20"/>
      <c r="I1052" s="20"/>
      <c r="J1052" s="20">
        <v>1</v>
      </c>
      <c r="K1052" s="20"/>
      <c r="L1052" s="20"/>
      <c r="M1052" s="226"/>
      <c r="N1052" s="20"/>
      <c r="O1052" s="20" t="s">
        <v>12</v>
      </c>
      <c r="P1052" s="184"/>
      <c r="Q1052" s="185"/>
      <c r="R1052" s="185"/>
      <c r="S1052" s="185"/>
      <c r="T1052" s="185"/>
      <c r="U1052" s="185"/>
      <c r="V1052" s="185"/>
      <c r="W1052" s="185"/>
      <c r="X1052" s="185"/>
      <c r="Y1052" s="185"/>
      <c r="Z1052" s="185"/>
      <c r="AA1052" s="185"/>
      <c r="AB1052" s="185"/>
      <c r="AC1052" s="185"/>
      <c r="AD1052" s="185"/>
      <c r="AE1052" s="185"/>
      <c r="AF1052" s="185"/>
      <c r="AG1052" s="185"/>
      <c r="AH1052" s="185"/>
      <c r="AI1052" s="185"/>
      <c r="AJ1052" s="185"/>
      <c r="AK1052" s="185"/>
      <c r="AL1052" s="185"/>
      <c r="AM1052" s="185"/>
      <c r="AN1052" s="185"/>
      <c r="AO1052" s="185"/>
      <c r="AP1052" s="185"/>
      <c r="AQ1052" s="185"/>
      <c r="AR1052" s="185"/>
      <c r="AS1052" s="185"/>
      <c r="AT1052" s="185"/>
      <c r="AU1052" s="185"/>
      <c r="AV1052" s="185"/>
      <c r="AW1052" s="185"/>
      <c r="AX1052" s="185"/>
      <c r="AY1052" s="185"/>
      <c r="AZ1052" s="185"/>
      <c r="BA1052" s="185"/>
      <c r="BB1052" s="185"/>
      <c r="BC1052" s="185"/>
      <c r="BD1052" s="185"/>
      <c r="BE1052" s="185"/>
      <c r="BF1052" s="185"/>
      <c r="BG1052" s="185"/>
      <c r="BH1052" s="185"/>
      <c r="BI1052" s="185"/>
      <c r="BJ1052" s="185"/>
      <c r="BK1052" s="185"/>
      <c r="BL1052" s="185"/>
      <c r="BM1052" s="185"/>
      <c r="BN1052" s="185"/>
      <c r="BO1052" s="185"/>
      <c r="BP1052" s="185"/>
      <c r="BQ1052" s="185"/>
      <c r="BR1052" s="185"/>
      <c r="BS1052" s="185"/>
      <c r="BT1052" s="185"/>
      <c r="BU1052" s="185"/>
      <c r="BV1052" s="185"/>
      <c r="BW1052" s="185"/>
      <c r="BX1052" s="185"/>
      <c r="BY1052" s="185"/>
      <c r="BZ1052" s="185"/>
      <c r="CA1052" s="185"/>
      <c r="CB1052" s="185"/>
      <c r="CC1052" s="185"/>
      <c r="CD1052" s="185"/>
      <c r="CE1052" s="185"/>
      <c r="CF1052" s="185"/>
      <c r="CG1052" s="185"/>
      <c r="CH1052" s="185"/>
      <c r="CI1052" s="185"/>
      <c r="CJ1052" s="185"/>
      <c r="CK1052" s="185"/>
      <c r="CL1052" s="185"/>
      <c r="CM1052" s="294"/>
    </row>
    <row r="1053" spans="1:91" s="295" customFormat="1" ht="41.25" customHeight="1" x14ac:dyDescent="0.3">
      <c r="A1053" s="128"/>
      <c r="B1053" s="308"/>
      <c r="C1053" s="128"/>
      <c r="D1053" s="128"/>
      <c r="E1053" s="128" t="s">
        <v>39</v>
      </c>
      <c r="F1053" s="128"/>
      <c r="G1053" s="20"/>
      <c r="H1053" s="20"/>
      <c r="I1053" s="337"/>
      <c r="J1053" s="337">
        <v>213.2</v>
      </c>
      <c r="K1053" s="20"/>
      <c r="L1053" s="20"/>
      <c r="M1053" s="226"/>
      <c r="N1053" s="20" t="s">
        <v>38</v>
      </c>
      <c r="O1053" s="20">
        <v>279038015</v>
      </c>
      <c r="P1053" s="184"/>
      <c r="Q1053" s="185"/>
      <c r="R1053" s="185"/>
      <c r="S1053" s="185"/>
      <c r="T1053" s="185"/>
      <c r="U1053" s="185"/>
      <c r="V1053" s="185"/>
      <c r="W1053" s="185"/>
      <c r="X1053" s="185"/>
      <c r="Y1053" s="185"/>
      <c r="Z1053" s="185"/>
      <c r="AA1053" s="185"/>
      <c r="AB1053" s="185"/>
      <c r="AC1053" s="185"/>
      <c r="AD1053" s="185"/>
      <c r="AE1053" s="185"/>
      <c r="AF1053" s="185"/>
      <c r="AG1053" s="185"/>
      <c r="AH1053" s="185"/>
      <c r="AI1053" s="185"/>
      <c r="AJ1053" s="185"/>
      <c r="AK1053" s="185"/>
      <c r="AL1053" s="185"/>
      <c r="AM1053" s="185"/>
      <c r="AN1053" s="185"/>
      <c r="AO1053" s="185"/>
      <c r="AP1053" s="185"/>
      <c r="AQ1053" s="185"/>
      <c r="AR1053" s="185"/>
      <c r="AS1053" s="185"/>
      <c r="AT1053" s="185"/>
      <c r="AU1053" s="185"/>
      <c r="AV1053" s="185"/>
      <c r="AW1053" s="185"/>
      <c r="AX1053" s="185"/>
      <c r="AY1053" s="185"/>
      <c r="AZ1053" s="185"/>
      <c r="BA1053" s="185"/>
      <c r="BB1053" s="185"/>
      <c r="BC1053" s="185"/>
      <c r="BD1053" s="185"/>
      <c r="BE1053" s="185"/>
      <c r="BF1053" s="185"/>
      <c r="BG1053" s="185"/>
      <c r="BH1053" s="185"/>
      <c r="BI1053" s="185"/>
      <c r="BJ1053" s="185"/>
      <c r="BK1053" s="185"/>
      <c r="BL1053" s="185"/>
      <c r="BM1053" s="185"/>
      <c r="BN1053" s="185"/>
      <c r="BO1053" s="185"/>
      <c r="BP1053" s="185"/>
      <c r="BQ1053" s="185"/>
      <c r="BR1053" s="185"/>
      <c r="BS1053" s="185"/>
      <c r="BT1053" s="185"/>
      <c r="BU1053" s="185"/>
      <c r="BV1053" s="185"/>
      <c r="BW1053" s="185"/>
      <c r="BX1053" s="185"/>
      <c r="BY1053" s="185"/>
      <c r="BZ1053" s="185"/>
      <c r="CA1053" s="185"/>
      <c r="CB1053" s="185"/>
      <c r="CC1053" s="185"/>
      <c r="CD1053" s="185"/>
      <c r="CE1053" s="185"/>
      <c r="CF1053" s="185"/>
      <c r="CG1053" s="185"/>
      <c r="CH1053" s="185"/>
      <c r="CI1053" s="185"/>
      <c r="CJ1053" s="185"/>
      <c r="CK1053" s="185"/>
      <c r="CL1053" s="185"/>
      <c r="CM1053" s="294"/>
    </row>
    <row r="1054" spans="1:91" s="295" customFormat="1" ht="41.25" customHeight="1" x14ac:dyDescent="0.3">
      <c r="A1054" s="128"/>
      <c r="B1054" s="308"/>
      <c r="C1054" s="128"/>
      <c r="D1054" s="128"/>
      <c r="E1054" s="128"/>
      <c r="F1054" s="128"/>
      <c r="G1054" s="20"/>
      <c r="H1054" s="20"/>
      <c r="I1054" s="337">
        <v>122.49</v>
      </c>
      <c r="J1054" s="337">
        <v>588.36699999999996</v>
      </c>
      <c r="K1054" s="20"/>
      <c r="L1054" s="20"/>
      <c r="M1054" s="226"/>
      <c r="N1054" s="20" t="s">
        <v>14</v>
      </c>
      <c r="O1054" s="20">
        <v>279038011</v>
      </c>
      <c r="P1054" s="184"/>
      <c r="Q1054" s="185"/>
      <c r="R1054" s="185"/>
      <c r="S1054" s="185"/>
      <c r="T1054" s="185"/>
      <c r="U1054" s="185"/>
      <c r="V1054" s="185"/>
      <c r="W1054" s="185"/>
      <c r="X1054" s="185"/>
      <c r="Y1054" s="185"/>
      <c r="Z1054" s="185"/>
      <c r="AA1054" s="185"/>
      <c r="AB1054" s="185"/>
      <c r="AC1054" s="185"/>
      <c r="AD1054" s="185"/>
      <c r="AE1054" s="185"/>
      <c r="AF1054" s="185"/>
      <c r="AG1054" s="185"/>
      <c r="AH1054" s="185"/>
      <c r="AI1054" s="185"/>
      <c r="AJ1054" s="185"/>
      <c r="AK1054" s="185"/>
      <c r="AL1054" s="185"/>
      <c r="AM1054" s="185"/>
      <c r="AN1054" s="185"/>
      <c r="AO1054" s="185"/>
      <c r="AP1054" s="185"/>
      <c r="AQ1054" s="185"/>
      <c r="AR1054" s="185"/>
      <c r="AS1054" s="185"/>
      <c r="AT1054" s="185"/>
      <c r="AU1054" s="185"/>
      <c r="AV1054" s="185"/>
      <c r="AW1054" s="185"/>
      <c r="AX1054" s="185"/>
      <c r="AY1054" s="185"/>
      <c r="AZ1054" s="185"/>
      <c r="BA1054" s="185"/>
      <c r="BB1054" s="185"/>
      <c r="BC1054" s="185"/>
      <c r="BD1054" s="185"/>
      <c r="BE1054" s="185"/>
      <c r="BF1054" s="185"/>
      <c r="BG1054" s="185"/>
      <c r="BH1054" s="185"/>
      <c r="BI1054" s="185"/>
      <c r="BJ1054" s="185"/>
      <c r="BK1054" s="185"/>
      <c r="BL1054" s="185"/>
      <c r="BM1054" s="185"/>
      <c r="BN1054" s="185"/>
      <c r="BO1054" s="185"/>
      <c r="BP1054" s="185"/>
      <c r="BQ1054" s="185"/>
      <c r="BR1054" s="185"/>
      <c r="BS1054" s="185"/>
      <c r="BT1054" s="185"/>
      <c r="BU1054" s="185"/>
      <c r="BV1054" s="185"/>
      <c r="BW1054" s="185"/>
      <c r="BX1054" s="185"/>
      <c r="BY1054" s="185"/>
      <c r="BZ1054" s="185"/>
      <c r="CA1054" s="185"/>
      <c r="CB1054" s="185"/>
      <c r="CC1054" s="185"/>
      <c r="CD1054" s="185"/>
      <c r="CE1054" s="185"/>
      <c r="CF1054" s="185"/>
      <c r="CG1054" s="185"/>
      <c r="CH1054" s="185"/>
      <c r="CI1054" s="185"/>
      <c r="CJ1054" s="185"/>
      <c r="CK1054" s="185"/>
      <c r="CL1054" s="185"/>
      <c r="CM1054" s="294"/>
    </row>
    <row r="1055" spans="1:91" s="295" customFormat="1" ht="41.25" customHeight="1" x14ac:dyDescent="0.3">
      <c r="A1055" s="128"/>
      <c r="B1055" s="308" t="s">
        <v>183</v>
      </c>
      <c r="C1055" s="128" t="s">
        <v>81</v>
      </c>
      <c r="D1055" s="128"/>
      <c r="E1055" s="20" t="s">
        <v>131</v>
      </c>
      <c r="F1055" s="128" t="s">
        <v>167</v>
      </c>
      <c r="G1055" s="20"/>
      <c r="H1055" s="20"/>
      <c r="I1055" s="20"/>
      <c r="J1055" s="20"/>
      <c r="K1055" s="20">
        <v>1</v>
      </c>
      <c r="L1055" s="20"/>
      <c r="M1055" s="226"/>
      <c r="N1055" s="20"/>
      <c r="O1055" s="20" t="s">
        <v>12</v>
      </c>
      <c r="P1055" s="184"/>
      <c r="Q1055" s="185"/>
      <c r="R1055" s="185"/>
      <c r="S1055" s="185"/>
      <c r="T1055" s="185"/>
      <c r="U1055" s="185"/>
      <c r="V1055" s="185"/>
      <c r="W1055" s="185"/>
      <c r="X1055" s="185"/>
      <c r="Y1055" s="185"/>
      <c r="Z1055" s="185"/>
      <c r="AA1055" s="185"/>
      <c r="AB1055" s="185"/>
      <c r="AC1055" s="185"/>
      <c r="AD1055" s="185"/>
      <c r="AE1055" s="185"/>
      <c r="AF1055" s="185"/>
      <c r="AG1055" s="185"/>
      <c r="AH1055" s="185"/>
      <c r="AI1055" s="185"/>
      <c r="AJ1055" s="185"/>
      <c r="AK1055" s="185"/>
      <c r="AL1055" s="185"/>
      <c r="AM1055" s="185"/>
      <c r="AN1055" s="185"/>
      <c r="AO1055" s="185"/>
      <c r="AP1055" s="185"/>
      <c r="AQ1055" s="185"/>
      <c r="AR1055" s="185"/>
      <c r="AS1055" s="185"/>
      <c r="AT1055" s="185"/>
      <c r="AU1055" s="185"/>
      <c r="AV1055" s="185"/>
      <c r="AW1055" s="185"/>
      <c r="AX1055" s="185"/>
      <c r="AY1055" s="185"/>
      <c r="AZ1055" s="185"/>
      <c r="BA1055" s="185"/>
      <c r="BB1055" s="185"/>
      <c r="BC1055" s="185"/>
      <c r="BD1055" s="185"/>
      <c r="BE1055" s="185"/>
      <c r="BF1055" s="185"/>
      <c r="BG1055" s="185"/>
      <c r="BH1055" s="185"/>
      <c r="BI1055" s="185"/>
      <c r="BJ1055" s="185"/>
      <c r="BK1055" s="185"/>
      <c r="BL1055" s="185"/>
      <c r="BM1055" s="185"/>
      <c r="BN1055" s="185"/>
      <c r="BO1055" s="185"/>
      <c r="BP1055" s="185"/>
      <c r="BQ1055" s="185"/>
      <c r="BR1055" s="185"/>
      <c r="BS1055" s="185"/>
      <c r="BT1055" s="185"/>
      <c r="BU1055" s="185"/>
      <c r="BV1055" s="185"/>
      <c r="BW1055" s="185"/>
      <c r="BX1055" s="185"/>
      <c r="BY1055" s="185"/>
      <c r="BZ1055" s="185"/>
      <c r="CA1055" s="185"/>
      <c r="CB1055" s="185"/>
      <c r="CC1055" s="185"/>
      <c r="CD1055" s="185"/>
      <c r="CE1055" s="185"/>
      <c r="CF1055" s="185"/>
      <c r="CG1055" s="185"/>
      <c r="CH1055" s="185"/>
      <c r="CI1055" s="185"/>
      <c r="CJ1055" s="185"/>
      <c r="CK1055" s="185"/>
      <c r="CL1055" s="185"/>
      <c r="CM1055" s="294"/>
    </row>
    <row r="1056" spans="1:91" s="295" customFormat="1" ht="41.25" customHeight="1" x14ac:dyDescent="0.3">
      <c r="A1056" s="128"/>
      <c r="B1056" s="308"/>
      <c r="C1056" s="128"/>
      <c r="D1056" s="128"/>
      <c r="E1056" s="128" t="s">
        <v>39</v>
      </c>
      <c r="F1056" s="128"/>
      <c r="G1056" s="20"/>
      <c r="H1056" s="20"/>
      <c r="I1056" s="20"/>
      <c r="J1056" s="20">
        <v>785.6</v>
      </c>
      <c r="K1056" s="20">
        <v>785.6</v>
      </c>
      <c r="L1056" s="20"/>
      <c r="M1056" s="226"/>
      <c r="N1056" s="20" t="s">
        <v>38</v>
      </c>
      <c r="O1056" s="20">
        <v>279038015</v>
      </c>
      <c r="P1056" s="184"/>
      <c r="Q1056" s="185"/>
      <c r="R1056" s="185"/>
      <c r="S1056" s="185"/>
      <c r="T1056" s="185"/>
      <c r="U1056" s="185"/>
      <c r="V1056" s="185"/>
      <c r="W1056" s="185"/>
      <c r="X1056" s="185"/>
      <c r="Y1056" s="185"/>
      <c r="Z1056" s="185"/>
      <c r="AA1056" s="185"/>
      <c r="AB1056" s="185"/>
      <c r="AC1056" s="185"/>
      <c r="AD1056" s="185"/>
      <c r="AE1056" s="185"/>
      <c r="AF1056" s="185"/>
      <c r="AG1056" s="185"/>
      <c r="AH1056" s="185"/>
      <c r="AI1056" s="185"/>
      <c r="AJ1056" s="185"/>
      <c r="AK1056" s="185"/>
      <c r="AL1056" s="185"/>
      <c r="AM1056" s="185"/>
      <c r="AN1056" s="185"/>
      <c r="AO1056" s="185"/>
      <c r="AP1056" s="185"/>
      <c r="AQ1056" s="185"/>
      <c r="AR1056" s="185"/>
      <c r="AS1056" s="185"/>
      <c r="AT1056" s="185"/>
      <c r="AU1056" s="185"/>
      <c r="AV1056" s="185"/>
      <c r="AW1056" s="185"/>
      <c r="AX1056" s="185"/>
      <c r="AY1056" s="185"/>
      <c r="AZ1056" s="185"/>
      <c r="BA1056" s="185"/>
      <c r="BB1056" s="185"/>
      <c r="BC1056" s="185"/>
      <c r="BD1056" s="185"/>
      <c r="BE1056" s="185"/>
      <c r="BF1056" s="185"/>
      <c r="BG1056" s="185"/>
      <c r="BH1056" s="185"/>
      <c r="BI1056" s="185"/>
      <c r="BJ1056" s="185"/>
      <c r="BK1056" s="185"/>
      <c r="BL1056" s="185"/>
      <c r="BM1056" s="185"/>
      <c r="BN1056" s="185"/>
      <c r="BO1056" s="185"/>
      <c r="BP1056" s="185"/>
      <c r="BQ1056" s="185"/>
      <c r="BR1056" s="185"/>
      <c r="BS1056" s="185"/>
      <c r="BT1056" s="185"/>
      <c r="BU1056" s="185"/>
      <c r="BV1056" s="185"/>
      <c r="BW1056" s="185"/>
      <c r="BX1056" s="185"/>
      <c r="BY1056" s="185"/>
      <c r="BZ1056" s="185"/>
      <c r="CA1056" s="185"/>
      <c r="CB1056" s="185"/>
      <c r="CC1056" s="185"/>
      <c r="CD1056" s="185"/>
      <c r="CE1056" s="185"/>
      <c r="CF1056" s="185"/>
      <c r="CG1056" s="185"/>
      <c r="CH1056" s="185"/>
      <c r="CI1056" s="185"/>
      <c r="CJ1056" s="185"/>
      <c r="CK1056" s="185"/>
      <c r="CL1056" s="185"/>
      <c r="CM1056" s="294"/>
    </row>
    <row r="1057" spans="1:91" s="295" customFormat="1" ht="118.5" customHeight="1" x14ac:dyDescent="0.3">
      <c r="A1057" s="128"/>
      <c r="B1057" s="308"/>
      <c r="C1057" s="128"/>
      <c r="D1057" s="128"/>
      <c r="E1057" s="128"/>
      <c r="F1057" s="128"/>
      <c r="G1057" s="20"/>
      <c r="H1057" s="20"/>
      <c r="I1057" s="20"/>
      <c r="J1057" s="337">
        <v>1571.3040000000001</v>
      </c>
      <c r="K1057" s="337">
        <v>3666.375</v>
      </c>
      <c r="L1057" s="20"/>
      <c r="M1057" s="226"/>
      <c r="N1057" s="20" t="s">
        <v>4</v>
      </c>
      <c r="O1057" s="20">
        <v>279038011</v>
      </c>
      <c r="P1057" s="184"/>
      <c r="Q1057" s="185"/>
      <c r="R1057" s="185"/>
      <c r="S1057" s="185"/>
      <c r="T1057" s="185"/>
      <c r="U1057" s="185"/>
      <c r="V1057" s="185"/>
      <c r="W1057" s="185"/>
      <c r="X1057" s="185"/>
      <c r="Y1057" s="185"/>
      <c r="Z1057" s="185"/>
      <c r="AA1057" s="185"/>
      <c r="AB1057" s="185"/>
      <c r="AC1057" s="185"/>
      <c r="AD1057" s="185"/>
      <c r="AE1057" s="185"/>
      <c r="AF1057" s="185"/>
      <c r="AG1057" s="185"/>
      <c r="AH1057" s="185"/>
      <c r="AI1057" s="185"/>
      <c r="AJ1057" s="185"/>
      <c r="AK1057" s="185"/>
      <c r="AL1057" s="185"/>
      <c r="AM1057" s="185"/>
      <c r="AN1057" s="185"/>
      <c r="AO1057" s="185"/>
      <c r="AP1057" s="185"/>
      <c r="AQ1057" s="185"/>
      <c r="AR1057" s="185"/>
      <c r="AS1057" s="185"/>
      <c r="AT1057" s="185"/>
      <c r="AU1057" s="185"/>
      <c r="AV1057" s="185"/>
      <c r="AW1057" s="185"/>
      <c r="AX1057" s="185"/>
      <c r="AY1057" s="185"/>
      <c r="AZ1057" s="185"/>
      <c r="BA1057" s="185"/>
      <c r="BB1057" s="185"/>
      <c r="BC1057" s="185"/>
      <c r="BD1057" s="185"/>
      <c r="BE1057" s="185"/>
      <c r="BF1057" s="185"/>
      <c r="BG1057" s="185"/>
      <c r="BH1057" s="185"/>
      <c r="BI1057" s="185"/>
      <c r="BJ1057" s="185"/>
      <c r="BK1057" s="185"/>
      <c r="BL1057" s="185"/>
      <c r="BM1057" s="185"/>
      <c r="BN1057" s="185"/>
      <c r="BO1057" s="185"/>
      <c r="BP1057" s="185"/>
      <c r="BQ1057" s="185"/>
      <c r="BR1057" s="185"/>
      <c r="BS1057" s="185"/>
      <c r="BT1057" s="185"/>
      <c r="BU1057" s="185"/>
      <c r="BV1057" s="185"/>
      <c r="BW1057" s="185"/>
      <c r="BX1057" s="185"/>
      <c r="BY1057" s="185"/>
      <c r="BZ1057" s="185"/>
      <c r="CA1057" s="185"/>
      <c r="CB1057" s="185"/>
      <c r="CC1057" s="185"/>
      <c r="CD1057" s="185"/>
      <c r="CE1057" s="185"/>
      <c r="CF1057" s="185"/>
      <c r="CG1057" s="185"/>
      <c r="CH1057" s="185"/>
      <c r="CI1057" s="185"/>
      <c r="CJ1057" s="185"/>
      <c r="CK1057" s="185"/>
      <c r="CL1057" s="185"/>
      <c r="CM1057" s="294"/>
    </row>
    <row r="1058" spans="1:91" s="295" customFormat="1" ht="41.25" customHeight="1" x14ac:dyDescent="0.3">
      <c r="A1058" s="128"/>
      <c r="B1058" s="308" t="s">
        <v>182</v>
      </c>
      <c r="C1058" s="128" t="s">
        <v>81</v>
      </c>
      <c r="D1058" s="128"/>
      <c r="E1058" s="20" t="s">
        <v>131</v>
      </c>
      <c r="F1058" s="128" t="s">
        <v>167</v>
      </c>
      <c r="G1058" s="20"/>
      <c r="H1058" s="20"/>
      <c r="I1058" s="20"/>
      <c r="J1058" s="20">
        <v>1</v>
      </c>
      <c r="K1058" s="20"/>
      <c r="L1058" s="20"/>
      <c r="M1058" s="226"/>
      <c r="N1058" s="20"/>
      <c r="O1058" s="20" t="s">
        <v>12</v>
      </c>
      <c r="P1058" s="184"/>
      <c r="Q1058" s="185"/>
      <c r="R1058" s="185"/>
      <c r="S1058" s="185"/>
      <c r="T1058" s="185"/>
      <c r="U1058" s="185"/>
      <c r="V1058" s="185"/>
      <c r="W1058" s="185"/>
      <c r="X1058" s="185"/>
      <c r="Y1058" s="185"/>
      <c r="Z1058" s="185"/>
      <c r="AA1058" s="185"/>
      <c r="AB1058" s="185"/>
      <c r="AC1058" s="185"/>
      <c r="AD1058" s="185"/>
      <c r="AE1058" s="185"/>
      <c r="AF1058" s="185"/>
      <c r="AG1058" s="185"/>
      <c r="AH1058" s="185"/>
      <c r="AI1058" s="185"/>
      <c r="AJ1058" s="185"/>
      <c r="AK1058" s="185"/>
      <c r="AL1058" s="185"/>
      <c r="AM1058" s="185"/>
      <c r="AN1058" s="185"/>
      <c r="AO1058" s="185"/>
      <c r="AP1058" s="185"/>
      <c r="AQ1058" s="185"/>
      <c r="AR1058" s="185"/>
      <c r="AS1058" s="185"/>
      <c r="AT1058" s="185"/>
      <c r="AU1058" s="185"/>
      <c r="AV1058" s="185"/>
      <c r="AW1058" s="185"/>
      <c r="AX1058" s="185"/>
      <c r="AY1058" s="185"/>
      <c r="AZ1058" s="185"/>
      <c r="BA1058" s="185"/>
      <c r="BB1058" s="185"/>
      <c r="BC1058" s="185"/>
      <c r="BD1058" s="185"/>
      <c r="BE1058" s="185"/>
      <c r="BF1058" s="185"/>
      <c r="BG1058" s="185"/>
      <c r="BH1058" s="185"/>
      <c r="BI1058" s="185"/>
      <c r="BJ1058" s="185"/>
      <c r="BK1058" s="185"/>
      <c r="BL1058" s="185"/>
      <c r="BM1058" s="185"/>
      <c r="BN1058" s="185"/>
      <c r="BO1058" s="185"/>
      <c r="BP1058" s="185"/>
      <c r="BQ1058" s="185"/>
      <c r="BR1058" s="185"/>
      <c r="BS1058" s="185"/>
      <c r="BT1058" s="185"/>
      <c r="BU1058" s="185"/>
      <c r="BV1058" s="185"/>
      <c r="BW1058" s="185"/>
      <c r="BX1058" s="185"/>
      <c r="BY1058" s="185"/>
      <c r="BZ1058" s="185"/>
      <c r="CA1058" s="185"/>
      <c r="CB1058" s="185"/>
      <c r="CC1058" s="185"/>
      <c r="CD1058" s="185"/>
      <c r="CE1058" s="185"/>
      <c r="CF1058" s="185"/>
      <c r="CG1058" s="185"/>
      <c r="CH1058" s="185"/>
      <c r="CI1058" s="185"/>
      <c r="CJ1058" s="185"/>
      <c r="CK1058" s="185"/>
      <c r="CL1058" s="185"/>
      <c r="CM1058" s="294"/>
    </row>
    <row r="1059" spans="1:91" s="295" customFormat="1" ht="41.25" customHeight="1" x14ac:dyDescent="0.3">
      <c r="A1059" s="128"/>
      <c r="B1059" s="308"/>
      <c r="C1059" s="128"/>
      <c r="D1059" s="128"/>
      <c r="E1059" s="128" t="s">
        <v>39</v>
      </c>
      <c r="F1059" s="128"/>
      <c r="G1059" s="20"/>
      <c r="H1059" s="20"/>
      <c r="I1059" s="20"/>
      <c r="J1059" s="20">
        <v>487.7</v>
      </c>
      <c r="K1059" s="20"/>
      <c r="L1059" s="20"/>
      <c r="M1059" s="226"/>
      <c r="N1059" s="20" t="s">
        <v>38</v>
      </c>
      <c r="O1059" s="20">
        <v>279038015</v>
      </c>
      <c r="P1059" s="184"/>
      <c r="Q1059" s="185"/>
      <c r="R1059" s="185"/>
      <c r="S1059" s="185"/>
      <c r="T1059" s="185"/>
      <c r="U1059" s="185"/>
      <c r="V1059" s="185"/>
      <c r="W1059" s="185"/>
      <c r="X1059" s="185"/>
      <c r="Y1059" s="185"/>
      <c r="Z1059" s="185"/>
      <c r="AA1059" s="185"/>
      <c r="AB1059" s="185"/>
      <c r="AC1059" s="185"/>
      <c r="AD1059" s="185"/>
      <c r="AE1059" s="185"/>
      <c r="AF1059" s="185"/>
      <c r="AG1059" s="185"/>
      <c r="AH1059" s="185"/>
      <c r="AI1059" s="185"/>
      <c r="AJ1059" s="185"/>
      <c r="AK1059" s="185"/>
      <c r="AL1059" s="185"/>
      <c r="AM1059" s="185"/>
      <c r="AN1059" s="185"/>
      <c r="AO1059" s="185"/>
      <c r="AP1059" s="185"/>
      <c r="AQ1059" s="185"/>
      <c r="AR1059" s="185"/>
      <c r="AS1059" s="185"/>
      <c r="AT1059" s="185"/>
      <c r="AU1059" s="185"/>
      <c r="AV1059" s="185"/>
      <c r="AW1059" s="185"/>
      <c r="AX1059" s="185"/>
      <c r="AY1059" s="185"/>
      <c r="AZ1059" s="185"/>
      <c r="BA1059" s="185"/>
      <c r="BB1059" s="185"/>
      <c r="BC1059" s="185"/>
      <c r="BD1059" s="185"/>
      <c r="BE1059" s="185"/>
      <c r="BF1059" s="185"/>
      <c r="BG1059" s="185"/>
      <c r="BH1059" s="185"/>
      <c r="BI1059" s="185"/>
      <c r="BJ1059" s="185"/>
      <c r="BK1059" s="185"/>
      <c r="BL1059" s="185"/>
      <c r="BM1059" s="185"/>
      <c r="BN1059" s="185"/>
      <c r="BO1059" s="185"/>
      <c r="BP1059" s="185"/>
      <c r="BQ1059" s="185"/>
      <c r="BR1059" s="185"/>
      <c r="BS1059" s="185"/>
      <c r="BT1059" s="185"/>
      <c r="BU1059" s="185"/>
      <c r="BV1059" s="185"/>
      <c r="BW1059" s="185"/>
      <c r="BX1059" s="185"/>
      <c r="BY1059" s="185"/>
      <c r="BZ1059" s="185"/>
      <c r="CA1059" s="185"/>
      <c r="CB1059" s="185"/>
      <c r="CC1059" s="185"/>
      <c r="CD1059" s="185"/>
      <c r="CE1059" s="185"/>
      <c r="CF1059" s="185"/>
      <c r="CG1059" s="185"/>
      <c r="CH1059" s="185"/>
      <c r="CI1059" s="185"/>
      <c r="CJ1059" s="185"/>
      <c r="CK1059" s="185"/>
      <c r="CL1059" s="185"/>
      <c r="CM1059" s="294"/>
    </row>
    <row r="1060" spans="1:91" s="295" customFormat="1" ht="109.5" customHeight="1" x14ac:dyDescent="0.3">
      <c r="A1060" s="128"/>
      <c r="B1060" s="308"/>
      <c r="C1060" s="128"/>
      <c r="D1060" s="128"/>
      <c r="E1060" s="128"/>
      <c r="F1060" s="128"/>
      <c r="G1060" s="20"/>
      <c r="H1060" s="20"/>
      <c r="I1060" s="20">
        <v>500</v>
      </c>
      <c r="J1060" s="20">
        <v>1125.6959999999999</v>
      </c>
      <c r="K1060" s="20"/>
      <c r="L1060" s="20"/>
      <c r="M1060" s="226"/>
      <c r="N1060" s="20" t="s">
        <v>14</v>
      </c>
      <c r="O1060" s="20">
        <v>279038011</v>
      </c>
      <c r="P1060" s="184"/>
      <c r="Q1060" s="185"/>
      <c r="R1060" s="185"/>
      <c r="S1060" s="185"/>
      <c r="T1060" s="185"/>
      <c r="U1060" s="185"/>
      <c r="V1060" s="185"/>
      <c r="W1060" s="185"/>
      <c r="X1060" s="185"/>
      <c r="Y1060" s="185"/>
      <c r="Z1060" s="185"/>
      <c r="AA1060" s="185"/>
      <c r="AB1060" s="185"/>
      <c r="AC1060" s="185"/>
      <c r="AD1060" s="185"/>
      <c r="AE1060" s="185"/>
      <c r="AF1060" s="185"/>
      <c r="AG1060" s="185"/>
      <c r="AH1060" s="185"/>
      <c r="AI1060" s="185"/>
      <c r="AJ1060" s="185"/>
      <c r="AK1060" s="185"/>
      <c r="AL1060" s="185"/>
      <c r="AM1060" s="185"/>
      <c r="AN1060" s="185"/>
      <c r="AO1060" s="185"/>
      <c r="AP1060" s="185"/>
      <c r="AQ1060" s="185"/>
      <c r="AR1060" s="185"/>
      <c r="AS1060" s="185"/>
      <c r="AT1060" s="185"/>
      <c r="AU1060" s="185"/>
      <c r="AV1060" s="185"/>
      <c r="AW1060" s="185"/>
      <c r="AX1060" s="185"/>
      <c r="AY1060" s="185"/>
      <c r="AZ1060" s="185"/>
      <c r="BA1060" s="185"/>
      <c r="BB1060" s="185"/>
      <c r="BC1060" s="185"/>
      <c r="BD1060" s="185"/>
      <c r="BE1060" s="185"/>
      <c r="BF1060" s="185"/>
      <c r="BG1060" s="185"/>
      <c r="BH1060" s="185"/>
      <c r="BI1060" s="185"/>
      <c r="BJ1060" s="185"/>
      <c r="BK1060" s="185"/>
      <c r="BL1060" s="185"/>
      <c r="BM1060" s="185"/>
      <c r="BN1060" s="185"/>
      <c r="BO1060" s="185"/>
      <c r="BP1060" s="185"/>
      <c r="BQ1060" s="185"/>
      <c r="BR1060" s="185"/>
      <c r="BS1060" s="185"/>
      <c r="BT1060" s="185"/>
      <c r="BU1060" s="185"/>
      <c r="BV1060" s="185"/>
      <c r="BW1060" s="185"/>
      <c r="BX1060" s="185"/>
      <c r="BY1060" s="185"/>
      <c r="BZ1060" s="185"/>
      <c r="CA1060" s="185"/>
      <c r="CB1060" s="185"/>
      <c r="CC1060" s="185"/>
      <c r="CD1060" s="185"/>
      <c r="CE1060" s="185"/>
      <c r="CF1060" s="185"/>
      <c r="CG1060" s="185"/>
      <c r="CH1060" s="185"/>
      <c r="CI1060" s="185"/>
      <c r="CJ1060" s="185"/>
      <c r="CK1060" s="185"/>
      <c r="CL1060" s="185"/>
      <c r="CM1060" s="294"/>
    </row>
    <row r="1061" spans="1:91" s="295" customFormat="1" ht="41.25" customHeight="1" x14ac:dyDescent="0.3">
      <c r="A1061" s="128"/>
      <c r="B1061" s="308" t="s">
        <v>181</v>
      </c>
      <c r="C1061" s="128" t="s">
        <v>81</v>
      </c>
      <c r="D1061" s="128"/>
      <c r="E1061" s="20" t="s">
        <v>131</v>
      </c>
      <c r="F1061" s="128" t="s">
        <v>167</v>
      </c>
      <c r="G1061" s="20"/>
      <c r="H1061" s="20"/>
      <c r="I1061" s="20"/>
      <c r="J1061" s="20">
        <v>1</v>
      </c>
      <c r="K1061" s="20"/>
      <c r="L1061" s="20"/>
      <c r="M1061" s="226"/>
      <c r="N1061" s="20"/>
      <c r="O1061" s="20" t="s">
        <v>12</v>
      </c>
      <c r="P1061" s="184"/>
      <c r="Q1061" s="185"/>
      <c r="R1061" s="185"/>
      <c r="S1061" s="185"/>
      <c r="T1061" s="185"/>
      <c r="U1061" s="185"/>
      <c r="V1061" s="185"/>
      <c r="W1061" s="185"/>
      <c r="X1061" s="185"/>
      <c r="Y1061" s="185"/>
      <c r="Z1061" s="185"/>
      <c r="AA1061" s="185"/>
      <c r="AB1061" s="185"/>
      <c r="AC1061" s="185"/>
      <c r="AD1061" s="185"/>
      <c r="AE1061" s="185"/>
      <c r="AF1061" s="185"/>
      <c r="AG1061" s="185"/>
      <c r="AH1061" s="185"/>
      <c r="AI1061" s="185"/>
      <c r="AJ1061" s="185"/>
      <c r="AK1061" s="185"/>
      <c r="AL1061" s="185"/>
      <c r="AM1061" s="185"/>
      <c r="AN1061" s="185"/>
      <c r="AO1061" s="185"/>
      <c r="AP1061" s="185"/>
      <c r="AQ1061" s="185"/>
      <c r="AR1061" s="185"/>
      <c r="AS1061" s="185"/>
      <c r="AT1061" s="185"/>
      <c r="AU1061" s="185"/>
      <c r="AV1061" s="185"/>
      <c r="AW1061" s="185"/>
      <c r="AX1061" s="185"/>
      <c r="AY1061" s="185"/>
      <c r="AZ1061" s="185"/>
      <c r="BA1061" s="185"/>
      <c r="BB1061" s="185"/>
      <c r="BC1061" s="185"/>
      <c r="BD1061" s="185"/>
      <c r="BE1061" s="185"/>
      <c r="BF1061" s="185"/>
      <c r="BG1061" s="185"/>
      <c r="BH1061" s="185"/>
      <c r="BI1061" s="185"/>
      <c r="BJ1061" s="185"/>
      <c r="BK1061" s="185"/>
      <c r="BL1061" s="185"/>
      <c r="BM1061" s="185"/>
      <c r="BN1061" s="185"/>
      <c r="BO1061" s="185"/>
      <c r="BP1061" s="185"/>
      <c r="BQ1061" s="185"/>
      <c r="BR1061" s="185"/>
      <c r="BS1061" s="185"/>
      <c r="BT1061" s="185"/>
      <c r="BU1061" s="185"/>
      <c r="BV1061" s="185"/>
      <c r="BW1061" s="185"/>
      <c r="BX1061" s="185"/>
      <c r="BY1061" s="185"/>
      <c r="BZ1061" s="185"/>
      <c r="CA1061" s="185"/>
      <c r="CB1061" s="185"/>
      <c r="CC1061" s="185"/>
      <c r="CD1061" s="185"/>
      <c r="CE1061" s="185"/>
      <c r="CF1061" s="185"/>
      <c r="CG1061" s="185"/>
      <c r="CH1061" s="185"/>
      <c r="CI1061" s="185"/>
      <c r="CJ1061" s="185"/>
      <c r="CK1061" s="185"/>
      <c r="CL1061" s="185"/>
      <c r="CM1061" s="294"/>
    </row>
    <row r="1062" spans="1:91" s="295" customFormat="1" ht="41.25" customHeight="1" x14ac:dyDescent="0.3">
      <c r="A1062" s="128"/>
      <c r="B1062" s="308"/>
      <c r="C1062" s="128"/>
      <c r="D1062" s="128"/>
      <c r="E1062" s="128" t="s">
        <v>39</v>
      </c>
      <c r="F1062" s="128"/>
      <c r="G1062" s="20"/>
      <c r="H1062" s="20"/>
      <c r="I1062" s="20"/>
      <c r="J1062" s="20">
        <v>477.6</v>
      </c>
      <c r="K1062" s="20"/>
      <c r="L1062" s="20"/>
      <c r="M1062" s="226"/>
      <c r="N1062" s="20" t="s">
        <v>38</v>
      </c>
      <c r="O1062" s="20">
        <v>279038015</v>
      </c>
      <c r="P1062" s="184"/>
      <c r="Q1062" s="185"/>
      <c r="R1062" s="185"/>
      <c r="S1062" s="185"/>
      <c r="T1062" s="185"/>
      <c r="U1062" s="185"/>
      <c r="V1062" s="185"/>
      <c r="W1062" s="185"/>
      <c r="X1062" s="185"/>
      <c r="Y1062" s="185"/>
      <c r="Z1062" s="185"/>
      <c r="AA1062" s="185"/>
      <c r="AB1062" s="185"/>
      <c r="AC1062" s="185"/>
      <c r="AD1062" s="185"/>
      <c r="AE1062" s="185"/>
      <c r="AF1062" s="185"/>
      <c r="AG1062" s="185"/>
      <c r="AH1062" s="185"/>
      <c r="AI1062" s="185"/>
      <c r="AJ1062" s="185"/>
      <c r="AK1062" s="185"/>
      <c r="AL1062" s="185"/>
      <c r="AM1062" s="185"/>
      <c r="AN1062" s="185"/>
      <c r="AO1062" s="185"/>
      <c r="AP1062" s="185"/>
      <c r="AQ1062" s="185"/>
      <c r="AR1062" s="185"/>
      <c r="AS1062" s="185"/>
      <c r="AT1062" s="185"/>
      <c r="AU1062" s="185"/>
      <c r="AV1062" s="185"/>
      <c r="AW1062" s="185"/>
      <c r="AX1062" s="185"/>
      <c r="AY1062" s="185"/>
      <c r="AZ1062" s="185"/>
      <c r="BA1062" s="185"/>
      <c r="BB1062" s="185"/>
      <c r="BC1062" s="185"/>
      <c r="BD1062" s="185"/>
      <c r="BE1062" s="185"/>
      <c r="BF1062" s="185"/>
      <c r="BG1062" s="185"/>
      <c r="BH1062" s="185"/>
      <c r="BI1062" s="185"/>
      <c r="BJ1062" s="185"/>
      <c r="BK1062" s="185"/>
      <c r="BL1062" s="185"/>
      <c r="BM1062" s="185"/>
      <c r="BN1062" s="185"/>
      <c r="BO1062" s="185"/>
      <c r="BP1062" s="185"/>
      <c r="BQ1062" s="185"/>
      <c r="BR1062" s="185"/>
      <c r="BS1062" s="185"/>
      <c r="BT1062" s="185"/>
      <c r="BU1062" s="185"/>
      <c r="BV1062" s="185"/>
      <c r="BW1062" s="185"/>
      <c r="BX1062" s="185"/>
      <c r="BY1062" s="185"/>
      <c r="BZ1062" s="185"/>
      <c r="CA1062" s="185"/>
      <c r="CB1062" s="185"/>
      <c r="CC1062" s="185"/>
      <c r="CD1062" s="185"/>
      <c r="CE1062" s="185"/>
      <c r="CF1062" s="185"/>
      <c r="CG1062" s="185"/>
      <c r="CH1062" s="185"/>
      <c r="CI1062" s="185"/>
      <c r="CJ1062" s="185"/>
      <c r="CK1062" s="185"/>
      <c r="CL1062" s="185"/>
      <c r="CM1062" s="294"/>
    </row>
    <row r="1063" spans="1:91" s="295" customFormat="1" ht="41.25" customHeight="1" x14ac:dyDescent="0.3">
      <c r="A1063" s="128"/>
      <c r="B1063" s="308"/>
      <c r="C1063" s="128"/>
      <c r="D1063" s="128"/>
      <c r="E1063" s="128"/>
      <c r="F1063" s="128"/>
      <c r="G1063" s="20"/>
      <c r="H1063" s="20"/>
      <c r="I1063" s="20"/>
      <c r="J1063" s="20">
        <v>1114.3779999999999</v>
      </c>
      <c r="K1063" s="20"/>
      <c r="L1063" s="20"/>
      <c r="M1063" s="226"/>
      <c r="N1063" s="20" t="s">
        <v>14</v>
      </c>
      <c r="O1063" s="20">
        <v>279038011</v>
      </c>
      <c r="P1063" s="184"/>
      <c r="Q1063" s="185"/>
      <c r="R1063" s="185"/>
      <c r="S1063" s="185"/>
      <c r="T1063" s="185"/>
      <c r="U1063" s="185"/>
      <c r="V1063" s="185"/>
      <c r="W1063" s="185"/>
      <c r="X1063" s="185"/>
      <c r="Y1063" s="185"/>
      <c r="Z1063" s="185"/>
      <c r="AA1063" s="185"/>
      <c r="AB1063" s="185"/>
      <c r="AC1063" s="185"/>
      <c r="AD1063" s="185"/>
      <c r="AE1063" s="185"/>
      <c r="AF1063" s="185"/>
      <c r="AG1063" s="185"/>
      <c r="AH1063" s="185"/>
      <c r="AI1063" s="185"/>
      <c r="AJ1063" s="185"/>
      <c r="AK1063" s="185"/>
      <c r="AL1063" s="185"/>
      <c r="AM1063" s="185"/>
      <c r="AN1063" s="185"/>
      <c r="AO1063" s="185"/>
      <c r="AP1063" s="185"/>
      <c r="AQ1063" s="185"/>
      <c r="AR1063" s="185"/>
      <c r="AS1063" s="185"/>
      <c r="AT1063" s="185"/>
      <c r="AU1063" s="185"/>
      <c r="AV1063" s="185"/>
      <c r="AW1063" s="185"/>
      <c r="AX1063" s="185"/>
      <c r="AY1063" s="185"/>
      <c r="AZ1063" s="185"/>
      <c r="BA1063" s="185"/>
      <c r="BB1063" s="185"/>
      <c r="BC1063" s="185"/>
      <c r="BD1063" s="185"/>
      <c r="BE1063" s="185"/>
      <c r="BF1063" s="185"/>
      <c r="BG1063" s="185"/>
      <c r="BH1063" s="185"/>
      <c r="BI1063" s="185"/>
      <c r="BJ1063" s="185"/>
      <c r="BK1063" s="185"/>
      <c r="BL1063" s="185"/>
      <c r="BM1063" s="185"/>
      <c r="BN1063" s="185"/>
      <c r="BO1063" s="185"/>
      <c r="BP1063" s="185"/>
      <c r="BQ1063" s="185"/>
      <c r="BR1063" s="185"/>
      <c r="BS1063" s="185"/>
      <c r="BT1063" s="185"/>
      <c r="BU1063" s="185"/>
      <c r="BV1063" s="185"/>
      <c r="BW1063" s="185"/>
      <c r="BX1063" s="185"/>
      <c r="BY1063" s="185"/>
      <c r="BZ1063" s="185"/>
      <c r="CA1063" s="185"/>
      <c r="CB1063" s="185"/>
      <c r="CC1063" s="185"/>
      <c r="CD1063" s="185"/>
      <c r="CE1063" s="185"/>
      <c r="CF1063" s="185"/>
      <c r="CG1063" s="185"/>
      <c r="CH1063" s="185"/>
      <c r="CI1063" s="185"/>
      <c r="CJ1063" s="185"/>
      <c r="CK1063" s="185"/>
      <c r="CL1063" s="185"/>
      <c r="CM1063" s="294"/>
    </row>
    <row r="1064" spans="1:91" s="295" customFormat="1" ht="41.25" customHeight="1" x14ac:dyDescent="0.3">
      <c r="A1064" s="128"/>
      <c r="B1064" s="308" t="s">
        <v>180</v>
      </c>
      <c r="C1064" s="128" t="s">
        <v>81</v>
      </c>
      <c r="D1064" s="128"/>
      <c r="E1064" s="20" t="s">
        <v>131</v>
      </c>
      <c r="F1064" s="128" t="s">
        <v>167</v>
      </c>
      <c r="G1064" s="20"/>
      <c r="H1064" s="20"/>
      <c r="I1064" s="20"/>
      <c r="J1064" s="20"/>
      <c r="K1064" s="20">
        <v>1</v>
      </c>
      <c r="L1064" s="20"/>
      <c r="M1064" s="226"/>
      <c r="N1064" s="20"/>
      <c r="O1064" s="20" t="s">
        <v>12</v>
      </c>
      <c r="P1064" s="184"/>
      <c r="Q1064" s="185"/>
      <c r="R1064" s="185"/>
      <c r="S1064" s="185"/>
      <c r="T1064" s="185"/>
      <c r="U1064" s="185"/>
      <c r="V1064" s="185"/>
      <c r="W1064" s="185"/>
      <c r="X1064" s="185"/>
      <c r="Y1064" s="185"/>
      <c r="Z1064" s="185"/>
      <c r="AA1064" s="185"/>
      <c r="AB1064" s="185"/>
      <c r="AC1064" s="185"/>
      <c r="AD1064" s="185"/>
      <c r="AE1064" s="185"/>
      <c r="AF1064" s="185"/>
      <c r="AG1064" s="185"/>
      <c r="AH1064" s="185"/>
      <c r="AI1064" s="185"/>
      <c r="AJ1064" s="185"/>
      <c r="AK1064" s="185"/>
      <c r="AL1064" s="185"/>
      <c r="AM1064" s="185"/>
      <c r="AN1064" s="185"/>
      <c r="AO1064" s="185"/>
      <c r="AP1064" s="185"/>
      <c r="AQ1064" s="185"/>
      <c r="AR1064" s="185"/>
      <c r="AS1064" s="185"/>
      <c r="AT1064" s="185"/>
      <c r="AU1064" s="185"/>
      <c r="AV1064" s="185"/>
      <c r="AW1064" s="185"/>
      <c r="AX1064" s="185"/>
      <c r="AY1064" s="185"/>
      <c r="AZ1064" s="185"/>
      <c r="BA1064" s="185"/>
      <c r="BB1064" s="185"/>
      <c r="BC1064" s="185"/>
      <c r="BD1064" s="185"/>
      <c r="BE1064" s="185"/>
      <c r="BF1064" s="185"/>
      <c r="BG1064" s="185"/>
      <c r="BH1064" s="185"/>
      <c r="BI1064" s="185"/>
      <c r="BJ1064" s="185"/>
      <c r="BK1064" s="185"/>
      <c r="BL1064" s="185"/>
      <c r="BM1064" s="185"/>
      <c r="BN1064" s="185"/>
      <c r="BO1064" s="185"/>
      <c r="BP1064" s="185"/>
      <c r="BQ1064" s="185"/>
      <c r="BR1064" s="185"/>
      <c r="BS1064" s="185"/>
      <c r="BT1064" s="185"/>
      <c r="BU1064" s="185"/>
      <c r="BV1064" s="185"/>
      <c r="BW1064" s="185"/>
      <c r="BX1064" s="185"/>
      <c r="BY1064" s="185"/>
      <c r="BZ1064" s="185"/>
      <c r="CA1064" s="185"/>
      <c r="CB1064" s="185"/>
      <c r="CC1064" s="185"/>
      <c r="CD1064" s="185"/>
      <c r="CE1064" s="185"/>
      <c r="CF1064" s="185"/>
      <c r="CG1064" s="185"/>
      <c r="CH1064" s="185"/>
      <c r="CI1064" s="185"/>
      <c r="CJ1064" s="185"/>
      <c r="CK1064" s="185"/>
      <c r="CL1064" s="185"/>
      <c r="CM1064" s="294"/>
    </row>
    <row r="1065" spans="1:91" s="295" customFormat="1" ht="41.25" customHeight="1" x14ac:dyDescent="0.3">
      <c r="A1065" s="128"/>
      <c r="B1065" s="308"/>
      <c r="C1065" s="128"/>
      <c r="D1065" s="128"/>
      <c r="E1065" s="128" t="s">
        <v>39</v>
      </c>
      <c r="F1065" s="128"/>
      <c r="G1065" s="20"/>
      <c r="H1065" s="20"/>
      <c r="I1065" s="20"/>
      <c r="J1065" s="20">
        <v>274.39999999999998</v>
      </c>
      <c r="K1065" s="20"/>
      <c r="L1065" s="20"/>
      <c r="M1065" s="226"/>
      <c r="N1065" s="20" t="s">
        <v>38</v>
      </c>
      <c r="O1065" s="20">
        <v>279038015</v>
      </c>
      <c r="P1065" s="184"/>
      <c r="Q1065" s="185"/>
      <c r="R1065" s="185"/>
      <c r="S1065" s="185"/>
      <c r="T1065" s="185"/>
      <c r="U1065" s="185"/>
      <c r="V1065" s="185"/>
      <c r="W1065" s="185"/>
      <c r="X1065" s="185"/>
      <c r="Y1065" s="185"/>
      <c r="Z1065" s="185"/>
      <c r="AA1065" s="185"/>
      <c r="AB1065" s="185"/>
      <c r="AC1065" s="185"/>
      <c r="AD1065" s="185"/>
      <c r="AE1065" s="185"/>
      <c r="AF1065" s="185"/>
      <c r="AG1065" s="185"/>
      <c r="AH1065" s="185"/>
      <c r="AI1065" s="185"/>
      <c r="AJ1065" s="185"/>
      <c r="AK1065" s="185"/>
      <c r="AL1065" s="185"/>
      <c r="AM1065" s="185"/>
      <c r="AN1065" s="185"/>
      <c r="AO1065" s="185"/>
      <c r="AP1065" s="185"/>
      <c r="AQ1065" s="185"/>
      <c r="AR1065" s="185"/>
      <c r="AS1065" s="185"/>
      <c r="AT1065" s="185"/>
      <c r="AU1065" s="185"/>
      <c r="AV1065" s="185"/>
      <c r="AW1065" s="185"/>
      <c r="AX1065" s="185"/>
      <c r="AY1065" s="185"/>
      <c r="AZ1065" s="185"/>
      <c r="BA1065" s="185"/>
      <c r="BB1065" s="185"/>
      <c r="BC1065" s="185"/>
      <c r="BD1065" s="185"/>
      <c r="BE1065" s="185"/>
      <c r="BF1065" s="185"/>
      <c r="BG1065" s="185"/>
      <c r="BH1065" s="185"/>
      <c r="BI1065" s="185"/>
      <c r="BJ1065" s="185"/>
      <c r="BK1065" s="185"/>
      <c r="BL1065" s="185"/>
      <c r="BM1065" s="185"/>
      <c r="BN1065" s="185"/>
      <c r="BO1065" s="185"/>
      <c r="BP1065" s="185"/>
      <c r="BQ1065" s="185"/>
      <c r="BR1065" s="185"/>
      <c r="BS1065" s="185"/>
      <c r="BT1065" s="185"/>
      <c r="BU1065" s="185"/>
      <c r="BV1065" s="185"/>
      <c r="BW1065" s="185"/>
      <c r="BX1065" s="185"/>
      <c r="BY1065" s="185"/>
      <c r="BZ1065" s="185"/>
      <c r="CA1065" s="185"/>
      <c r="CB1065" s="185"/>
      <c r="CC1065" s="185"/>
      <c r="CD1065" s="185"/>
      <c r="CE1065" s="185"/>
      <c r="CF1065" s="185"/>
      <c r="CG1065" s="185"/>
      <c r="CH1065" s="185"/>
      <c r="CI1065" s="185"/>
      <c r="CJ1065" s="185"/>
      <c r="CK1065" s="185"/>
      <c r="CL1065" s="185"/>
      <c r="CM1065" s="294"/>
    </row>
    <row r="1066" spans="1:91" s="295" customFormat="1" ht="41.25" customHeight="1" x14ac:dyDescent="0.3">
      <c r="A1066" s="128"/>
      <c r="B1066" s="308"/>
      <c r="C1066" s="128"/>
      <c r="D1066" s="128"/>
      <c r="E1066" s="128"/>
      <c r="F1066" s="128"/>
      <c r="G1066" s="20"/>
      <c r="H1066" s="20"/>
      <c r="I1066" s="20"/>
      <c r="J1066" s="20"/>
      <c r="K1066" s="337">
        <v>640.28099999999995</v>
      </c>
      <c r="L1066" s="20"/>
      <c r="M1066" s="226"/>
      <c r="N1066" s="20" t="s">
        <v>14</v>
      </c>
      <c r="O1066" s="20">
        <v>279038011</v>
      </c>
      <c r="P1066" s="293"/>
      <c r="Q1066" s="185"/>
      <c r="R1066" s="185"/>
      <c r="S1066" s="185"/>
      <c r="T1066" s="185"/>
      <c r="U1066" s="185"/>
      <c r="V1066" s="185"/>
      <c r="W1066" s="185"/>
      <c r="X1066" s="185"/>
      <c r="Y1066" s="185"/>
      <c r="Z1066" s="185"/>
      <c r="AA1066" s="185"/>
      <c r="AB1066" s="185"/>
      <c r="AC1066" s="185"/>
      <c r="AD1066" s="185"/>
      <c r="AE1066" s="185"/>
      <c r="AF1066" s="185"/>
      <c r="AG1066" s="185"/>
      <c r="AH1066" s="185"/>
      <c r="AI1066" s="185"/>
      <c r="AJ1066" s="185"/>
      <c r="AK1066" s="185"/>
      <c r="AL1066" s="185"/>
      <c r="AM1066" s="185"/>
      <c r="AN1066" s="185"/>
      <c r="AO1066" s="185"/>
      <c r="AP1066" s="185"/>
      <c r="AQ1066" s="185"/>
      <c r="AR1066" s="185"/>
      <c r="AS1066" s="185"/>
      <c r="AT1066" s="185"/>
      <c r="AU1066" s="185"/>
      <c r="AV1066" s="185"/>
      <c r="AW1066" s="185"/>
      <c r="AX1066" s="185"/>
      <c r="AY1066" s="185"/>
      <c r="AZ1066" s="185"/>
      <c r="BA1066" s="185"/>
      <c r="BB1066" s="185"/>
      <c r="BC1066" s="185"/>
      <c r="BD1066" s="185"/>
      <c r="BE1066" s="185"/>
      <c r="BF1066" s="185"/>
      <c r="BG1066" s="185"/>
      <c r="BH1066" s="185"/>
      <c r="BI1066" s="185"/>
      <c r="BJ1066" s="185"/>
      <c r="BK1066" s="185"/>
      <c r="BL1066" s="185"/>
      <c r="BM1066" s="185"/>
      <c r="BN1066" s="185"/>
      <c r="BO1066" s="185"/>
      <c r="BP1066" s="185"/>
      <c r="BQ1066" s="185"/>
      <c r="BR1066" s="185"/>
      <c r="BS1066" s="185"/>
      <c r="BT1066" s="185"/>
      <c r="BU1066" s="185"/>
      <c r="BV1066" s="185"/>
      <c r="BW1066" s="185"/>
      <c r="BX1066" s="185"/>
      <c r="BY1066" s="185"/>
      <c r="BZ1066" s="185"/>
      <c r="CA1066" s="185"/>
      <c r="CB1066" s="185"/>
      <c r="CC1066" s="185"/>
      <c r="CD1066" s="185"/>
      <c r="CE1066" s="185"/>
      <c r="CF1066" s="185"/>
      <c r="CG1066" s="185"/>
      <c r="CH1066" s="185"/>
      <c r="CI1066" s="185"/>
      <c r="CJ1066" s="185"/>
      <c r="CK1066" s="185"/>
      <c r="CL1066" s="185"/>
      <c r="CM1066" s="294"/>
    </row>
    <row r="1067" spans="1:91" s="295" customFormat="1" ht="41.25" customHeight="1" x14ac:dyDescent="0.3">
      <c r="A1067" s="128"/>
      <c r="B1067" s="308" t="s">
        <v>179</v>
      </c>
      <c r="C1067" s="128" t="s">
        <v>81</v>
      </c>
      <c r="D1067" s="128"/>
      <c r="E1067" s="20" t="s">
        <v>131</v>
      </c>
      <c r="F1067" s="128" t="s">
        <v>167</v>
      </c>
      <c r="G1067" s="20"/>
      <c r="H1067" s="20"/>
      <c r="I1067" s="20"/>
      <c r="J1067" s="20">
        <v>1</v>
      </c>
      <c r="K1067" s="20"/>
      <c r="L1067" s="20"/>
      <c r="M1067" s="226"/>
      <c r="N1067" s="20"/>
      <c r="O1067" s="20" t="s">
        <v>12</v>
      </c>
      <c r="P1067" s="293"/>
      <c r="Q1067" s="185"/>
      <c r="R1067" s="185"/>
      <c r="S1067" s="185"/>
      <c r="T1067" s="185"/>
      <c r="U1067" s="185"/>
      <c r="V1067" s="185"/>
      <c r="W1067" s="185"/>
      <c r="X1067" s="185"/>
      <c r="Y1067" s="185"/>
      <c r="Z1067" s="185"/>
      <c r="AA1067" s="185"/>
      <c r="AB1067" s="185"/>
      <c r="AC1067" s="185"/>
      <c r="AD1067" s="185"/>
      <c r="AE1067" s="185"/>
      <c r="AF1067" s="185"/>
      <c r="AG1067" s="185"/>
      <c r="AH1067" s="185"/>
      <c r="AI1067" s="185"/>
      <c r="AJ1067" s="185"/>
      <c r="AK1067" s="185"/>
      <c r="AL1067" s="185"/>
      <c r="AM1067" s="185"/>
      <c r="AN1067" s="185"/>
      <c r="AO1067" s="185"/>
      <c r="AP1067" s="185"/>
      <c r="AQ1067" s="185"/>
      <c r="AR1067" s="185"/>
      <c r="AS1067" s="185"/>
      <c r="AT1067" s="185"/>
      <c r="AU1067" s="185"/>
      <c r="AV1067" s="185"/>
      <c r="AW1067" s="185"/>
      <c r="AX1067" s="185"/>
      <c r="AY1067" s="185"/>
      <c r="AZ1067" s="185"/>
      <c r="BA1067" s="185"/>
      <c r="BB1067" s="185"/>
      <c r="BC1067" s="185"/>
      <c r="BD1067" s="185"/>
      <c r="BE1067" s="185"/>
      <c r="BF1067" s="185"/>
      <c r="BG1067" s="185"/>
      <c r="BH1067" s="185"/>
      <c r="BI1067" s="185"/>
      <c r="BJ1067" s="185"/>
      <c r="BK1067" s="185"/>
      <c r="BL1067" s="185"/>
      <c r="BM1067" s="185"/>
      <c r="BN1067" s="185"/>
      <c r="BO1067" s="185"/>
      <c r="BP1067" s="185"/>
      <c r="BQ1067" s="185"/>
      <c r="BR1067" s="185"/>
      <c r="BS1067" s="185"/>
      <c r="BT1067" s="185"/>
      <c r="BU1067" s="185"/>
      <c r="BV1067" s="185"/>
      <c r="BW1067" s="185"/>
      <c r="BX1067" s="185"/>
      <c r="BY1067" s="185"/>
      <c r="BZ1067" s="185"/>
      <c r="CA1067" s="185"/>
      <c r="CB1067" s="185"/>
      <c r="CC1067" s="185"/>
      <c r="CD1067" s="185"/>
      <c r="CE1067" s="185"/>
      <c r="CF1067" s="185"/>
      <c r="CG1067" s="185"/>
      <c r="CH1067" s="185"/>
      <c r="CI1067" s="185"/>
      <c r="CJ1067" s="185"/>
      <c r="CK1067" s="185"/>
      <c r="CL1067" s="185"/>
      <c r="CM1067" s="294"/>
    </row>
    <row r="1068" spans="1:91" s="295" customFormat="1" ht="41.25" customHeight="1" x14ac:dyDescent="0.3">
      <c r="A1068" s="128"/>
      <c r="B1068" s="308"/>
      <c r="C1068" s="128"/>
      <c r="D1068" s="128"/>
      <c r="E1068" s="128" t="s">
        <v>39</v>
      </c>
      <c r="F1068" s="128"/>
      <c r="G1068" s="20"/>
      <c r="H1068" s="20"/>
      <c r="I1068" s="20"/>
      <c r="J1068" s="20">
        <v>195.3</v>
      </c>
      <c r="K1068" s="20"/>
      <c r="L1068" s="20"/>
      <c r="M1068" s="226"/>
      <c r="N1068" s="20" t="s">
        <v>38</v>
      </c>
      <c r="O1068" s="20">
        <v>279038015</v>
      </c>
      <c r="P1068" s="293"/>
      <c r="Q1068" s="185"/>
      <c r="R1068" s="185"/>
      <c r="S1068" s="185"/>
      <c r="T1068" s="185"/>
      <c r="U1068" s="185"/>
      <c r="V1068" s="185"/>
      <c r="W1068" s="185"/>
      <c r="X1068" s="185"/>
      <c r="Y1068" s="185"/>
      <c r="Z1068" s="185"/>
      <c r="AA1068" s="185"/>
      <c r="AB1068" s="185"/>
      <c r="AC1068" s="185"/>
      <c r="AD1068" s="185"/>
      <c r="AE1068" s="185"/>
      <c r="AF1068" s="185"/>
      <c r="AG1068" s="185"/>
      <c r="AH1068" s="185"/>
      <c r="AI1068" s="185"/>
      <c r="AJ1068" s="185"/>
      <c r="AK1068" s="185"/>
      <c r="AL1068" s="185"/>
      <c r="AM1068" s="185"/>
      <c r="AN1068" s="185"/>
      <c r="AO1068" s="185"/>
      <c r="AP1068" s="185"/>
      <c r="AQ1068" s="185"/>
      <c r="AR1068" s="185"/>
      <c r="AS1068" s="185"/>
      <c r="AT1068" s="185"/>
      <c r="AU1068" s="185"/>
      <c r="AV1068" s="185"/>
      <c r="AW1068" s="185"/>
      <c r="AX1068" s="185"/>
      <c r="AY1068" s="185"/>
      <c r="AZ1068" s="185"/>
      <c r="BA1068" s="185"/>
      <c r="BB1068" s="185"/>
      <c r="BC1068" s="185"/>
      <c r="BD1068" s="185"/>
      <c r="BE1068" s="185"/>
      <c r="BF1068" s="185"/>
      <c r="BG1068" s="185"/>
      <c r="BH1068" s="185"/>
      <c r="BI1068" s="185"/>
      <c r="BJ1068" s="185"/>
      <c r="BK1068" s="185"/>
      <c r="BL1068" s="185"/>
      <c r="BM1068" s="185"/>
      <c r="BN1068" s="185"/>
      <c r="BO1068" s="185"/>
      <c r="BP1068" s="185"/>
      <c r="BQ1068" s="185"/>
      <c r="BR1068" s="185"/>
      <c r="BS1068" s="185"/>
      <c r="BT1068" s="185"/>
      <c r="BU1068" s="185"/>
      <c r="BV1068" s="185"/>
      <c r="BW1068" s="185"/>
      <c r="BX1068" s="185"/>
      <c r="BY1068" s="185"/>
      <c r="BZ1068" s="185"/>
      <c r="CA1068" s="185"/>
      <c r="CB1068" s="185"/>
      <c r="CC1068" s="185"/>
      <c r="CD1068" s="185"/>
      <c r="CE1068" s="185"/>
      <c r="CF1068" s="185"/>
      <c r="CG1068" s="185"/>
      <c r="CH1068" s="185"/>
      <c r="CI1068" s="185"/>
      <c r="CJ1068" s="185"/>
      <c r="CK1068" s="185"/>
      <c r="CL1068" s="185"/>
      <c r="CM1068" s="294"/>
    </row>
    <row r="1069" spans="1:91" s="295" customFormat="1" ht="41.25" customHeight="1" x14ac:dyDescent="0.3">
      <c r="A1069" s="128"/>
      <c r="B1069" s="308"/>
      <c r="C1069" s="128"/>
      <c r="D1069" s="128"/>
      <c r="E1069" s="128"/>
      <c r="F1069" s="128"/>
      <c r="G1069" s="20"/>
      <c r="H1069" s="20"/>
      <c r="I1069" s="20">
        <v>195.3</v>
      </c>
      <c r="J1069" s="20">
        <v>455.78800000000001</v>
      </c>
      <c r="K1069" s="20"/>
      <c r="L1069" s="20"/>
      <c r="M1069" s="226"/>
      <c r="N1069" s="20" t="s">
        <v>14</v>
      </c>
      <c r="O1069" s="20">
        <v>279038011</v>
      </c>
      <c r="P1069" s="293"/>
      <c r="Q1069" s="185"/>
      <c r="R1069" s="185"/>
      <c r="S1069" s="185"/>
      <c r="T1069" s="185"/>
      <c r="U1069" s="185"/>
      <c r="V1069" s="185"/>
      <c r="W1069" s="185"/>
      <c r="X1069" s="185"/>
      <c r="Y1069" s="185"/>
      <c r="Z1069" s="185"/>
      <c r="AA1069" s="185"/>
      <c r="AB1069" s="185"/>
      <c r="AC1069" s="185"/>
      <c r="AD1069" s="185"/>
      <c r="AE1069" s="185"/>
      <c r="AF1069" s="185"/>
      <c r="AG1069" s="185"/>
      <c r="AH1069" s="185"/>
      <c r="AI1069" s="185"/>
      <c r="AJ1069" s="185"/>
      <c r="AK1069" s="185"/>
      <c r="AL1069" s="185"/>
      <c r="AM1069" s="185"/>
      <c r="AN1069" s="185"/>
      <c r="AO1069" s="185"/>
      <c r="AP1069" s="185"/>
      <c r="AQ1069" s="185"/>
      <c r="AR1069" s="185"/>
      <c r="AS1069" s="185"/>
      <c r="AT1069" s="185"/>
      <c r="AU1069" s="185"/>
      <c r="AV1069" s="185"/>
      <c r="AW1069" s="185"/>
      <c r="AX1069" s="185"/>
      <c r="AY1069" s="185"/>
      <c r="AZ1069" s="185"/>
      <c r="BA1069" s="185"/>
      <c r="BB1069" s="185"/>
      <c r="BC1069" s="185"/>
      <c r="BD1069" s="185"/>
      <c r="BE1069" s="185"/>
      <c r="BF1069" s="185"/>
      <c r="BG1069" s="185"/>
      <c r="BH1069" s="185"/>
      <c r="BI1069" s="185"/>
      <c r="BJ1069" s="185"/>
      <c r="BK1069" s="185"/>
      <c r="BL1069" s="185"/>
      <c r="BM1069" s="185"/>
      <c r="BN1069" s="185"/>
      <c r="BO1069" s="185"/>
      <c r="BP1069" s="185"/>
      <c r="BQ1069" s="185"/>
      <c r="BR1069" s="185"/>
      <c r="BS1069" s="185"/>
      <c r="BT1069" s="185"/>
      <c r="BU1069" s="185"/>
      <c r="BV1069" s="185"/>
      <c r="BW1069" s="185"/>
      <c r="BX1069" s="185"/>
      <c r="BY1069" s="185"/>
      <c r="BZ1069" s="185"/>
      <c r="CA1069" s="185"/>
      <c r="CB1069" s="185"/>
      <c r="CC1069" s="185"/>
      <c r="CD1069" s="185"/>
      <c r="CE1069" s="185"/>
      <c r="CF1069" s="185"/>
      <c r="CG1069" s="185"/>
      <c r="CH1069" s="185"/>
      <c r="CI1069" s="185"/>
      <c r="CJ1069" s="185"/>
      <c r="CK1069" s="185"/>
      <c r="CL1069" s="185"/>
      <c r="CM1069" s="294"/>
    </row>
    <row r="1070" spans="1:91" s="295" customFormat="1" ht="41.25" customHeight="1" x14ac:dyDescent="0.3">
      <c r="A1070" s="128"/>
      <c r="B1070" s="308" t="s">
        <v>178</v>
      </c>
      <c r="C1070" s="128" t="s">
        <v>81</v>
      </c>
      <c r="D1070" s="128"/>
      <c r="E1070" s="20" t="s">
        <v>131</v>
      </c>
      <c r="F1070" s="128" t="s">
        <v>167</v>
      </c>
      <c r="G1070" s="20"/>
      <c r="H1070" s="20"/>
      <c r="I1070" s="20"/>
      <c r="J1070" s="20"/>
      <c r="K1070" s="20">
        <v>1</v>
      </c>
      <c r="L1070" s="20"/>
      <c r="M1070" s="226"/>
      <c r="N1070" s="20"/>
      <c r="O1070" s="20" t="s">
        <v>12</v>
      </c>
      <c r="P1070" s="293"/>
      <c r="Q1070" s="185"/>
      <c r="R1070" s="185"/>
      <c r="S1070" s="185"/>
      <c r="T1070" s="185"/>
      <c r="U1070" s="185"/>
      <c r="V1070" s="185"/>
      <c r="W1070" s="185"/>
      <c r="X1070" s="185"/>
      <c r="Y1070" s="185"/>
      <c r="Z1070" s="185"/>
      <c r="AA1070" s="185"/>
      <c r="AB1070" s="185"/>
      <c r="AC1070" s="185"/>
      <c r="AD1070" s="185"/>
      <c r="AE1070" s="185"/>
      <c r="AF1070" s="185"/>
      <c r="AG1070" s="185"/>
      <c r="AH1070" s="185"/>
      <c r="AI1070" s="185"/>
      <c r="AJ1070" s="185"/>
      <c r="AK1070" s="185"/>
      <c r="AL1070" s="185"/>
      <c r="AM1070" s="185"/>
      <c r="AN1070" s="185"/>
      <c r="AO1070" s="185"/>
      <c r="AP1070" s="185"/>
      <c r="AQ1070" s="185"/>
      <c r="AR1070" s="185"/>
      <c r="AS1070" s="185"/>
      <c r="AT1070" s="185"/>
      <c r="AU1070" s="185"/>
      <c r="AV1070" s="185"/>
      <c r="AW1070" s="185"/>
      <c r="AX1070" s="185"/>
      <c r="AY1070" s="185"/>
      <c r="AZ1070" s="185"/>
      <c r="BA1070" s="185"/>
      <c r="BB1070" s="185"/>
      <c r="BC1070" s="185"/>
      <c r="BD1070" s="185"/>
      <c r="BE1070" s="185"/>
      <c r="BF1070" s="185"/>
      <c r="BG1070" s="185"/>
      <c r="BH1070" s="185"/>
      <c r="BI1070" s="185"/>
      <c r="BJ1070" s="185"/>
      <c r="BK1070" s="185"/>
      <c r="BL1070" s="185"/>
      <c r="BM1070" s="185"/>
      <c r="BN1070" s="185"/>
      <c r="BO1070" s="185"/>
      <c r="BP1070" s="185"/>
      <c r="BQ1070" s="185"/>
      <c r="BR1070" s="185"/>
      <c r="BS1070" s="185"/>
      <c r="BT1070" s="185"/>
      <c r="BU1070" s="185"/>
      <c r="BV1070" s="185"/>
      <c r="BW1070" s="185"/>
      <c r="BX1070" s="185"/>
      <c r="BY1070" s="185"/>
      <c r="BZ1070" s="185"/>
      <c r="CA1070" s="185"/>
      <c r="CB1070" s="185"/>
      <c r="CC1070" s="185"/>
      <c r="CD1070" s="185"/>
      <c r="CE1070" s="185"/>
      <c r="CF1070" s="185"/>
      <c r="CG1070" s="185"/>
      <c r="CH1070" s="185"/>
      <c r="CI1070" s="185"/>
      <c r="CJ1070" s="185"/>
      <c r="CK1070" s="185"/>
      <c r="CL1070" s="185"/>
      <c r="CM1070" s="294"/>
    </row>
    <row r="1071" spans="1:91" s="295" customFormat="1" ht="41.25" customHeight="1" x14ac:dyDescent="0.3">
      <c r="A1071" s="128"/>
      <c r="B1071" s="308"/>
      <c r="C1071" s="128"/>
      <c r="D1071" s="128"/>
      <c r="E1071" s="128" t="s">
        <v>39</v>
      </c>
      <c r="F1071" s="128"/>
      <c r="G1071" s="20"/>
      <c r="H1071" s="20"/>
      <c r="I1071" s="20"/>
      <c r="J1071" s="20">
        <v>281.60000000000002</v>
      </c>
      <c r="K1071" s="20"/>
      <c r="L1071" s="20"/>
      <c r="M1071" s="226"/>
      <c r="N1071" s="20" t="s">
        <v>38</v>
      </c>
      <c r="O1071" s="20">
        <v>279038015</v>
      </c>
      <c r="P1071" s="293"/>
      <c r="Q1071" s="185"/>
      <c r="R1071" s="185"/>
      <c r="S1071" s="185"/>
      <c r="T1071" s="185"/>
      <c r="U1071" s="185"/>
      <c r="V1071" s="185"/>
      <c r="W1071" s="185"/>
      <c r="X1071" s="185"/>
      <c r="Y1071" s="185"/>
      <c r="Z1071" s="185"/>
      <c r="AA1071" s="185"/>
      <c r="AB1071" s="185"/>
      <c r="AC1071" s="185"/>
      <c r="AD1071" s="185"/>
      <c r="AE1071" s="185"/>
      <c r="AF1071" s="185"/>
      <c r="AG1071" s="185"/>
      <c r="AH1071" s="185"/>
      <c r="AI1071" s="185"/>
      <c r="AJ1071" s="185"/>
      <c r="AK1071" s="185"/>
      <c r="AL1071" s="185"/>
      <c r="AM1071" s="185"/>
      <c r="AN1071" s="185"/>
      <c r="AO1071" s="185"/>
      <c r="AP1071" s="185"/>
      <c r="AQ1071" s="185"/>
      <c r="AR1071" s="185"/>
      <c r="AS1071" s="185"/>
      <c r="AT1071" s="185"/>
      <c r="AU1071" s="185"/>
      <c r="AV1071" s="185"/>
      <c r="AW1071" s="185"/>
      <c r="AX1071" s="185"/>
      <c r="AY1071" s="185"/>
      <c r="AZ1071" s="185"/>
      <c r="BA1071" s="185"/>
      <c r="BB1071" s="185"/>
      <c r="BC1071" s="185"/>
      <c r="BD1071" s="185"/>
      <c r="BE1071" s="185"/>
      <c r="BF1071" s="185"/>
      <c r="BG1071" s="185"/>
      <c r="BH1071" s="185"/>
      <c r="BI1071" s="185"/>
      <c r="BJ1071" s="185"/>
      <c r="BK1071" s="185"/>
      <c r="BL1071" s="185"/>
      <c r="BM1071" s="185"/>
      <c r="BN1071" s="185"/>
      <c r="BO1071" s="185"/>
      <c r="BP1071" s="185"/>
      <c r="BQ1071" s="185"/>
      <c r="BR1071" s="185"/>
      <c r="BS1071" s="185"/>
      <c r="BT1071" s="185"/>
      <c r="BU1071" s="185"/>
      <c r="BV1071" s="185"/>
      <c r="BW1071" s="185"/>
      <c r="BX1071" s="185"/>
      <c r="BY1071" s="185"/>
      <c r="BZ1071" s="185"/>
      <c r="CA1071" s="185"/>
      <c r="CB1071" s="185"/>
      <c r="CC1071" s="185"/>
      <c r="CD1071" s="185"/>
      <c r="CE1071" s="185"/>
      <c r="CF1071" s="185"/>
      <c r="CG1071" s="185"/>
      <c r="CH1071" s="185"/>
      <c r="CI1071" s="185"/>
      <c r="CJ1071" s="185"/>
      <c r="CK1071" s="185"/>
      <c r="CL1071" s="185"/>
      <c r="CM1071" s="294"/>
    </row>
    <row r="1072" spans="1:91" s="295" customFormat="1" ht="133.5" customHeight="1" x14ac:dyDescent="0.3">
      <c r="A1072" s="128"/>
      <c r="B1072" s="308"/>
      <c r="C1072" s="128"/>
      <c r="D1072" s="128"/>
      <c r="E1072" s="128"/>
      <c r="F1072" s="128"/>
      <c r="G1072" s="20"/>
      <c r="H1072" s="20"/>
      <c r="I1072" s="20"/>
      <c r="J1072" s="20"/>
      <c r="K1072" s="337">
        <v>656.99599999999998</v>
      </c>
      <c r="L1072" s="20"/>
      <c r="M1072" s="226"/>
      <c r="N1072" s="20" t="s">
        <v>14</v>
      </c>
      <c r="O1072" s="20">
        <v>279038011</v>
      </c>
      <c r="P1072" s="293"/>
      <c r="Q1072" s="185"/>
      <c r="R1072" s="185"/>
      <c r="S1072" s="185"/>
      <c r="T1072" s="185"/>
      <c r="U1072" s="185"/>
      <c r="V1072" s="185"/>
      <c r="W1072" s="185"/>
      <c r="X1072" s="185"/>
      <c r="Y1072" s="185"/>
      <c r="Z1072" s="185"/>
      <c r="AA1072" s="185"/>
      <c r="AB1072" s="185"/>
      <c r="AC1072" s="185"/>
      <c r="AD1072" s="185"/>
      <c r="AE1072" s="185"/>
      <c r="AF1072" s="185"/>
      <c r="AG1072" s="185"/>
      <c r="AH1072" s="185"/>
      <c r="AI1072" s="185"/>
      <c r="AJ1072" s="185"/>
      <c r="AK1072" s="185"/>
      <c r="AL1072" s="185"/>
      <c r="AM1072" s="185"/>
      <c r="AN1072" s="185"/>
      <c r="AO1072" s="185"/>
      <c r="AP1072" s="185"/>
      <c r="AQ1072" s="185"/>
      <c r="AR1072" s="185"/>
      <c r="AS1072" s="185"/>
      <c r="AT1072" s="185"/>
      <c r="AU1072" s="185"/>
      <c r="AV1072" s="185"/>
      <c r="AW1072" s="185"/>
      <c r="AX1072" s="185"/>
      <c r="AY1072" s="185"/>
      <c r="AZ1072" s="185"/>
      <c r="BA1072" s="185"/>
      <c r="BB1072" s="185"/>
      <c r="BC1072" s="185"/>
      <c r="BD1072" s="185"/>
      <c r="BE1072" s="185"/>
      <c r="BF1072" s="185"/>
      <c r="BG1072" s="185"/>
      <c r="BH1072" s="185"/>
      <c r="BI1072" s="185"/>
      <c r="BJ1072" s="185"/>
      <c r="BK1072" s="185"/>
      <c r="BL1072" s="185"/>
      <c r="BM1072" s="185"/>
      <c r="BN1072" s="185"/>
      <c r="BO1072" s="185"/>
      <c r="BP1072" s="185"/>
      <c r="BQ1072" s="185"/>
      <c r="BR1072" s="185"/>
      <c r="BS1072" s="185"/>
      <c r="BT1072" s="185"/>
      <c r="BU1072" s="185"/>
      <c r="BV1072" s="185"/>
      <c r="BW1072" s="185"/>
      <c r="BX1072" s="185"/>
      <c r="BY1072" s="185"/>
      <c r="BZ1072" s="185"/>
      <c r="CA1072" s="185"/>
      <c r="CB1072" s="185"/>
      <c r="CC1072" s="185"/>
      <c r="CD1072" s="185"/>
      <c r="CE1072" s="185"/>
      <c r="CF1072" s="185"/>
      <c r="CG1072" s="185"/>
      <c r="CH1072" s="185"/>
      <c r="CI1072" s="185"/>
      <c r="CJ1072" s="185"/>
      <c r="CK1072" s="185"/>
      <c r="CL1072" s="185"/>
      <c r="CM1072" s="294"/>
    </row>
    <row r="1073" spans="1:91" s="295" customFormat="1" ht="41.25" customHeight="1" x14ac:dyDescent="0.3">
      <c r="A1073" s="128"/>
      <c r="B1073" s="308" t="s">
        <v>177</v>
      </c>
      <c r="C1073" s="128" t="s">
        <v>81</v>
      </c>
      <c r="D1073" s="128"/>
      <c r="E1073" s="20" t="s">
        <v>131</v>
      </c>
      <c r="F1073" s="128" t="s">
        <v>167</v>
      </c>
      <c r="G1073" s="20"/>
      <c r="H1073" s="20"/>
      <c r="I1073" s="20"/>
      <c r="J1073" s="20"/>
      <c r="K1073" s="20">
        <v>1</v>
      </c>
      <c r="L1073" s="20"/>
      <c r="M1073" s="226"/>
      <c r="N1073" s="20"/>
      <c r="O1073" s="20" t="s">
        <v>12</v>
      </c>
      <c r="P1073" s="293"/>
      <c r="Q1073" s="185"/>
      <c r="R1073" s="185"/>
      <c r="S1073" s="185"/>
      <c r="T1073" s="185"/>
      <c r="U1073" s="185"/>
      <c r="V1073" s="185"/>
      <c r="W1073" s="185"/>
      <c r="X1073" s="185"/>
      <c r="Y1073" s="185"/>
      <c r="Z1073" s="185"/>
      <c r="AA1073" s="185"/>
      <c r="AB1073" s="185"/>
      <c r="AC1073" s="185"/>
      <c r="AD1073" s="185"/>
      <c r="AE1073" s="185"/>
      <c r="AF1073" s="185"/>
      <c r="AG1073" s="185"/>
      <c r="AH1073" s="185"/>
      <c r="AI1073" s="185"/>
      <c r="AJ1073" s="185"/>
      <c r="AK1073" s="185"/>
      <c r="AL1073" s="185"/>
      <c r="AM1073" s="185"/>
      <c r="AN1073" s="185"/>
      <c r="AO1073" s="185"/>
      <c r="AP1073" s="185"/>
      <c r="AQ1073" s="185"/>
      <c r="AR1073" s="185"/>
      <c r="AS1073" s="185"/>
      <c r="AT1073" s="185"/>
      <c r="AU1073" s="185"/>
      <c r="AV1073" s="185"/>
      <c r="AW1073" s="185"/>
      <c r="AX1073" s="185"/>
      <c r="AY1073" s="185"/>
      <c r="AZ1073" s="185"/>
      <c r="BA1073" s="185"/>
      <c r="BB1073" s="185"/>
      <c r="BC1073" s="185"/>
      <c r="BD1073" s="185"/>
      <c r="BE1073" s="185"/>
      <c r="BF1073" s="185"/>
      <c r="BG1073" s="185"/>
      <c r="BH1073" s="185"/>
      <c r="BI1073" s="185"/>
      <c r="BJ1073" s="185"/>
      <c r="BK1073" s="185"/>
      <c r="BL1073" s="185"/>
      <c r="BM1073" s="185"/>
      <c r="BN1073" s="185"/>
      <c r="BO1073" s="185"/>
      <c r="BP1073" s="185"/>
      <c r="BQ1073" s="185"/>
      <c r="BR1073" s="185"/>
      <c r="BS1073" s="185"/>
      <c r="BT1073" s="185"/>
      <c r="BU1073" s="185"/>
      <c r="BV1073" s="185"/>
      <c r="BW1073" s="185"/>
      <c r="BX1073" s="185"/>
      <c r="BY1073" s="185"/>
      <c r="BZ1073" s="185"/>
      <c r="CA1073" s="185"/>
      <c r="CB1073" s="185"/>
      <c r="CC1073" s="185"/>
      <c r="CD1073" s="185"/>
      <c r="CE1073" s="185"/>
      <c r="CF1073" s="185"/>
      <c r="CG1073" s="185"/>
      <c r="CH1073" s="185"/>
      <c r="CI1073" s="185"/>
      <c r="CJ1073" s="185"/>
      <c r="CK1073" s="185"/>
      <c r="CL1073" s="185"/>
      <c r="CM1073" s="294"/>
    </row>
    <row r="1074" spans="1:91" s="295" customFormat="1" ht="41.25" customHeight="1" x14ac:dyDescent="0.3">
      <c r="A1074" s="128"/>
      <c r="B1074" s="308"/>
      <c r="C1074" s="128"/>
      <c r="D1074" s="128"/>
      <c r="E1074" s="128" t="s">
        <v>39</v>
      </c>
      <c r="F1074" s="128"/>
      <c r="G1074" s="20"/>
      <c r="H1074" s="20"/>
      <c r="I1074" s="20"/>
      <c r="J1074" s="20">
        <v>300</v>
      </c>
      <c r="K1074" s="20">
        <v>377.5</v>
      </c>
      <c r="L1074" s="20"/>
      <c r="M1074" s="226"/>
      <c r="N1074" s="20" t="s">
        <v>38</v>
      </c>
      <c r="O1074" s="20">
        <v>279038015</v>
      </c>
      <c r="P1074" s="293"/>
      <c r="Q1074" s="185"/>
      <c r="R1074" s="185"/>
      <c r="S1074" s="185"/>
      <c r="T1074" s="185"/>
      <c r="U1074" s="185"/>
      <c r="V1074" s="185"/>
      <c r="W1074" s="185"/>
      <c r="X1074" s="185"/>
      <c r="Y1074" s="185"/>
      <c r="Z1074" s="185"/>
      <c r="AA1074" s="185"/>
      <c r="AB1074" s="185"/>
      <c r="AC1074" s="185"/>
      <c r="AD1074" s="185"/>
      <c r="AE1074" s="185"/>
      <c r="AF1074" s="185"/>
      <c r="AG1074" s="185"/>
      <c r="AH1074" s="185"/>
      <c r="AI1074" s="185"/>
      <c r="AJ1074" s="185"/>
      <c r="AK1074" s="185"/>
      <c r="AL1074" s="185"/>
      <c r="AM1074" s="185"/>
      <c r="AN1074" s="185"/>
      <c r="AO1074" s="185"/>
      <c r="AP1074" s="185"/>
      <c r="AQ1074" s="185"/>
      <c r="AR1074" s="185"/>
      <c r="AS1074" s="185"/>
      <c r="AT1074" s="185"/>
      <c r="AU1074" s="185"/>
      <c r="AV1074" s="185"/>
      <c r="AW1074" s="185"/>
      <c r="AX1074" s="185"/>
      <c r="AY1074" s="185"/>
      <c r="AZ1074" s="185"/>
      <c r="BA1074" s="185"/>
      <c r="BB1074" s="185"/>
      <c r="BC1074" s="185"/>
      <c r="BD1074" s="185"/>
      <c r="BE1074" s="185"/>
      <c r="BF1074" s="185"/>
      <c r="BG1074" s="185"/>
      <c r="BH1074" s="185"/>
      <c r="BI1074" s="185"/>
      <c r="BJ1074" s="185"/>
      <c r="BK1074" s="185"/>
      <c r="BL1074" s="185"/>
      <c r="BM1074" s="185"/>
      <c r="BN1074" s="185"/>
      <c r="BO1074" s="185"/>
      <c r="BP1074" s="185"/>
      <c r="BQ1074" s="185"/>
      <c r="BR1074" s="185"/>
      <c r="BS1074" s="185"/>
      <c r="BT1074" s="185"/>
      <c r="BU1074" s="185"/>
      <c r="BV1074" s="185"/>
      <c r="BW1074" s="185"/>
      <c r="BX1074" s="185"/>
      <c r="BY1074" s="185"/>
      <c r="BZ1074" s="185"/>
      <c r="CA1074" s="185"/>
      <c r="CB1074" s="185"/>
      <c r="CC1074" s="185"/>
      <c r="CD1074" s="185"/>
      <c r="CE1074" s="185"/>
      <c r="CF1074" s="185"/>
      <c r="CG1074" s="185"/>
      <c r="CH1074" s="185"/>
      <c r="CI1074" s="185"/>
      <c r="CJ1074" s="185"/>
      <c r="CK1074" s="185"/>
      <c r="CL1074" s="185"/>
      <c r="CM1074" s="294"/>
    </row>
    <row r="1075" spans="1:91" s="295" customFormat="1" ht="41.25" customHeight="1" x14ac:dyDescent="0.3">
      <c r="A1075" s="128"/>
      <c r="B1075" s="308"/>
      <c r="C1075" s="128"/>
      <c r="D1075" s="128"/>
      <c r="E1075" s="128"/>
      <c r="F1075" s="128"/>
      <c r="G1075" s="20"/>
      <c r="H1075" s="20"/>
      <c r="I1075" s="20">
        <v>400</v>
      </c>
      <c r="J1075" s="337">
        <v>1180.9000000000001</v>
      </c>
      <c r="K1075" s="20"/>
      <c r="L1075" s="20"/>
      <c r="M1075" s="226"/>
      <c r="N1075" s="20" t="s">
        <v>14</v>
      </c>
      <c r="O1075" s="20">
        <v>279038011</v>
      </c>
      <c r="P1075" s="293"/>
      <c r="Q1075" s="185"/>
      <c r="R1075" s="185"/>
      <c r="S1075" s="185"/>
      <c r="T1075" s="185"/>
      <c r="U1075" s="185"/>
      <c r="V1075" s="185"/>
      <c r="W1075" s="185"/>
      <c r="X1075" s="185"/>
      <c r="Y1075" s="185"/>
      <c r="Z1075" s="185"/>
      <c r="AA1075" s="185"/>
      <c r="AB1075" s="185"/>
      <c r="AC1075" s="185"/>
      <c r="AD1075" s="185"/>
      <c r="AE1075" s="185"/>
      <c r="AF1075" s="185"/>
      <c r="AG1075" s="185"/>
      <c r="AH1075" s="185"/>
      <c r="AI1075" s="185"/>
      <c r="AJ1075" s="185"/>
      <c r="AK1075" s="185"/>
      <c r="AL1075" s="185"/>
      <c r="AM1075" s="185"/>
      <c r="AN1075" s="185"/>
      <c r="AO1075" s="185"/>
      <c r="AP1075" s="185"/>
      <c r="AQ1075" s="185"/>
      <c r="AR1075" s="185"/>
      <c r="AS1075" s="185"/>
      <c r="AT1075" s="185"/>
      <c r="AU1075" s="185"/>
      <c r="AV1075" s="185"/>
      <c r="AW1075" s="185"/>
      <c r="AX1075" s="185"/>
      <c r="AY1075" s="185"/>
      <c r="AZ1075" s="185"/>
      <c r="BA1075" s="185"/>
      <c r="BB1075" s="185"/>
      <c r="BC1075" s="185"/>
      <c r="BD1075" s="185"/>
      <c r="BE1075" s="185"/>
      <c r="BF1075" s="185"/>
      <c r="BG1075" s="185"/>
      <c r="BH1075" s="185"/>
      <c r="BI1075" s="185"/>
      <c r="BJ1075" s="185"/>
      <c r="BK1075" s="185"/>
      <c r="BL1075" s="185"/>
      <c r="BM1075" s="185"/>
      <c r="BN1075" s="185"/>
      <c r="BO1075" s="185"/>
      <c r="BP1075" s="185"/>
      <c r="BQ1075" s="185"/>
      <c r="BR1075" s="185"/>
      <c r="BS1075" s="185"/>
      <c r="BT1075" s="185"/>
      <c r="BU1075" s="185"/>
      <c r="BV1075" s="185"/>
      <c r="BW1075" s="185"/>
      <c r="BX1075" s="185"/>
      <c r="BY1075" s="185"/>
      <c r="BZ1075" s="185"/>
      <c r="CA1075" s="185"/>
      <c r="CB1075" s="185"/>
      <c r="CC1075" s="185"/>
      <c r="CD1075" s="185"/>
      <c r="CE1075" s="185"/>
      <c r="CF1075" s="185"/>
      <c r="CG1075" s="185"/>
      <c r="CH1075" s="185"/>
      <c r="CI1075" s="185"/>
      <c r="CJ1075" s="185"/>
      <c r="CK1075" s="185"/>
      <c r="CL1075" s="185"/>
      <c r="CM1075" s="294"/>
    </row>
    <row r="1076" spans="1:91" s="295" customFormat="1" ht="41.25" customHeight="1" x14ac:dyDescent="0.3">
      <c r="A1076" s="128"/>
      <c r="B1076" s="308" t="s">
        <v>176</v>
      </c>
      <c r="C1076" s="128" t="s">
        <v>81</v>
      </c>
      <c r="D1076" s="128"/>
      <c r="E1076" s="20" t="s">
        <v>131</v>
      </c>
      <c r="F1076" s="128" t="s">
        <v>167</v>
      </c>
      <c r="G1076" s="20"/>
      <c r="H1076" s="20"/>
      <c r="I1076" s="20"/>
      <c r="J1076" s="20"/>
      <c r="K1076" s="20"/>
      <c r="L1076" s="20"/>
      <c r="M1076" s="20">
        <v>1</v>
      </c>
      <c r="N1076" s="20"/>
      <c r="O1076" s="20" t="s">
        <v>12</v>
      </c>
      <c r="P1076" s="293"/>
      <c r="Q1076" s="185"/>
      <c r="R1076" s="185"/>
      <c r="S1076" s="185"/>
      <c r="T1076" s="185"/>
      <c r="U1076" s="185"/>
      <c r="V1076" s="185"/>
      <c r="W1076" s="185"/>
      <c r="X1076" s="185"/>
      <c r="Y1076" s="185"/>
      <c r="Z1076" s="185"/>
      <c r="AA1076" s="185"/>
      <c r="AB1076" s="185"/>
      <c r="AC1076" s="185"/>
      <c r="AD1076" s="185"/>
      <c r="AE1076" s="185"/>
      <c r="AF1076" s="185"/>
      <c r="AG1076" s="185"/>
      <c r="AH1076" s="185"/>
      <c r="AI1076" s="185"/>
      <c r="AJ1076" s="185"/>
      <c r="AK1076" s="185"/>
      <c r="AL1076" s="185"/>
      <c r="AM1076" s="185"/>
      <c r="AN1076" s="185"/>
      <c r="AO1076" s="185"/>
      <c r="AP1076" s="185"/>
      <c r="AQ1076" s="185"/>
      <c r="AR1076" s="185"/>
      <c r="AS1076" s="185"/>
      <c r="AT1076" s="185"/>
      <c r="AU1076" s="185"/>
      <c r="AV1076" s="185"/>
      <c r="AW1076" s="185"/>
      <c r="AX1076" s="185"/>
      <c r="AY1076" s="185"/>
      <c r="AZ1076" s="185"/>
      <c r="BA1076" s="185"/>
      <c r="BB1076" s="185"/>
      <c r="BC1076" s="185"/>
      <c r="BD1076" s="185"/>
      <c r="BE1076" s="185"/>
      <c r="BF1076" s="185"/>
      <c r="BG1076" s="185"/>
      <c r="BH1076" s="185"/>
      <c r="BI1076" s="185"/>
      <c r="BJ1076" s="185"/>
      <c r="BK1076" s="185"/>
      <c r="BL1076" s="185"/>
      <c r="BM1076" s="185"/>
      <c r="BN1076" s="185"/>
      <c r="BO1076" s="185"/>
      <c r="BP1076" s="185"/>
      <c r="BQ1076" s="185"/>
      <c r="BR1076" s="185"/>
      <c r="BS1076" s="185"/>
      <c r="BT1076" s="185"/>
      <c r="BU1076" s="185"/>
      <c r="BV1076" s="185"/>
      <c r="BW1076" s="185"/>
      <c r="BX1076" s="185"/>
      <c r="BY1076" s="185"/>
      <c r="BZ1076" s="185"/>
      <c r="CA1076" s="185"/>
      <c r="CB1076" s="185"/>
      <c r="CC1076" s="185"/>
      <c r="CD1076" s="185"/>
      <c r="CE1076" s="185"/>
      <c r="CF1076" s="185"/>
      <c r="CG1076" s="185"/>
      <c r="CH1076" s="185"/>
      <c r="CI1076" s="185"/>
      <c r="CJ1076" s="185"/>
      <c r="CK1076" s="185"/>
      <c r="CL1076" s="185"/>
      <c r="CM1076" s="294"/>
    </row>
    <row r="1077" spans="1:91" s="295" customFormat="1" ht="41.25" customHeight="1" x14ac:dyDescent="0.3">
      <c r="A1077" s="128"/>
      <c r="B1077" s="308"/>
      <c r="C1077" s="128"/>
      <c r="D1077" s="128"/>
      <c r="E1077" s="128" t="s">
        <v>39</v>
      </c>
      <c r="F1077" s="128"/>
      <c r="G1077" s="20"/>
      <c r="H1077" s="20"/>
      <c r="I1077" s="20"/>
      <c r="J1077" s="20"/>
      <c r="K1077" s="20"/>
      <c r="L1077" s="20">
        <v>2850</v>
      </c>
      <c r="M1077" s="20">
        <v>3090</v>
      </c>
      <c r="N1077" s="20" t="s">
        <v>38</v>
      </c>
      <c r="O1077" s="20">
        <v>279114015</v>
      </c>
      <c r="P1077" s="293"/>
      <c r="Q1077" s="185"/>
      <c r="R1077" s="185"/>
      <c r="S1077" s="185"/>
      <c r="T1077" s="185"/>
      <c r="U1077" s="185"/>
      <c r="V1077" s="185"/>
      <c r="W1077" s="185"/>
      <c r="X1077" s="185"/>
      <c r="Y1077" s="185"/>
      <c r="Z1077" s="185"/>
      <c r="AA1077" s="185"/>
      <c r="AB1077" s="185"/>
      <c r="AC1077" s="185"/>
      <c r="AD1077" s="185"/>
      <c r="AE1077" s="185"/>
      <c r="AF1077" s="185"/>
      <c r="AG1077" s="185"/>
      <c r="AH1077" s="185"/>
      <c r="AI1077" s="185"/>
      <c r="AJ1077" s="185"/>
      <c r="AK1077" s="185"/>
      <c r="AL1077" s="185"/>
      <c r="AM1077" s="185"/>
      <c r="AN1077" s="185"/>
      <c r="AO1077" s="185"/>
      <c r="AP1077" s="185"/>
      <c r="AQ1077" s="185"/>
      <c r="AR1077" s="185"/>
      <c r="AS1077" s="185"/>
      <c r="AT1077" s="185"/>
      <c r="AU1077" s="185"/>
      <c r="AV1077" s="185"/>
      <c r="AW1077" s="185"/>
      <c r="AX1077" s="185"/>
      <c r="AY1077" s="185"/>
      <c r="AZ1077" s="185"/>
      <c r="BA1077" s="185"/>
      <c r="BB1077" s="185"/>
      <c r="BC1077" s="185"/>
      <c r="BD1077" s="185"/>
      <c r="BE1077" s="185"/>
      <c r="BF1077" s="185"/>
      <c r="BG1077" s="185"/>
      <c r="BH1077" s="185"/>
      <c r="BI1077" s="185"/>
      <c r="BJ1077" s="185"/>
      <c r="BK1077" s="185"/>
      <c r="BL1077" s="185"/>
      <c r="BM1077" s="185"/>
      <c r="BN1077" s="185"/>
      <c r="BO1077" s="185"/>
      <c r="BP1077" s="185"/>
      <c r="BQ1077" s="185"/>
      <c r="BR1077" s="185"/>
      <c r="BS1077" s="185"/>
      <c r="BT1077" s="185"/>
      <c r="BU1077" s="185"/>
      <c r="BV1077" s="185"/>
      <c r="BW1077" s="185"/>
      <c r="BX1077" s="185"/>
      <c r="BY1077" s="185"/>
      <c r="BZ1077" s="185"/>
      <c r="CA1077" s="185"/>
      <c r="CB1077" s="185"/>
      <c r="CC1077" s="185"/>
      <c r="CD1077" s="185"/>
      <c r="CE1077" s="185"/>
      <c r="CF1077" s="185"/>
      <c r="CG1077" s="185"/>
      <c r="CH1077" s="185"/>
      <c r="CI1077" s="185"/>
      <c r="CJ1077" s="185"/>
      <c r="CK1077" s="185"/>
      <c r="CL1077" s="185"/>
      <c r="CM1077" s="294"/>
    </row>
    <row r="1078" spans="1:91" s="295" customFormat="1" ht="41.25" customHeight="1" x14ac:dyDescent="0.3">
      <c r="A1078" s="128"/>
      <c r="B1078" s="308"/>
      <c r="C1078" s="128"/>
      <c r="D1078" s="128"/>
      <c r="E1078" s="128"/>
      <c r="F1078" s="128"/>
      <c r="G1078" s="20"/>
      <c r="H1078" s="20"/>
      <c r="I1078" s="20"/>
      <c r="J1078" s="20"/>
      <c r="K1078" s="20"/>
      <c r="L1078" s="20">
        <v>6930</v>
      </c>
      <c r="M1078" s="20">
        <v>6930</v>
      </c>
      <c r="N1078" s="20" t="s">
        <v>14</v>
      </c>
      <c r="O1078" s="20">
        <v>279114011</v>
      </c>
      <c r="P1078" s="293"/>
      <c r="Q1078" s="185"/>
      <c r="R1078" s="185"/>
      <c r="S1078" s="185"/>
      <c r="T1078" s="185"/>
      <c r="U1078" s="185"/>
      <c r="V1078" s="185"/>
      <c r="W1078" s="185"/>
      <c r="X1078" s="185"/>
      <c r="Y1078" s="185"/>
      <c r="Z1078" s="185"/>
      <c r="AA1078" s="185"/>
      <c r="AB1078" s="185"/>
      <c r="AC1078" s="185"/>
      <c r="AD1078" s="185"/>
      <c r="AE1078" s="185"/>
      <c r="AF1078" s="185"/>
      <c r="AG1078" s="185"/>
      <c r="AH1078" s="185"/>
      <c r="AI1078" s="185"/>
      <c r="AJ1078" s="185"/>
      <c r="AK1078" s="185"/>
      <c r="AL1078" s="185"/>
      <c r="AM1078" s="185"/>
      <c r="AN1078" s="185"/>
      <c r="AO1078" s="185"/>
      <c r="AP1078" s="185"/>
      <c r="AQ1078" s="185"/>
      <c r="AR1078" s="185"/>
      <c r="AS1078" s="185"/>
      <c r="AT1078" s="185"/>
      <c r="AU1078" s="185"/>
      <c r="AV1078" s="185"/>
      <c r="AW1078" s="185"/>
      <c r="AX1078" s="185"/>
      <c r="AY1078" s="185"/>
      <c r="AZ1078" s="185"/>
      <c r="BA1078" s="185"/>
      <c r="BB1078" s="185"/>
      <c r="BC1078" s="185"/>
      <c r="BD1078" s="185"/>
      <c r="BE1078" s="185"/>
      <c r="BF1078" s="185"/>
      <c r="BG1078" s="185"/>
      <c r="BH1078" s="185"/>
      <c r="BI1078" s="185"/>
      <c r="BJ1078" s="185"/>
      <c r="BK1078" s="185"/>
      <c r="BL1078" s="185"/>
      <c r="BM1078" s="185"/>
      <c r="BN1078" s="185"/>
      <c r="BO1078" s="185"/>
      <c r="BP1078" s="185"/>
      <c r="BQ1078" s="185"/>
      <c r="BR1078" s="185"/>
      <c r="BS1078" s="185"/>
      <c r="BT1078" s="185"/>
      <c r="BU1078" s="185"/>
      <c r="BV1078" s="185"/>
      <c r="BW1078" s="185"/>
      <c r="BX1078" s="185"/>
      <c r="BY1078" s="185"/>
      <c r="BZ1078" s="185"/>
      <c r="CA1078" s="185"/>
      <c r="CB1078" s="185"/>
      <c r="CC1078" s="185"/>
      <c r="CD1078" s="185"/>
      <c r="CE1078" s="185"/>
      <c r="CF1078" s="185"/>
      <c r="CG1078" s="185"/>
      <c r="CH1078" s="185"/>
      <c r="CI1078" s="185"/>
      <c r="CJ1078" s="185"/>
      <c r="CK1078" s="185"/>
      <c r="CL1078" s="185"/>
      <c r="CM1078" s="294"/>
    </row>
    <row r="1079" spans="1:91" s="295" customFormat="1" ht="41.25" customHeight="1" x14ac:dyDescent="0.3">
      <c r="A1079" s="128"/>
      <c r="B1079" s="308" t="s">
        <v>175</v>
      </c>
      <c r="C1079" s="128" t="s">
        <v>81</v>
      </c>
      <c r="D1079" s="128"/>
      <c r="E1079" s="20" t="s">
        <v>131</v>
      </c>
      <c r="F1079" s="128" t="s">
        <v>167</v>
      </c>
      <c r="G1079" s="20"/>
      <c r="H1079" s="20"/>
      <c r="I1079" s="20"/>
      <c r="J1079" s="20"/>
      <c r="K1079" s="20"/>
      <c r="L1079" s="20"/>
      <c r="M1079" s="20">
        <v>1</v>
      </c>
      <c r="N1079" s="20"/>
      <c r="O1079" s="20" t="s">
        <v>12</v>
      </c>
      <c r="P1079" s="293"/>
      <c r="Q1079" s="185"/>
      <c r="R1079" s="185"/>
      <c r="S1079" s="185"/>
      <c r="T1079" s="185"/>
      <c r="U1079" s="185"/>
      <c r="V1079" s="185"/>
      <c r="W1079" s="185"/>
      <c r="X1079" s="185"/>
      <c r="Y1079" s="185"/>
      <c r="Z1079" s="185"/>
      <c r="AA1079" s="185"/>
      <c r="AB1079" s="185"/>
      <c r="AC1079" s="185"/>
      <c r="AD1079" s="185"/>
      <c r="AE1079" s="185"/>
      <c r="AF1079" s="185"/>
      <c r="AG1079" s="185"/>
      <c r="AH1079" s="185"/>
      <c r="AI1079" s="185"/>
      <c r="AJ1079" s="185"/>
      <c r="AK1079" s="185"/>
      <c r="AL1079" s="185"/>
      <c r="AM1079" s="185"/>
      <c r="AN1079" s="185"/>
      <c r="AO1079" s="185"/>
      <c r="AP1079" s="185"/>
      <c r="AQ1079" s="185"/>
      <c r="AR1079" s="185"/>
      <c r="AS1079" s="185"/>
      <c r="AT1079" s="185"/>
      <c r="AU1079" s="185"/>
      <c r="AV1079" s="185"/>
      <c r="AW1079" s="185"/>
      <c r="AX1079" s="185"/>
      <c r="AY1079" s="185"/>
      <c r="AZ1079" s="185"/>
      <c r="BA1079" s="185"/>
      <c r="BB1079" s="185"/>
      <c r="BC1079" s="185"/>
      <c r="BD1079" s="185"/>
      <c r="BE1079" s="185"/>
      <c r="BF1079" s="185"/>
      <c r="BG1079" s="185"/>
      <c r="BH1079" s="185"/>
      <c r="BI1079" s="185"/>
      <c r="BJ1079" s="185"/>
      <c r="BK1079" s="185"/>
      <c r="BL1079" s="185"/>
      <c r="BM1079" s="185"/>
      <c r="BN1079" s="185"/>
      <c r="BO1079" s="185"/>
      <c r="BP1079" s="185"/>
      <c r="BQ1079" s="185"/>
      <c r="BR1079" s="185"/>
      <c r="BS1079" s="185"/>
      <c r="BT1079" s="185"/>
      <c r="BU1079" s="185"/>
      <c r="BV1079" s="185"/>
      <c r="BW1079" s="185"/>
      <c r="BX1079" s="185"/>
      <c r="BY1079" s="185"/>
      <c r="BZ1079" s="185"/>
      <c r="CA1079" s="185"/>
      <c r="CB1079" s="185"/>
      <c r="CC1079" s="185"/>
      <c r="CD1079" s="185"/>
      <c r="CE1079" s="185"/>
      <c r="CF1079" s="185"/>
      <c r="CG1079" s="185"/>
      <c r="CH1079" s="185"/>
      <c r="CI1079" s="185"/>
      <c r="CJ1079" s="185"/>
      <c r="CK1079" s="185"/>
      <c r="CL1079" s="185"/>
      <c r="CM1079" s="294"/>
    </row>
    <row r="1080" spans="1:91" s="295" customFormat="1" ht="41.25" customHeight="1" x14ac:dyDescent="0.3">
      <c r="A1080" s="128"/>
      <c r="B1080" s="308"/>
      <c r="C1080" s="128"/>
      <c r="D1080" s="128"/>
      <c r="E1080" s="128" t="s">
        <v>39</v>
      </c>
      <c r="F1080" s="128"/>
      <c r="G1080" s="20"/>
      <c r="H1080" s="20"/>
      <c r="I1080" s="20"/>
      <c r="J1080" s="20"/>
      <c r="K1080" s="20"/>
      <c r="L1080" s="20">
        <v>1500</v>
      </c>
      <c r="M1080" s="20">
        <v>1500</v>
      </c>
      <c r="N1080" s="20" t="s">
        <v>38</v>
      </c>
      <c r="O1080" s="20">
        <v>279114015</v>
      </c>
      <c r="P1080" s="293"/>
      <c r="Q1080" s="185"/>
      <c r="R1080" s="185"/>
      <c r="S1080" s="185"/>
      <c r="T1080" s="185"/>
      <c r="U1080" s="185"/>
      <c r="V1080" s="185"/>
      <c r="W1080" s="185"/>
      <c r="X1080" s="185"/>
      <c r="Y1080" s="185"/>
      <c r="Z1080" s="185"/>
      <c r="AA1080" s="185"/>
      <c r="AB1080" s="185"/>
      <c r="AC1080" s="185"/>
      <c r="AD1080" s="185"/>
      <c r="AE1080" s="185"/>
      <c r="AF1080" s="185"/>
      <c r="AG1080" s="185"/>
      <c r="AH1080" s="185"/>
      <c r="AI1080" s="185"/>
      <c r="AJ1080" s="185"/>
      <c r="AK1080" s="185"/>
      <c r="AL1080" s="185"/>
      <c r="AM1080" s="185"/>
      <c r="AN1080" s="185"/>
      <c r="AO1080" s="185"/>
      <c r="AP1080" s="185"/>
      <c r="AQ1080" s="185"/>
      <c r="AR1080" s="185"/>
      <c r="AS1080" s="185"/>
      <c r="AT1080" s="185"/>
      <c r="AU1080" s="185"/>
      <c r="AV1080" s="185"/>
      <c r="AW1080" s="185"/>
      <c r="AX1080" s="185"/>
      <c r="AY1080" s="185"/>
      <c r="AZ1080" s="185"/>
      <c r="BA1080" s="185"/>
      <c r="BB1080" s="185"/>
      <c r="BC1080" s="185"/>
      <c r="BD1080" s="185"/>
      <c r="BE1080" s="185"/>
      <c r="BF1080" s="185"/>
      <c r="BG1080" s="185"/>
      <c r="BH1080" s="185"/>
      <c r="BI1080" s="185"/>
      <c r="BJ1080" s="185"/>
      <c r="BK1080" s="185"/>
      <c r="BL1080" s="185"/>
      <c r="BM1080" s="185"/>
      <c r="BN1080" s="185"/>
      <c r="BO1080" s="185"/>
      <c r="BP1080" s="185"/>
      <c r="BQ1080" s="185"/>
      <c r="BR1080" s="185"/>
      <c r="BS1080" s="185"/>
      <c r="BT1080" s="185"/>
      <c r="BU1080" s="185"/>
      <c r="BV1080" s="185"/>
      <c r="BW1080" s="185"/>
      <c r="BX1080" s="185"/>
      <c r="BY1080" s="185"/>
      <c r="BZ1080" s="185"/>
      <c r="CA1080" s="185"/>
      <c r="CB1080" s="185"/>
      <c r="CC1080" s="185"/>
      <c r="CD1080" s="185"/>
      <c r="CE1080" s="185"/>
      <c r="CF1080" s="185"/>
      <c r="CG1080" s="185"/>
      <c r="CH1080" s="185"/>
      <c r="CI1080" s="185"/>
      <c r="CJ1080" s="185"/>
      <c r="CK1080" s="185"/>
      <c r="CL1080" s="185"/>
      <c r="CM1080" s="294"/>
    </row>
    <row r="1081" spans="1:91" s="295" customFormat="1" ht="41.25" customHeight="1" x14ac:dyDescent="0.3">
      <c r="A1081" s="128"/>
      <c r="B1081" s="308"/>
      <c r="C1081" s="128"/>
      <c r="D1081" s="128"/>
      <c r="E1081" s="128"/>
      <c r="F1081" s="128"/>
      <c r="G1081" s="20"/>
      <c r="H1081" s="20"/>
      <c r="I1081" s="20"/>
      <c r="J1081" s="20"/>
      <c r="K1081" s="337"/>
      <c r="L1081" s="20">
        <v>5000</v>
      </c>
      <c r="M1081" s="20">
        <v>5000</v>
      </c>
      <c r="N1081" s="20" t="s">
        <v>14</v>
      </c>
      <c r="O1081" s="20">
        <v>279114011</v>
      </c>
      <c r="P1081" s="293"/>
      <c r="Q1081" s="185"/>
      <c r="R1081" s="185"/>
      <c r="S1081" s="185"/>
      <c r="T1081" s="185"/>
      <c r="U1081" s="185"/>
      <c r="V1081" s="185"/>
      <c r="W1081" s="185"/>
      <c r="X1081" s="185"/>
      <c r="Y1081" s="185"/>
      <c r="Z1081" s="185"/>
      <c r="AA1081" s="185"/>
      <c r="AB1081" s="185"/>
      <c r="AC1081" s="185"/>
      <c r="AD1081" s="185"/>
      <c r="AE1081" s="185"/>
      <c r="AF1081" s="185"/>
      <c r="AG1081" s="185"/>
      <c r="AH1081" s="185"/>
      <c r="AI1081" s="185"/>
      <c r="AJ1081" s="185"/>
      <c r="AK1081" s="185"/>
      <c r="AL1081" s="185"/>
      <c r="AM1081" s="185"/>
      <c r="AN1081" s="185"/>
      <c r="AO1081" s="185"/>
      <c r="AP1081" s="185"/>
      <c r="AQ1081" s="185"/>
      <c r="AR1081" s="185"/>
      <c r="AS1081" s="185"/>
      <c r="AT1081" s="185"/>
      <c r="AU1081" s="185"/>
      <c r="AV1081" s="185"/>
      <c r="AW1081" s="185"/>
      <c r="AX1081" s="185"/>
      <c r="AY1081" s="185"/>
      <c r="AZ1081" s="185"/>
      <c r="BA1081" s="185"/>
      <c r="BB1081" s="185"/>
      <c r="BC1081" s="185"/>
      <c r="BD1081" s="185"/>
      <c r="BE1081" s="185"/>
      <c r="BF1081" s="185"/>
      <c r="BG1081" s="185"/>
      <c r="BH1081" s="185"/>
      <c r="BI1081" s="185"/>
      <c r="BJ1081" s="185"/>
      <c r="BK1081" s="185"/>
      <c r="BL1081" s="185"/>
      <c r="BM1081" s="185"/>
      <c r="BN1081" s="185"/>
      <c r="BO1081" s="185"/>
      <c r="BP1081" s="185"/>
      <c r="BQ1081" s="185"/>
      <c r="BR1081" s="185"/>
      <c r="BS1081" s="185"/>
      <c r="BT1081" s="185"/>
      <c r="BU1081" s="185"/>
      <c r="BV1081" s="185"/>
      <c r="BW1081" s="185"/>
      <c r="BX1081" s="185"/>
      <c r="BY1081" s="185"/>
      <c r="BZ1081" s="185"/>
      <c r="CA1081" s="185"/>
      <c r="CB1081" s="185"/>
      <c r="CC1081" s="185"/>
      <c r="CD1081" s="185"/>
      <c r="CE1081" s="185"/>
      <c r="CF1081" s="185"/>
      <c r="CG1081" s="185"/>
      <c r="CH1081" s="185"/>
      <c r="CI1081" s="185"/>
      <c r="CJ1081" s="185"/>
      <c r="CK1081" s="185"/>
      <c r="CL1081" s="185"/>
      <c r="CM1081" s="294"/>
    </row>
    <row r="1082" spans="1:91" s="295" customFormat="1" ht="41.25" customHeight="1" x14ac:dyDescent="0.3">
      <c r="A1082" s="128"/>
      <c r="B1082" s="308" t="s">
        <v>174</v>
      </c>
      <c r="C1082" s="128" t="s">
        <v>81</v>
      </c>
      <c r="D1082" s="128"/>
      <c r="E1082" s="20" t="s">
        <v>131</v>
      </c>
      <c r="F1082" s="128" t="s">
        <v>167</v>
      </c>
      <c r="G1082" s="20"/>
      <c r="H1082" s="20"/>
      <c r="I1082" s="20">
        <v>1</v>
      </c>
      <c r="J1082" s="20"/>
      <c r="K1082" s="20"/>
      <c r="L1082" s="20"/>
      <c r="M1082" s="20"/>
      <c r="N1082" s="20"/>
      <c r="O1082" s="20" t="s">
        <v>12</v>
      </c>
      <c r="P1082" s="293"/>
      <c r="Q1082" s="185"/>
      <c r="R1082" s="185"/>
      <c r="S1082" s="185"/>
      <c r="T1082" s="185"/>
      <c r="U1082" s="185"/>
      <c r="V1082" s="185"/>
      <c r="W1082" s="185"/>
      <c r="X1082" s="185"/>
      <c r="Y1082" s="185"/>
      <c r="Z1082" s="185"/>
      <c r="AA1082" s="185"/>
      <c r="AB1082" s="185"/>
      <c r="AC1082" s="185"/>
      <c r="AD1082" s="185"/>
      <c r="AE1082" s="185"/>
      <c r="AF1082" s="185"/>
      <c r="AG1082" s="185"/>
      <c r="AH1082" s="185"/>
      <c r="AI1082" s="185"/>
      <c r="AJ1082" s="185"/>
      <c r="AK1082" s="185"/>
      <c r="AL1082" s="185"/>
      <c r="AM1082" s="185"/>
      <c r="AN1082" s="185"/>
      <c r="AO1082" s="185"/>
      <c r="AP1082" s="185"/>
      <c r="AQ1082" s="185"/>
      <c r="AR1082" s="185"/>
      <c r="AS1082" s="185"/>
      <c r="AT1082" s="185"/>
      <c r="AU1082" s="185"/>
      <c r="AV1082" s="185"/>
      <c r="AW1082" s="185"/>
      <c r="AX1082" s="185"/>
      <c r="AY1082" s="185"/>
      <c r="AZ1082" s="185"/>
      <c r="BA1082" s="185"/>
      <c r="BB1082" s="185"/>
      <c r="BC1082" s="185"/>
      <c r="BD1082" s="185"/>
      <c r="BE1082" s="185"/>
      <c r="BF1082" s="185"/>
      <c r="BG1082" s="185"/>
      <c r="BH1082" s="185"/>
      <c r="BI1082" s="185"/>
      <c r="BJ1082" s="185"/>
      <c r="BK1082" s="185"/>
      <c r="BL1082" s="185"/>
      <c r="BM1082" s="185"/>
      <c r="BN1082" s="185"/>
      <c r="BO1082" s="185"/>
      <c r="BP1082" s="185"/>
      <c r="BQ1082" s="185"/>
      <c r="BR1082" s="185"/>
      <c r="BS1082" s="185"/>
      <c r="BT1082" s="185"/>
      <c r="BU1082" s="185"/>
      <c r="BV1082" s="185"/>
      <c r="BW1082" s="185"/>
      <c r="BX1082" s="185"/>
      <c r="BY1082" s="185"/>
      <c r="BZ1082" s="185"/>
      <c r="CA1082" s="185"/>
      <c r="CB1082" s="185"/>
      <c r="CC1082" s="185"/>
      <c r="CD1082" s="185"/>
      <c r="CE1082" s="185"/>
      <c r="CF1082" s="185"/>
      <c r="CG1082" s="185"/>
      <c r="CH1082" s="185"/>
      <c r="CI1082" s="185"/>
      <c r="CJ1082" s="185"/>
      <c r="CK1082" s="185"/>
      <c r="CL1082" s="185"/>
      <c r="CM1082" s="294"/>
    </row>
    <row r="1083" spans="1:91" s="295" customFormat="1" ht="41.25" customHeight="1" x14ac:dyDescent="0.3">
      <c r="A1083" s="128"/>
      <c r="B1083" s="308"/>
      <c r="C1083" s="128"/>
      <c r="D1083" s="128"/>
      <c r="E1083" s="128" t="s">
        <v>39</v>
      </c>
      <c r="F1083" s="128"/>
      <c r="G1083" s="20">
        <v>9.6999999999999993</v>
      </c>
      <c r="H1083" s="337">
        <v>125.399</v>
      </c>
      <c r="I1083" s="20"/>
      <c r="J1083" s="20"/>
      <c r="K1083" s="20"/>
      <c r="L1083" s="20"/>
      <c r="M1083" s="20"/>
      <c r="N1083" s="20" t="s">
        <v>38</v>
      </c>
      <c r="O1083" s="20">
        <v>279038015</v>
      </c>
      <c r="P1083" s="293"/>
      <c r="Q1083" s="185"/>
      <c r="R1083" s="185"/>
      <c r="S1083" s="185"/>
      <c r="T1083" s="185"/>
      <c r="U1083" s="185"/>
      <c r="V1083" s="185"/>
      <c r="W1083" s="185"/>
      <c r="X1083" s="185"/>
      <c r="Y1083" s="185"/>
      <c r="Z1083" s="185"/>
      <c r="AA1083" s="185"/>
      <c r="AB1083" s="185"/>
      <c r="AC1083" s="185"/>
      <c r="AD1083" s="185"/>
      <c r="AE1083" s="185"/>
      <c r="AF1083" s="185"/>
      <c r="AG1083" s="185"/>
      <c r="AH1083" s="185"/>
      <c r="AI1083" s="185"/>
      <c r="AJ1083" s="185"/>
      <c r="AK1083" s="185"/>
      <c r="AL1083" s="185"/>
      <c r="AM1083" s="185"/>
      <c r="AN1083" s="185"/>
      <c r="AO1083" s="185"/>
      <c r="AP1083" s="185"/>
      <c r="AQ1083" s="185"/>
      <c r="AR1083" s="185"/>
      <c r="AS1083" s="185"/>
      <c r="AT1083" s="185"/>
      <c r="AU1083" s="185"/>
      <c r="AV1083" s="185"/>
      <c r="AW1083" s="185"/>
      <c r="AX1083" s="185"/>
      <c r="AY1083" s="185"/>
      <c r="AZ1083" s="185"/>
      <c r="BA1083" s="185"/>
      <c r="BB1083" s="185"/>
      <c r="BC1083" s="185"/>
      <c r="BD1083" s="185"/>
      <c r="BE1083" s="185"/>
      <c r="BF1083" s="185"/>
      <c r="BG1083" s="185"/>
      <c r="BH1083" s="185"/>
      <c r="BI1083" s="185"/>
      <c r="BJ1083" s="185"/>
      <c r="BK1083" s="185"/>
      <c r="BL1083" s="185"/>
      <c r="BM1083" s="185"/>
      <c r="BN1083" s="185"/>
      <c r="BO1083" s="185"/>
      <c r="BP1083" s="185"/>
      <c r="BQ1083" s="185"/>
      <c r="BR1083" s="185"/>
      <c r="BS1083" s="185"/>
      <c r="BT1083" s="185"/>
      <c r="BU1083" s="185"/>
      <c r="BV1083" s="185"/>
      <c r="BW1083" s="185"/>
      <c r="BX1083" s="185"/>
      <c r="BY1083" s="185"/>
      <c r="BZ1083" s="185"/>
      <c r="CA1083" s="185"/>
      <c r="CB1083" s="185"/>
      <c r="CC1083" s="185"/>
      <c r="CD1083" s="185"/>
      <c r="CE1083" s="185"/>
      <c r="CF1083" s="185"/>
      <c r="CG1083" s="185"/>
      <c r="CH1083" s="185"/>
      <c r="CI1083" s="185"/>
      <c r="CJ1083" s="185"/>
      <c r="CK1083" s="185"/>
      <c r="CL1083" s="185"/>
      <c r="CM1083" s="294"/>
    </row>
    <row r="1084" spans="1:91" s="295" customFormat="1" ht="41.25" customHeight="1" x14ac:dyDescent="0.3">
      <c r="A1084" s="128"/>
      <c r="B1084" s="308"/>
      <c r="C1084" s="128"/>
      <c r="D1084" s="128"/>
      <c r="E1084" s="128"/>
      <c r="F1084" s="128"/>
      <c r="G1084" s="20"/>
      <c r="H1084" s="337">
        <v>716.15</v>
      </c>
      <c r="I1084" s="20"/>
      <c r="J1084" s="20"/>
      <c r="K1084" s="20"/>
      <c r="L1084" s="20"/>
      <c r="M1084" s="20"/>
      <c r="N1084" s="20" t="s">
        <v>170</v>
      </c>
      <c r="O1084" s="20">
        <v>279038032</v>
      </c>
      <c r="P1084" s="293"/>
      <c r="Q1084" s="185"/>
      <c r="R1084" s="185"/>
      <c r="S1084" s="185"/>
      <c r="T1084" s="185"/>
      <c r="U1084" s="185"/>
      <c r="V1084" s="185"/>
      <c r="W1084" s="185"/>
      <c r="X1084" s="185"/>
      <c r="Y1084" s="185"/>
      <c r="Z1084" s="185"/>
      <c r="AA1084" s="185"/>
      <c r="AB1084" s="185"/>
      <c r="AC1084" s="185"/>
      <c r="AD1084" s="185"/>
      <c r="AE1084" s="185"/>
      <c r="AF1084" s="185"/>
      <c r="AG1084" s="185"/>
      <c r="AH1084" s="185"/>
      <c r="AI1084" s="185"/>
      <c r="AJ1084" s="185"/>
      <c r="AK1084" s="185"/>
      <c r="AL1084" s="185"/>
      <c r="AM1084" s="185"/>
      <c r="AN1084" s="185"/>
      <c r="AO1084" s="185"/>
      <c r="AP1084" s="185"/>
      <c r="AQ1084" s="185"/>
      <c r="AR1084" s="185"/>
      <c r="AS1084" s="185"/>
      <c r="AT1084" s="185"/>
      <c r="AU1084" s="185"/>
      <c r="AV1084" s="185"/>
      <c r="AW1084" s="185"/>
      <c r="AX1084" s="185"/>
      <c r="AY1084" s="185"/>
      <c r="AZ1084" s="185"/>
      <c r="BA1084" s="185"/>
      <c r="BB1084" s="185"/>
      <c r="BC1084" s="185"/>
      <c r="BD1084" s="185"/>
      <c r="BE1084" s="185"/>
      <c r="BF1084" s="185"/>
      <c r="BG1084" s="185"/>
      <c r="BH1084" s="185"/>
      <c r="BI1084" s="185"/>
      <c r="BJ1084" s="185"/>
      <c r="BK1084" s="185"/>
      <c r="BL1084" s="185"/>
      <c r="BM1084" s="185"/>
      <c r="BN1084" s="185"/>
      <c r="BO1084" s="185"/>
      <c r="BP1084" s="185"/>
      <c r="BQ1084" s="185"/>
      <c r="BR1084" s="185"/>
      <c r="BS1084" s="185"/>
      <c r="BT1084" s="185"/>
      <c r="BU1084" s="185"/>
      <c r="BV1084" s="185"/>
      <c r="BW1084" s="185"/>
      <c r="BX1084" s="185"/>
      <c r="BY1084" s="185"/>
      <c r="BZ1084" s="185"/>
      <c r="CA1084" s="185"/>
      <c r="CB1084" s="185"/>
      <c r="CC1084" s="185"/>
      <c r="CD1084" s="185"/>
      <c r="CE1084" s="185"/>
      <c r="CF1084" s="185"/>
      <c r="CG1084" s="185"/>
      <c r="CH1084" s="185"/>
      <c r="CI1084" s="185"/>
      <c r="CJ1084" s="185"/>
      <c r="CK1084" s="185"/>
      <c r="CL1084" s="185"/>
      <c r="CM1084" s="294"/>
    </row>
    <row r="1085" spans="1:91" s="295" customFormat="1" ht="41.25" customHeight="1" x14ac:dyDescent="0.3">
      <c r="A1085" s="128"/>
      <c r="B1085" s="308"/>
      <c r="C1085" s="128"/>
      <c r="D1085" s="128"/>
      <c r="E1085" s="128"/>
      <c r="F1085" s="128"/>
      <c r="G1085" s="20">
        <v>500</v>
      </c>
      <c r="H1085" s="20"/>
      <c r="I1085" s="337">
        <v>214.81100000000001</v>
      </c>
      <c r="J1085" s="337">
        <v>214.81100000000001</v>
      </c>
      <c r="K1085" s="337"/>
      <c r="L1085" s="20"/>
      <c r="M1085" s="20"/>
      <c r="N1085" s="20" t="s">
        <v>4</v>
      </c>
      <c r="O1085" s="20">
        <v>279038011</v>
      </c>
      <c r="P1085" s="293"/>
      <c r="Q1085" s="185"/>
      <c r="R1085" s="185"/>
      <c r="S1085" s="185"/>
      <c r="T1085" s="185"/>
      <c r="U1085" s="185"/>
      <c r="V1085" s="185"/>
      <c r="W1085" s="185"/>
      <c r="X1085" s="185"/>
      <c r="Y1085" s="185"/>
      <c r="Z1085" s="185"/>
      <c r="AA1085" s="185"/>
      <c r="AB1085" s="185"/>
      <c r="AC1085" s="185"/>
      <c r="AD1085" s="185"/>
      <c r="AE1085" s="185"/>
      <c r="AF1085" s="185"/>
      <c r="AG1085" s="185"/>
      <c r="AH1085" s="185"/>
      <c r="AI1085" s="185"/>
      <c r="AJ1085" s="185"/>
      <c r="AK1085" s="185"/>
      <c r="AL1085" s="185"/>
      <c r="AM1085" s="185"/>
      <c r="AN1085" s="185"/>
      <c r="AO1085" s="185"/>
      <c r="AP1085" s="185"/>
      <c r="AQ1085" s="185"/>
      <c r="AR1085" s="185"/>
      <c r="AS1085" s="185"/>
      <c r="AT1085" s="185"/>
      <c r="AU1085" s="185"/>
      <c r="AV1085" s="185"/>
      <c r="AW1085" s="185"/>
      <c r="AX1085" s="185"/>
      <c r="AY1085" s="185"/>
      <c r="AZ1085" s="185"/>
      <c r="BA1085" s="185"/>
      <c r="BB1085" s="185"/>
      <c r="BC1085" s="185"/>
      <c r="BD1085" s="185"/>
      <c r="BE1085" s="185"/>
      <c r="BF1085" s="185"/>
      <c r="BG1085" s="185"/>
      <c r="BH1085" s="185"/>
      <c r="BI1085" s="185"/>
      <c r="BJ1085" s="185"/>
      <c r="BK1085" s="185"/>
      <c r="BL1085" s="185"/>
      <c r="BM1085" s="185"/>
      <c r="BN1085" s="185"/>
      <c r="BO1085" s="185"/>
      <c r="BP1085" s="185"/>
      <c r="BQ1085" s="185"/>
      <c r="BR1085" s="185"/>
      <c r="BS1085" s="185"/>
      <c r="BT1085" s="185"/>
      <c r="BU1085" s="185"/>
      <c r="BV1085" s="185"/>
      <c r="BW1085" s="185"/>
      <c r="BX1085" s="185"/>
      <c r="BY1085" s="185"/>
      <c r="BZ1085" s="185"/>
      <c r="CA1085" s="185"/>
      <c r="CB1085" s="185"/>
      <c r="CC1085" s="185"/>
      <c r="CD1085" s="185"/>
      <c r="CE1085" s="185"/>
      <c r="CF1085" s="185"/>
      <c r="CG1085" s="185"/>
      <c r="CH1085" s="185"/>
      <c r="CI1085" s="185"/>
      <c r="CJ1085" s="185"/>
      <c r="CK1085" s="185"/>
      <c r="CL1085" s="185"/>
      <c r="CM1085" s="294"/>
    </row>
    <row r="1086" spans="1:91" s="295" customFormat="1" ht="41.25" customHeight="1" x14ac:dyDescent="0.3">
      <c r="A1086" s="128"/>
      <c r="B1086" s="308" t="s">
        <v>173</v>
      </c>
      <c r="C1086" s="128" t="s">
        <v>81</v>
      </c>
      <c r="D1086" s="128"/>
      <c r="E1086" s="20" t="s">
        <v>131</v>
      </c>
      <c r="F1086" s="128" t="s">
        <v>167</v>
      </c>
      <c r="G1086" s="20"/>
      <c r="H1086" s="20"/>
      <c r="I1086" s="20">
        <v>1</v>
      </c>
      <c r="J1086" s="20"/>
      <c r="K1086" s="20"/>
      <c r="L1086" s="20"/>
      <c r="M1086" s="20"/>
      <c r="N1086" s="20"/>
      <c r="O1086" s="20" t="s">
        <v>12</v>
      </c>
      <c r="P1086" s="293"/>
      <c r="Q1086" s="185"/>
      <c r="R1086" s="185"/>
      <c r="S1086" s="185"/>
      <c r="T1086" s="185"/>
      <c r="U1086" s="185"/>
      <c r="V1086" s="185"/>
      <c r="W1086" s="185"/>
      <c r="X1086" s="185"/>
      <c r="Y1086" s="185"/>
      <c r="Z1086" s="185"/>
      <c r="AA1086" s="185"/>
      <c r="AB1086" s="185"/>
      <c r="AC1086" s="185"/>
      <c r="AD1086" s="185"/>
      <c r="AE1086" s="185"/>
      <c r="AF1086" s="185"/>
      <c r="AG1086" s="185"/>
      <c r="AH1086" s="185"/>
      <c r="AI1086" s="185"/>
      <c r="AJ1086" s="185"/>
      <c r="AK1086" s="185"/>
      <c r="AL1086" s="185"/>
      <c r="AM1086" s="185"/>
      <c r="AN1086" s="185"/>
      <c r="AO1086" s="185"/>
      <c r="AP1086" s="185"/>
      <c r="AQ1086" s="185"/>
      <c r="AR1086" s="185"/>
      <c r="AS1086" s="185"/>
      <c r="AT1086" s="185"/>
      <c r="AU1086" s="185"/>
      <c r="AV1086" s="185"/>
      <c r="AW1086" s="185"/>
      <c r="AX1086" s="185"/>
      <c r="AY1086" s="185"/>
      <c r="AZ1086" s="185"/>
      <c r="BA1086" s="185"/>
      <c r="BB1086" s="185"/>
      <c r="BC1086" s="185"/>
      <c r="BD1086" s="185"/>
      <c r="BE1086" s="185"/>
      <c r="BF1086" s="185"/>
      <c r="BG1086" s="185"/>
      <c r="BH1086" s="185"/>
      <c r="BI1086" s="185"/>
      <c r="BJ1086" s="185"/>
      <c r="BK1086" s="185"/>
      <c r="BL1086" s="185"/>
      <c r="BM1086" s="185"/>
      <c r="BN1086" s="185"/>
      <c r="BO1086" s="185"/>
      <c r="BP1086" s="185"/>
      <c r="BQ1086" s="185"/>
      <c r="BR1086" s="185"/>
      <c r="BS1086" s="185"/>
      <c r="BT1086" s="185"/>
      <c r="BU1086" s="185"/>
      <c r="BV1086" s="185"/>
      <c r="BW1086" s="185"/>
      <c r="BX1086" s="185"/>
      <c r="BY1086" s="185"/>
      <c r="BZ1086" s="185"/>
      <c r="CA1086" s="185"/>
      <c r="CB1086" s="185"/>
      <c r="CC1086" s="185"/>
      <c r="CD1086" s="185"/>
      <c r="CE1086" s="185"/>
      <c r="CF1086" s="185"/>
      <c r="CG1086" s="185"/>
      <c r="CH1086" s="185"/>
      <c r="CI1086" s="185"/>
      <c r="CJ1086" s="185"/>
      <c r="CK1086" s="185"/>
      <c r="CL1086" s="185"/>
      <c r="CM1086" s="294"/>
    </row>
    <row r="1087" spans="1:91" s="295" customFormat="1" ht="41.25" customHeight="1" x14ac:dyDescent="0.3">
      <c r="A1087" s="128"/>
      <c r="B1087" s="308"/>
      <c r="C1087" s="128"/>
      <c r="D1087" s="128"/>
      <c r="E1087" s="128" t="s">
        <v>39</v>
      </c>
      <c r="F1087" s="128"/>
      <c r="G1087" s="337">
        <v>182.17400000000001</v>
      </c>
      <c r="H1087" s="337"/>
      <c r="I1087" s="337"/>
      <c r="J1087" s="20"/>
      <c r="K1087" s="20"/>
      <c r="L1087" s="20"/>
      <c r="M1087" s="20"/>
      <c r="N1087" s="20" t="s">
        <v>38</v>
      </c>
      <c r="O1087" s="20">
        <v>279038015</v>
      </c>
      <c r="P1087" s="293"/>
      <c r="Q1087" s="185"/>
      <c r="R1087" s="185"/>
      <c r="S1087" s="185"/>
      <c r="T1087" s="185"/>
      <c r="U1087" s="185"/>
      <c r="V1087" s="185"/>
      <c r="W1087" s="185"/>
      <c r="X1087" s="185"/>
      <c r="Y1087" s="185"/>
      <c r="Z1087" s="185"/>
      <c r="AA1087" s="185"/>
      <c r="AB1087" s="185"/>
      <c r="AC1087" s="185"/>
      <c r="AD1087" s="185"/>
      <c r="AE1087" s="185"/>
      <c r="AF1087" s="185"/>
      <c r="AG1087" s="185"/>
      <c r="AH1087" s="185"/>
      <c r="AI1087" s="185"/>
      <c r="AJ1087" s="185"/>
      <c r="AK1087" s="185"/>
      <c r="AL1087" s="185"/>
      <c r="AM1087" s="185"/>
      <c r="AN1087" s="185"/>
      <c r="AO1087" s="185"/>
      <c r="AP1087" s="185"/>
      <c r="AQ1087" s="185"/>
      <c r="AR1087" s="185"/>
      <c r="AS1087" s="185"/>
      <c r="AT1087" s="185"/>
      <c r="AU1087" s="185"/>
      <c r="AV1087" s="185"/>
      <c r="AW1087" s="185"/>
      <c r="AX1087" s="185"/>
      <c r="AY1087" s="185"/>
      <c r="AZ1087" s="185"/>
      <c r="BA1087" s="185"/>
      <c r="BB1087" s="185"/>
      <c r="BC1087" s="185"/>
      <c r="BD1087" s="185"/>
      <c r="BE1087" s="185"/>
      <c r="BF1087" s="185"/>
      <c r="BG1087" s="185"/>
      <c r="BH1087" s="185"/>
      <c r="BI1087" s="185"/>
      <c r="BJ1087" s="185"/>
      <c r="BK1087" s="185"/>
      <c r="BL1087" s="185"/>
      <c r="BM1087" s="185"/>
      <c r="BN1087" s="185"/>
      <c r="BO1087" s="185"/>
      <c r="BP1087" s="185"/>
      <c r="BQ1087" s="185"/>
      <c r="BR1087" s="185"/>
      <c r="BS1087" s="185"/>
      <c r="BT1087" s="185"/>
      <c r="BU1087" s="185"/>
      <c r="BV1087" s="185"/>
      <c r="BW1087" s="185"/>
      <c r="BX1087" s="185"/>
      <c r="BY1087" s="185"/>
      <c r="BZ1087" s="185"/>
      <c r="CA1087" s="185"/>
      <c r="CB1087" s="185"/>
      <c r="CC1087" s="185"/>
      <c r="CD1087" s="185"/>
      <c r="CE1087" s="185"/>
      <c r="CF1087" s="185"/>
      <c r="CG1087" s="185"/>
      <c r="CH1087" s="185"/>
      <c r="CI1087" s="185"/>
      <c r="CJ1087" s="185"/>
      <c r="CK1087" s="185"/>
      <c r="CL1087" s="185"/>
      <c r="CM1087" s="294"/>
    </row>
    <row r="1088" spans="1:91" s="295" customFormat="1" ht="41.25" customHeight="1" x14ac:dyDescent="0.3">
      <c r="A1088" s="128"/>
      <c r="B1088" s="308"/>
      <c r="C1088" s="128"/>
      <c r="D1088" s="128"/>
      <c r="E1088" s="128"/>
      <c r="F1088" s="128"/>
      <c r="G1088" s="337">
        <v>629.9</v>
      </c>
      <c r="H1088" s="337">
        <v>757.15800000000002</v>
      </c>
      <c r="I1088" s="337"/>
      <c r="J1088" s="20"/>
      <c r="K1088" s="20"/>
      <c r="L1088" s="20"/>
      <c r="M1088" s="20"/>
      <c r="N1088" s="20" t="s">
        <v>170</v>
      </c>
      <c r="O1088" s="20">
        <v>279038032</v>
      </c>
      <c r="P1088" s="293"/>
      <c r="Q1088" s="185"/>
      <c r="R1088" s="185"/>
      <c r="S1088" s="185"/>
      <c r="T1088" s="185"/>
      <c r="U1088" s="185"/>
      <c r="V1088" s="185"/>
      <c r="W1088" s="185"/>
      <c r="X1088" s="185"/>
      <c r="Y1088" s="185"/>
      <c r="Z1088" s="185"/>
      <c r="AA1088" s="185"/>
      <c r="AB1088" s="185"/>
      <c r="AC1088" s="185"/>
      <c r="AD1088" s="185"/>
      <c r="AE1088" s="185"/>
      <c r="AF1088" s="185"/>
      <c r="AG1088" s="185"/>
      <c r="AH1088" s="185"/>
      <c r="AI1088" s="185"/>
      <c r="AJ1088" s="185"/>
      <c r="AK1088" s="185"/>
      <c r="AL1088" s="185"/>
      <c r="AM1088" s="185"/>
      <c r="AN1088" s="185"/>
      <c r="AO1088" s="185"/>
      <c r="AP1088" s="185"/>
      <c r="AQ1088" s="185"/>
      <c r="AR1088" s="185"/>
      <c r="AS1088" s="185"/>
      <c r="AT1088" s="185"/>
      <c r="AU1088" s="185"/>
      <c r="AV1088" s="185"/>
      <c r="AW1088" s="185"/>
      <c r="AX1088" s="185"/>
      <c r="AY1088" s="185"/>
      <c r="AZ1088" s="185"/>
      <c r="BA1088" s="185"/>
      <c r="BB1088" s="185"/>
      <c r="BC1088" s="185"/>
      <c r="BD1088" s="185"/>
      <c r="BE1088" s="185"/>
      <c r="BF1088" s="185"/>
      <c r="BG1088" s="185"/>
      <c r="BH1088" s="185"/>
      <c r="BI1088" s="185"/>
      <c r="BJ1088" s="185"/>
      <c r="BK1088" s="185"/>
      <c r="BL1088" s="185"/>
      <c r="BM1088" s="185"/>
      <c r="BN1088" s="185"/>
      <c r="BO1088" s="185"/>
      <c r="BP1088" s="185"/>
      <c r="BQ1088" s="185"/>
      <c r="BR1088" s="185"/>
      <c r="BS1088" s="185"/>
      <c r="BT1088" s="185"/>
      <c r="BU1088" s="185"/>
      <c r="BV1088" s="185"/>
      <c r="BW1088" s="185"/>
      <c r="BX1088" s="185"/>
      <c r="BY1088" s="185"/>
      <c r="BZ1088" s="185"/>
      <c r="CA1088" s="185"/>
      <c r="CB1088" s="185"/>
      <c r="CC1088" s="185"/>
      <c r="CD1088" s="185"/>
      <c r="CE1088" s="185"/>
      <c r="CF1088" s="185"/>
      <c r="CG1088" s="185"/>
      <c r="CH1088" s="185"/>
      <c r="CI1088" s="185"/>
      <c r="CJ1088" s="185"/>
      <c r="CK1088" s="185"/>
      <c r="CL1088" s="185"/>
      <c r="CM1088" s="294"/>
    </row>
    <row r="1089" spans="1:91" s="295" customFormat="1" ht="41.25" customHeight="1" x14ac:dyDescent="0.3">
      <c r="A1089" s="128"/>
      <c r="B1089" s="308"/>
      <c r="C1089" s="128"/>
      <c r="D1089" s="128"/>
      <c r="E1089" s="128"/>
      <c r="F1089" s="128" t="s">
        <v>167</v>
      </c>
      <c r="G1089" s="337"/>
      <c r="H1089" s="337"/>
      <c r="I1089" s="337">
        <v>252.452</v>
      </c>
      <c r="J1089" s="20"/>
      <c r="K1089" s="337"/>
      <c r="L1089" s="20"/>
      <c r="M1089" s="20"/>
      <c r="N1089" s="20" t="s">
        <v>4</v>
      </c>
      <c r="O1089" s="20">
        <v>279038011</v>
      </c>
      <c r="P1089" s="293"/>
      <c r="Q1089" s="185"/>
      <c r="R1089" s="185"/>
      <c r="S1089" s="185"/>
      <c r="T1089" s="185"/>
      <c r="U1089" s="185"/>
      <c r="V1089" s="185"/>
      <c r="W1089" s="185"/>
      <c r="X1089" s="185"/>
      <c r="Y1089" s="185"/>
      <c r="Z1089" s="185"/>
      <c r="AA1089" s="185"/>
      <c r="AB1089" s="185"/>
      <c r="AC1089" s="185"/>
      <c r="AD1089" s="185"/>
      <c r="AE1089" s="185"/>
      <c r="AF1089" s="185"/>
      <c r="AG1089" s="185"/>
      <c r="AH1089" s="185"/>
      <c r="AI1089" s="185"/>
      <c r="AJ1089" s="185"/>
      <c r="AK1089" s="185"/>
      <c r="AL1089" s="185"/>
      <c r="AM1089" s="185"/>
      <c r="AN1089" s="185"/>
      <c r="AO1089" s="185"/>
      <c r="AP1089" s="185"/>
      <c r="AQ1089" s="185"/>
      <c r="AR1089" s="185"/>
      <c r="AS1089" s="185"/>
      <c r="AT1089" s="185"/>
      <c r="AU1089" s="185"/>
      <c r="AV1089" s="185"/>
      <c r="AW1089" s="185"/>
      <c r="AX1089" s="185"/>
      <c r="AY1089" s="185"/>
      <c r="AZ1089" s="185"/>
      <c r="BA1089" s="185"/>
      <c r="BB1089" s="185"/>
      <c r="BC1089" s="185"/>
      <c r="BD1089" s="185"/>
      <c r="BE1089" s="185"/>
      <c r="BF1089" s="185"/>
      <c r="BG1089" s="185"/>
      <c r="BH1089" s="185"/>
      <c r="BI1089" s="185"/>
      <c r="BJ1089" s="185"/>
      <c r="BK1089" s="185"/>
      <c r="BL1089" s="185"/>
      <c r="BM1089" s="185"/>
      <c r="BN1089" s="185"/>
      <c r="BO1089" s="185"/>
      <c r="BP1089" s="185"/>
      <c r="BQ1089" s="185"/>
      <c r="BR1089" s="185"/>
      <c r="BS1089" s="185"/>
      <c r="BT1089" s="185"/>
      <c r="BU1089" s="185"/>
      <c r="BV1089" s="185"/>
      <c r="BW1089" s="185"/>
      <c r="BX1089" s="185"/>
      <c r="BY1089" s="185"/>
      <c r="BZ1089" s="185"/>
      <c r="CA1089" s="185"/>
      <c r="CB1089" s="185"/>
      <c r="CC1089" s="185"/>
      <c r="CD1089" s="185"/>
      <c r="CE1089" s="185"/>
      <c r="CF1089" s="185"/>
      <c r="CG1089" s="185"/>
      <c r="CH1089" s="185"/>
      <c r="CI1089" s="185"/>
      <c r="CJ1089" s="185"/>
      <c r="CK1089" s="185"/>
      <c r="CL1089" s="185"/>
      <c r="CM1089" s="294"/>
    </row>
    <row r="1090" spans="1:91" s="295" customFormat="1" ht="41.25" customHeight="1" x14ac:dyDescent="0.3">
      <c r="A1090" s="310"/>
      <c r="B1090" s="308" t="s">
        <v>172</v>
      </c>
      <c r="C1090" s="128" t="s">
        <v>81</v>
      </c>
      <c r="D1090" s="128"/>
      <c r="E1090" s="20" t="s">
        <v>131</v>
      </c>
      <c r="F1090" s="128"/>
      <c r="G1090" s="20"/>
      <c r="H1090" s="20"/>
      <c r="I1090" s="20">
        <v>1</v>
      </c>
      <c r="J1090" s="20"/>
      <c r="K1090" s="20"/>
      <c r="L1090" s="20"/>
      <c r="M1090" s="20"/>
      <c r="N1090" s="20"/>
      <c r="O1090" s="20" t="s">
        <v>12</v>
      </c>
      <c r="P1090" s="293"/>
      <c r="Q1090" s="185"/>
      <c r="R1090" s="185"/>
      <c r="S1090" s="185"/>
      <c r="T1090" s="185"/>
      <c r="U1090" s="185"/>
      <c r="V1090" s="185"/>
      <c r="W1090" s="185"/>
      <c r="X1090" s="185"/>
      <c r="Y1090" s="185"/>
      <c r="Z1090" s="185"/>
      <c r="AA1090" s="185"/>
      <c r="AB1090" s="185"/>
      <c r="AC1090" s="185"/>
      <c r="AD1090" s="185"/>
      <c r="AE1090" s="185"/>
      <c r="AF1090" s="185"/>
      <c r="AG1090" s="185"/>
      <c r="AH1090" s="185"/>
      <c r="AI1090" s="185"/>
      <c r="AJ1090" s="185"/>
      <c r="AK1090" s="185"/>
      <c r="AL1090" s="185"/>
      <c r="AM1090" s="185"/>
      <c r="AN1090" s="185"/>
      <c r="AO1090" s="185"/>
      <c r="AP1090" s="185"/>
      <c r="AQ1090" s="185"/>
      <c r="AR1090" s="185"/>
      <c r="AS1090" s="185"/>
      <c r="AT1090" s="185"/>
      <c r="AU1090" s="185"/>
      <c r="AV1090" s="185"/>
      <c r="AW1090" s="185"/>
      <c r="AX1090" s="185"/>
      <c r="AY1090" s="185"/>
      <c r="AZ1090" s="185"/>
      <c r="BA1090" s="185"/>
      <c r="BB1090" s="185"/>
      <c r="BC1090" s="185"/>
      <c r="BD1090" s="185"/>
      <c r="BE1090" s="185"/>
      <c r="BF1090" s="185"/>
      <c r="BG1090" s="185"/>
      <c r="BH1090" s="185"/>
      <c r="BI1090" s="185"/>
      <c r="BJ1090" s="185"/>
      <c r="BK1090" s="185"/>
      <c r="BL1090" s="185"/>
      <c r="BM1090" s="185"/>
      <c r="BN1090" s="185"/>
      <c r="BO1090" s="185"/>
      <c r="BP1090" s="185"/>
      <c r="BQ1090" s="185"/>
      <c r="BR1090" s="185"/>
      <c r="BS1090" s="185"/>
      <c r="BT1090" s="185"/>
      <c r="BU1090" s="185"/>
      <c r="BV1090" s="185"/>
      <c r="BW1090" s="185"/>
      <c r="BX1090" s="185"/>
      <c r="BY1090" s="185"/>
      <c r="BZ1090" s="185"/>
      <c r="CA1090" s="185"/>
      <c r="CB1090" s="185"/>
      <c r="CC1090" s="185"/>
      <c r="CD1090" s="185"/>
      <c r="CE1090" s="185"/>
      <c r="CF1090" s="185"/>
      <c r="CG1090" s="185"/>
      <c r="CH1090" s="185"/>
      <c r="CI1090" s="185"/>
      <c r="CJ1090" s="185"/>
      <c r="CK1090" s="185"/>
      <c r="CL1090" s="185"/>
      <c r="CM1090" s="294"/>
    </row>
    <row r="1091" spans="1:91" s="295" customFormat="1" ht="41.25" customHeight="1" x14ac:dyDescent="0.3">
      <c r="A1091" s="315"/>
      <c r="B1091" s="308"/>
      <c r="C1091" s="128"/>
      <c r="D1091" s="128"/>
      <c r="E1091" s="128" t="s">
        <v>39</v>
      </c>
      <c r="F1091" s="128"/>
      <c r="G1091" s="20">
        <v>229.965</v>
      </c>
      <c r="H1091" s="337"/>
      <c r="I1091" s="20"/>
      <c r="J1091" s="20"/>
      <c r="K1091" s="20"/>
      <c r="L1091" s="20"/>
      <c r="M1091" s="20"/>
      <c r="N1091" s="20" t="s">
        <v>38</v>
      </c>
      <c r="O1091" s="20">
        <v>279038015</v>
      </c>
      <c r="P1091" s="293"/>
      <c r="Q1091" s="185"/>
      <c r="R1091" s="185"/>
      <c r="S1091" s="185"/>
      <c r="T1091" s="185"/>
      <c r="U1091" s="185"/>
      <c r="V1091" s="185"/>
      <c r="W1091" s="185"/>
      <c r="X1091" s="185"/>
      <c r="Y1091" s="185"/>
      <c r="Z1091" s="185"/>
      <c r="AA1091" s="185"/>
      <c r="AB1091" s="185"/>
      <c r="AC1091" s="185"/>
      <c r="AD1091" s="185"/>
      <c r="AE1091" s="185"/>
      <c r="AF1091" s="185"/>
      <c r="AG1091" s="185"/>
      <c r="AH1091" s="185"/>
      <c r="AI1091" s="185"/>
      <c r="AJ1091" s="185"/>
      <c r="AK1091" s="185"/>
      <c r="AL1091" s="185"/>
      <c r="AM1091" s="185"/>
      <c r="AN1091" s="185"/>
      <c r="AO1091" s="185"/>
      <c r="AP1091" s="185"/>
      <c r="AQ1091" s="185"/>
      <c r="AR1091" s="185"/>
      <c r="AS1091" s="185"/>
      <c r="AT1091" s="185"/>
      <c r="AU1091" s="185"/>
      <c r="AV1091" s="185"/>
      <c r="AW1091" s="185"/>
      <c r="AX1091" s="185"/>
      <c r="AY1091" s="185"/>
      <c r="AZ1091" s="185"/>
      <c r="BA1091" s="185"/>
      <c r="BB1091" s="185"/>
      <c r="BC1091" s="185"/>
      <c r="BD1091" s="185"/>
      <c r="BE1091" s="185"/>
      <c r="BF1091" s="185"/>
      <c r="BG1091" s="185"/>
      <c r="BH1091" s="185"/>
      <c r="BI1091" s="185"/>
      <c r="BJ1091" s="185"/>
      <c r="BK1091" s="185"/>
      <c r="BL1091" s="185"/>
      <c r="BM1091" s="185"/>
      <c r="BN1091" s="185"/>
      <c r="BO1091" s="185"/>
      <c r="BP1091" s="185"/>
      <c r="BQ1091" s="185"/>
      <c r="BR1091" s="185"/>
      <c r="BS1091" s="185"/>
      <c r="BT1091" s="185"/>
      <c r="BU1091" s="185"/>
      <c r="BV1091" s="185"/>
      <c r="BW1091" s="185"/>
      <c r="BX1091" s="185"/>
      <c r="BY1091" s="185"/>
      <c r="BZ1091" s="185"/>
      <c r="CA1091" s="185"/>
      <c r="CB1091" s="185"/>
      <c r="CC1091" s="185"/>
      <c r="CD1091" s="185"/>
      <c r="CE1091" s="185"/>
      <c r="CF1091" s="185"/>
      <c r="CG1091" s="185"/>
      <c r="CH1091" s="185"/>
      <c r="CI1091" s="185"/>
      <c r="CJ1091" s="185"/>
      <c r="CK1091" s="185"/>
      <c r="CL1091" s="185"/>
      <c r="CM1091" s="294"/>
    </row>
    <row r="1092" spans="1:91" s="295" customFormat="1" ht="41.25" customHeight="1" x14ac:dyDescent="0.3">
      <c r="A1092" s="315"/>
      <c r="B1092" s="308"/>
      <c r="C1092" s="128"/>
      <c r="D1092" s="128"/>
      <c r="E1092" s="128"/>
      <c r="F1092" s="128" t="s">
        <v>167</v>
      </c>
      <c r="G1092" s="20">
        <v>844.16700000000003</v>
      </c>
      <c r="H1092" s="337">
        <v>991.3</v>
      </c>
      <c r="I1092" s="20"/>
      <c r="J1092" s="20"/>
      <c r="K1092" s="20"/>
      <c r="L1092" s="20"/>
      <c r="M1092" s="20"/>
      <c r="N1092" s="20" t="s">
        <v>170</v>
      </c>
      <c r="O1092" s="20">
        <v>279038032</v>
      </c>
      <c r="P1092" s="293"/>
      <c r="Q1092" s="185"/>
      <c r="R1092" s="185"/>
      <c r="S1092" s="185"/>
      <c r="T1092" s="185"/>
      <c r="U1092" s="185"/>
      <c r="V1092" s="185"/>
      <c r="W1092" s="185"/>
      <c r="X1092" s="185"/>
      <c r="Y1092" s="185"/>
      <c r="Z1092" s="185"/>
      <c r="AA1092" s="185"/>
      <c r="AB1092" s="185"/>
      <c r="AC1092" s="185"/>
      <c r="AD1092" s="185"/>
      <c r="AE1092" s="185"/>
      <c r="AF1092" s="185"/>
      <c r="AG1092" s="185"/>
      <c r="AH1092" s="185"/>
      <c r="AI1092" s="185"/>
      <c r="AJ1092" s="185"/>
      <c r="AK1092" s="185"/>
      <c r="AL1092" s="185"/>
      <c r="AM1092" s="185"/>
      <c r="AN1092" s="185"/>
      <c r="AO1092" s="185"/>
      <c r="AP1092" s="185"/>
      <c r="AQ1092" s="185"/>
      <c r="AR1092" s="185"/>
      <c r="AS1092" s="185"/>
      <c r="AT1092" s="185"/>
      <c r="AU1092" s="185"/>
      <c r="AV1092" s="185"/>
      <c r="AW1092" s="185"/>
      <c r="AX1092" s="185"/>
      <c r="AY1092" s="185"/>
      <c r="AZ1092" s="185"/>
      <c r="BA1092" s="185"/>
      <c r="BB1092" s="185"/>
      <c r="BC1092" s="185"/>
      <c r="BD1092" s="185"/>
      <c r="BE1092" s="185"/>
      <c r="BF1092" s="185"/>
      <c r="BG1092" s="185"/>
      <c r="BH1092" s="185"/>
      <c r="BI1092" s="185"/>
      <c r="BJ1092" s="185"/>
      <c r="BK1092" s="185"/>
      <c r="BL1092" s="185"/>
      <c r="BM1092" s="185"/>
      <c r="BN1092" s="185"/>
      <c r="BO1092" s="185"/>
      <c r="BP1092" s="185"/>
      <c r="BQ1092" s="185"/>
      <c r="BR1092" s="185"/>
      <c r="BS1092" s="185"/>
      <c r="BT1092" s="185"/>
      <c r="BU1092" s="185"/>
      <c r="BV1092" s="185"/>
      <c r="BW1092" s="185"/>
      <c r="BX1092" s="185"/>
      <c r="BY1092" s="185"/>
      <c r="BZ1092" s="185"/>
      <c r="CA1092" s="185"/>
      <c r="CB1092" s="185"/>
      <c r="CC1092" s="185"/>
      <c r="CD1092" s="185"/>
      <c r="CE1092" s="185"/>
      <c r="CF1092" s="185"/>
      <c r="CG1092" s="185"/>
      <c r="CH1092" s="185"/>
      <c r="CI1092" s="185"/>
      <c r="CJ1092" s="185"/>
      <c r="CK1092" s="185"/>
      <c r="CL1092" s="185"/>
      <c r="CM1092" s="294"/>
    </row>
    <row r="1093" spans="1:91" s="295" customFormat="1" ht="41.25" customHeight="1" x14ac:dyDescent="0.3">
      <c r="A1093" s="319"/>
      <c r="B1093" s="308"/>
      <c r="C1093" s="128"/>
      <c r="D1093" s="128"/>
      <c r="E1093" s="128"/>
      <c r="F1093" s="128"/>
      <c r="G1093" s="20"/>
      <c r="H1093" s="20"/>
      <c r="I1093" s="337">
        <v>175.58</v>
      </c>
      <c r="J1093" s="337">
        <v>175.58</v>
      </c>
      <c r="K1093" s="337"/>
      <c r="L1093" s="20"/>
      <c r="M1093" s="20"/>
      <c r="N1093" s="20" t="s">
        <v>4</v>
      </c>
      <c r="O1093" s="20">
        <v>279038011</v>
      </c>
      <c r="P1093" s="293"/>
      <c r="Q1093" s="185"/>
      <c r="R1093" s="185"/>
      <c r="S1093" s="185"/>
      <c r="T1093" s="185"/>
      <c r="U1093" s="185"/>
      <c r="V1093" s="185"/>
      <c r="W1093" s="185"/>
      <c r="X1093" s="185"/>
      <c r="Y1093" s="185"/>
      <c r="Z1093" s="185"/>
      <c r="AA1093" s="185"/>
      <c r="AB1093" s="185"/>
      <c r="AC1093" s="185"/>
      <c r="AD1093" s="185"/>
      <c r="AE1093" s="185"/>
      <c r="AF1093" s="185"/>
      <c r="AG1093" s="185"/>
      <c r="AH1093" s="185"/>
      <c r="AI1093" s="185"/>
      <c r="AJ1093" s="185"/>
      <c r="AK1093" s="185"/>
      <c r="AL1093" s="185"/>
      <c r="AM1093" s="185"/>
      <c r="AN1093" s="185"/>
      <c r="AO1093" s="185"/>
      <c r="AP1093" s="185"/>
      <c r="AQ1093" s="185"/>
      <c r="AR1093" s="185"/>
      <c r="AS1093" s="185"/>
      <c r="AT1093" s="185"/>
      <c r="AU1093" s="185"/>
      <c r="AV1093" s="185"/>
      <c r="AW1093" s="185"/>
      <c r="AX1093" s="185"/>
      <c r="AY1093" s="185"/>
      <c r="AZ1093" s="185"/>
      <c r="BA1093" s="185"/>
      <c r="BB1093" s="185"/>
      <c r="BC1093" s="185"/>
      <c r="BD1093" s="185"/>
      <c r="BE1093" s="185"/>
      <c r="BF1093" s="185"/>
      <c r="BG1093" s="185"/>
      <c r="BH1093" s="185"/>
      <c r="BI1093" s="185"/>
      <c r="BJ1093" s="185"/>
      <c r="BK1093" s="185"/>
      <c r="BL1093" s="185"/>
      <c r="BM1093" s="185"/>
      <c r="BN1093" s="185"/>
      <c r="BO1093" s="185"/>
      <c r="BP1093" s="185"/>
      <c r="BQ1093" s="185"/>
      <c r="BR1093" s="185"/>
      <c r="BS1093" s="185"/>
      <c r="BT1093" s="185"/>
      <c r="BU1093" s="185"/>
      <c r="BV1093" s="185"/>
      <c r="BW1093" s="185"/>
      <c r="BX1093" s="185"/>
      <c r="BY1093" s="185"/>
      <c r="BZ1093" s="185"/>
      <c r="CA1093" s="185"/>
      <c r="CB1093" s="185"/>
      <c r="CC1093" s="185"/>
      <c r="CD1093" s="185"/>
      <c r="CE1093" s="185"/>
      <c r="CF1093" s="185"/>
      <c r="CG1093" s="185"/>
      <c r="CH1093" s="185"/>
      <c r="CI1093" s="185"/>
      <c r="CJ1093" s="185"/>
      <c r="CK1093" s="185"/>
      <c r="CL1093" s="185"/>
      <c r="CM1093" s="294"/>
    </row>
    <row r="1094" spans="1:91" s="295" customFormat="1" ht="41.25" customHeight="1" x14ac:dyDescent="0.3">
      <c r="A1094" s="128"/>
      <c r="B1094" s="308" t="s">
        <v>171</v>
      </c>
      <c r="C1094" s="128" t="s">
        <v>81</v>
      </c>
      <c r="D1094" s="128"/>
      <c r="E1094" s="20" t="s">
        <v>131</v>
      </c>
      <c r="F1094" s="128"/>
      <c r="G1094" s="20"/>
      <c r="H1094" s="20"/>
      <c r="I1094" s="20">
        <v>1</v>
      </c>
      <c r="J1094" s="20"/>
      <c r="K1094" s="20"/>
      <c r="L1094" s="20"/>
      <c r="M1094" s="20"/>
      <c r="N1094" s="20"/>
      <c r="O1094" s="20" t="s">
        <v>12</v>
      </c>
      <c r="P1094" s="293"/>
      <c r="Q1094" s="185"/>
      <c r="R1094" s="185"/>
      <c r="S1094" s="185"/>
      <c r="T1094" s="185"/>
      <c r="U1094" s="185"/>
      <c r="V1094" s="185"/>
      <c r="W1094" s="185"/>
      <c r="X1094" s="185"/>
      <c r="Y1094" s="185"/>
      <c r="Z1094" s="185"/>
      <c r="AA1094" s="185"/>
      <c r="AB1094" s="185"/>
      <c r="AC1094" s="185"/>
      <c r="AD1094" s="185"/>
      <c r="AE1094" s="185"/>
      <c r="AF1094" s="185"/>
      <c r="AG1094" s="185"/>
      <c r="AH1094" s="185"/>
      <c r="AI1094" s="185"/>
      <c r="AJ1094" s="185"/>
      <c r="AK1094" s="185"/>
      <c r="AL1094" s="185"/>
      <c r="AM1094" s="185"/>
      <c r="AN1094" s="185"/>
      <c r="AO1094" s="185"/>
      <c r="AP1094" s="185"/>
      <c r="AQ1094" s="185"/>
      <c r="AR1094" s="185"/>
      <c r="AS1094" s="185"/>
      <c r="AT1094" s="185"/>
      <c r="AU1094" s="185"/>
      <c r="AV1094" s="185"/>
      <c r="AW1094" s="185"/>
      <c r="AX1094" s="185"/>
      <c r="AY1094" s="185"/>
      <c r="AZ1094" s="185"/>
      <c r="BA1094" s="185"/>
      <c r="BB1094" s="185"/>
      <c r="BC1094" s="185"/>
      <c r="BD1094" s="185"/>
      <c r="BE1094" s="185"/>
      <c r="BF1094" s="185"/>
      <c r="BG1094" s="185"/>
      <c r="BH1094" s="185"/>
      <c r="BI1094" s="185"/>
      <c r="BJ1094" s="185"/>
      <c r="BK1094" s="185"/>
      <c r="BL1094" s="185"/>
      <c r="BM1094" s="185"/>
      <c r="BN1094" s="185"/>
      <c r="BO1094" s="185"/>
      <c r="BP1094" s="185"/>
      <c r="BQ1094" s="185"/>
      <c r="BR1094" s="185"/>
      <c r="BS1094" s="185"/>
      <c r="BT1094" s="185"/>
      <c r="BU1094" s="185"/>
      <c r="BV1094" s="185"/>
      <c r="BW1094" s="185"/>
      <c r="BX1094" s="185"/>
      <c r="BY1094" s="185"/>
      <c r="BZ1094" s="185"/>
      <c r="CA1094" s="185"/>
      <c r="CB1094" s="185"/>
      <c r="CC1094" s="185"/>
      <c r="CD1094" s="185"/>
      <c r="CE1094" s="185"/>
      <c r="CF1094" s="185"/>
      <c r="CG1094" s="185"/>
      <c r="CH1094" s="185"/>
      <c r="CI1094" s="185"/>
      <c r="CJ1094" s="185"/>
      <c r="CK1094" s="185"/>
      <c r="CL1094" s="185"/>
      <c r="CM1094" s="294"/>
    </row>
    <row r="1095" spans="1:91" s="295" customFormat="1" ht="41.25" customHeight="1" x14ac:dyDescent="0.3">
      <c r="A1095" s="128"/>
      <c r="B1095" s="308"/>
      <c r="C1095" s="128"/>
      <c r="D1095" s="128"/>
      <c r="E1095" s="128" t="s">
        <v>39</v>
      </c>
      <c r="F1095" s="128" t="s">
        <v>167</v>
      </c>
      <c r="G1095" s="337">
        <v>192.15899999999999</v>
      </c>
      <c r="H1095" s="337"/>
      <c r="I1095" s="337"/>
      <c r="J1095" s="20"/>
      <c r="K1095" s="20"/>
      <c r="L1095" s="20"/>
      <c r="M1095" s="20"/>
      <c r="N1095" s="20" t="s">
        <v>38</v>
      </c>
      <c r="O1095" s="20">
        <v>279038015</v>
      </c>
      <c r="P1095" s="293"/>
      <c r="Q1095" s="185"/>
      <c r="R1095" s="185"/>
      <c r="S1095" s="185"/>
      <c r="T1095" s="185"/>
      <c r="U1095" s="185"/>
      <c r="V1095" s="185"/>
      <c r="W1095" s="185"/>
      <c r="X1095" s="185"/>
      <c r="Y1095" s="185"/>
      <c r="Z1095" s="185"/>
      <c r="AA1095" s="185"/>
      <c r="AB1095" s="185"/>
      <c r="AC1095" s="185"/>
      <c r="AD1095" s="185"/>
      <c r="AE1095" s="185"/>
      <c r="AF1095" s="185"/>
      <c r="AG1095" s="185"/>
      <c r="AH1095" s="185"/>
      <c r="AI1095" s="185"/>
      <c r="AJ1095" s="185"/>
      <c r="AK1095" s="185"/>
      <c r="AL1095" s="185"/>
      <c r="AM1095" s="185"/>
      <c r="AN1095" s="185"/>
      <c r="AO1095" s="185"/>
      <c r="AP1095" s="185"/>
      <c r="AQ1095" s="185"/>
      <c r="AR1095" s="185"/>
      <c r="AS1095" s="185"/>
      <c r="AT1095" s="185"/>
      <c r="AU1095" s="185"/>
      <c r="AV1095" s="185"/>
      <c r="AW1095" s="185"/>
      <c r="AX1095" s="185"/>
      <c r="AY1095" s="185"/>
      <c r="AZ1095" s="185"/>
      <c r="BA1095" s="185"/>
      <c r="BB1095" s="185"/>
      <c r="BC1095" s="185"/>
      <c r="BD1095" s="185"/>
      <c r="BE1095" s="185"/>
      <c r="BF1095" s="185"/>
      <c r="BG1095" s="185"/>
      <c r="BH1095" s="185"/>
      <c r="BI1095" s="185"/>
      <c r="BJ1095" s="185"/>
      <c r="BK1095" s="185"/>
      <c r="BL1095" s="185"/>
      <c r="BM1095" s="185"/>
      <c r="BN1095" s="185"/>
      <c r="BO1095" s="185"/>
      <c r="BP1095" s="185"/>
      <c r="BQ1095" s="185"/>
      <c r="BR1095" s="185"/>
      <c r="BS1095" s="185"/>
      <c r="BT1095" s="185"/>
      <c r="BU1095" s="185"/>
      <c r="BV1095" s="185"/>
      <c r="BW1095" s="185"/>
      <c r="BX1095" s="185"/>
      <c r="BY1095" s="185"/>
      <c r="BZ1095" s="185"/>
      <c r="CA1095" s="185"/>
      <c r="CB1095" s="185"/>
      <c r="CC1095" s="185"/>
      <c r="CD1095" s="185"/>
      <c r="CE1095" s="185"/>
      <c r="CF1095" s="185"/>
      <c r="CG1095" s="185"/>
      <c r="CH1095" s="185"/>
      <c r="CI1095" s="185"/>
      <c r="CJ1095" s="185"/>
      <c r="CK1095" s="185"/>
      <c r="CL1095" s="185"/>
      <c r="CM1095" s="294"/>
    </row>
    <row r="1096" spans="1:91" s="295" customFormat="1" ht="41.25" customHeight="1" x14ac:dyDescent="0.3">
      <c r="A1096" s="128"/>
      <c r="B1096" s="308"/>
      <c r="C1096" s="128"/>
      <c r="D1096" s="128"/>
      <c r="E1096" s="128"/>
      <c r="F1096" s="128"/>
      <c r="G1096" s="337">
        <v>378.27</v>
      </c>
      <c r="H1096" s="337">
        <v>1056.0229999999999</v>
      </c>
      <c r="I1096" s="337"/>
      <c r="J1096" s="20"/>
      <c r="K1096" s="20"/>
      <c r="L1096" s="20"/>
      <c r="M1096" s="20"/>
      <c r="N1096" s="20" t="s">
        <v>170</v>
      </c>
      <c r="O1096" s="20">
        <v>279038032</v>
      </c>
      <c r="P1096" s="293"/>
      <c r="Q1096" s="185"/>
      <c r="R1096" s="185"/>
      <c r="S1096" s="185"/>
      <c r="T1096" s="185"/>
      <c r="U1096" s="185"/>
      <c r="V1096" s="185"/>
      <c r="W1096" s="185"/>
      <c r="X1096" s="185"/>
      <c r="Y1096" s="185"/>
      <c r="Z1096" s="185"/>
      <c r="AA1096" s="185"/>
      <c r="AB1096" s="185"/>
      <c r="AC1096" s="185"/>
      <c r="AD1096" s="185"/>
      <c r="AE1096" s="185"/>
      <c r="AF1096" s="185"/>
      <c r="AG1096" s="185"/>
      <c r="AH1096" s="185"/>
      <c r="AI1096" s="185"/>
      <c r="AJ1096" s="185"/>
      <c r="AK1096" s="185"/>
      <c r="AL1096" s="185"/>
      <c r="AM1096" s="185"/>
      <c r="AN1096" s="185"/>
      <c r="AO1096" s="185"/>
      <c r="AP1096" s="185"/>
      <c r="AQ1096" s="185"/>
      <c r="AR1096" s="185"/>
      <c r="AS1096" s="185"/>
      <c r="AT1096" s="185"/>
      <c r="AU1096" s="185"/>
      <c r="AV1096" s="185"/>
      <c r="AW1096" s="185"/>
      <c r="AX1096" s="185"/>
      <c r="AY1096" s="185"/>
      <c r="AZ1096" s="185"/>
      <c r="BA1096" s="185"/>
      <c r="BB1096" s="185"/>
      <c r="BC1096" s="185"/>
      <c r="BD1096" s="185"/>
      <c r="BE1096" s="185"/>
      <c r="BF1096" s="185"/>
      <c r="BG1096" s="185"/>
      <c r="BH1096" s="185"/>
      <c r="BI1096" s="185"/>
      <c r="BJ1096" s="185"/>
      <c r="BK1096" s="185"/>
      <c r="BL1096" s="185"/>
      <c r="BM1096" s="185"/>
      <c r="BN1096" s="185"/>
      <c r="BO1096" s="185"/>
      <c r="BP1096" s="185"/>
      <c r="BQ1096" s="185"/>
      <c r="BR1096" s="185"/>
      <c r="BS1096" s="185"/>
      <c r="BT1096" s="185"/>
      <c r="BU1096" s="185"/>
      <c r="BV1096" s="185"/>
      <c r="BW1096" s="185"/>
      <c r="BX1096" s="185"/>
      <c r="BY1096" s="185"/>
      <c r="BZ1096" s="185"/>
      <c r="CA1096" s="185"/>
      <c r="CB1096" s="185"/>
      <c r="CC1096" s="185"/>
      <c r="CD1096" s="185"/>
      <c r="CE1096" s="185"/>
      <c r="CF1096" s="185"/>
      <c r="CG1096" s="185"/>
      <c r="CH1096" s="185"/>
      <c r="CI1096" s="185"/>
      <c r="CJ1096" s="185"/>
      <c r="CK1096" s="185"/>
      <c r="CL1096" s="185"/>
      <c r="CM1096" s="294"/>
    </row>
    <row r="1097" spans="1:91" s="295" customFormat="1" ht="41.25" customHeight="1" x14ac:dyDescent="0.3">
      <c r="A1097" s="128"/>
      <c r="B1097" s="308"/>
      <c r="C1097" s="128"/>
      <c r="D1097" s="128"/>
      <c r="E1097" s="128"/>
      <c r="F1097" s="128"/>
      <c r="G1097" s="337"/>
      <c r="H1097" s="337"/>
      <c r="I1097" s="337">
        <v>295.09199999999998</v>
      </c>
      <c r="J1097" s="337">
        <v>295.09199999999998</v>
      </c>
      <c r="K1097" s="337"/>
      <c r="L1097" s="20"/>
      <c r="M1097" s="20"/>
      <c r="N1097" s="20" t="s">
        <v>4</v>
      </c>
      <c r="O1097" s="20">
        <v>279038011</v>
      </c>
      <c r="P1097" s="293"/>
      <c r="Q1097" s="185"/>
      <c r="R1097" s="185"/>
      <c r="S1097" s="185"/>
      <c r="T1097" s="185"/>
      <c r="U1097" s="185"/>
      <c r="V1097" s="185"/>
      <c r="W1097" s="185"/>
      <c r="X1097" s="185"/>
      <c r="Y1097" s="185"/>
      <c r="Z1097" s="185"/>
      <c r="AA1097" s="185"/>
      <c r="AB1097" s="185"/>
      <c r="AC1097" s="185"/>
      <c r="AD1097" s="185"/>
      <c r="AE1097" s="185"/>
      <c r="AF1097" s="185"/>
      <c r="AG1097" s="185"/>
      <c r="AH1097" s="185"/>
      <c r="AI1097" s="185"/>
      <c r="AJ1097" s="185"/>
      <c r="AK1097" s="185"/>
      <c r="AL1097" s="185"/>
      <c r="AM1097" s="185"/>
      <c r="AN1097" s="185"/>
      <c r="AO1097" s="185"/>
      <c r="AP1097" s="185"/>
      <c r="AQ1097" s="185"/>
      <c r="AR1097" s="185"/>
      <c r="AS1097" s="185"/>
      <c r="AT1097" s="185"/>
      <c r="AU1097" s="185"/>
      <c r="AV1097" s="185"/>
      <c r="AW1097" s="185"/>
      <c r="AX1097" s="185"/>
      <c r="AY1097" s="185"/>
      <c r="AZ1097" s="185"/>
      <c r="BA1097" s="185"/>
      <c r="BB1097" s="185"/>
      <c r="BC1097" s="185"/>
      <c r="BD1097" s="185"/>
      <c r="BE1097" s="185"/>
      <c r="BF1097" s="185"/>
      <c r="BG1097" s="185"/>
      <c r="BH1097" s="185"/>
      <c r="BI1097" s="185"/>
      <c r="BJ1097" s="185"/>
      <c r="BK1097" s="185"/>
      <c r="BL1097" s="185"/>
      <c r="BM1097" s="185"/>
      <c r="BN1097" s="185"/>
      <c r="BO1097" s="185"/>
      <c r="BP1097" s="185"/>
      <c r="BQ1097" s="185"/>
      <c r="BR1097" s="185"/>
      <c r="BS1097" s="185"/>
      <c r="BT1097" s="185"/>
      <c r="BU1097" s="185"/>
      <c r="BV1097" s="185"/>
      <c r="BW1097" s="185"/>
      <c r="BX1097" s="185"/>
      <c r="BY1097" s="185"/>
      <c r="BZ1097" s="185"/>
      <c r="CA1097" s="185"/>
      <c r="CB1097" s="185"/>
      <c r="CC1097" s="185"/>
      <c r="CD1097" s="185"/>
      <c r="CE1097" s="185"/>
      <c r="CF1097" s="185"/>
      <c r="CG1097" s="185"/>
      <c r="CH1097" s="185"/>
      <c r="CI1097" s="185"/>
      <c r="CJ1097" s="185"/>
      <c r="CK1097" s="185"/>
      <c r="CL1097" s="185"/>
      <c r="CM1097" s="294"/>
    </row>
    <row r="1098" spans="1:91" s="9" customFormat="1" ht="30.75" customHeight="1" x14ac:dyDescent="0.3">
      <c r="A1098" s="62"/>
      <c r="B1098" s="93" t="s">
        <v>750</v>
      </c>
      <c r="C1098" s="94"/>
      <c r="D1098" s="94"/>
      <c r="E1098" s="94"/>
      <c r="F1098" s="94"/>
      <c r="G1098" s="94"/>
      <c r="H1098" s="94"/>
      <c r="I1098" s="94"/>
      <c r="J1098" s="95"/>
      <c r="K1098" s="18"/>
      <c r="L1098" s="18"/>
      <c r="M1098" s="18"/>
      <c r="N1098" s="18"/>
      <c r="O1098" s="18"/>
      <c r="P1098" s="70"/>
      <c r="Q1098" s="7"/>
      <c r="R1098" s="7"/>
      <c r="S1098" s="7"/>
      <c r="T1098" s="7"/>
      <c r="U1098" s="7"/>
      <c r="V1098" s="7"/>
      <c r="W1098" s="7"/>
      <c r="X1098" s="7"/>
      <c r="Y1098" s="7"/>
      <c r="Z1098" s="7"/>
      <c r="AA1098" s="7"/>
      <c r="AB1098" s="7"/>
      <c r="AC1098" s="7"/>
      <c r="AD1098" s="7"/>
      <c r="AE1098" s="7"/>
      <c r="AF1098" s="7"/>
      <c r="AG1098" s="7"/>
      <c r="AH1098" s="7"/>
      <c r="AI1098" s="7"/>
      <c r="AJ1098" s="7"/>
      <c r="AK1098" s="7"/>
      <c r="AL1098" s="7"/>
      <c r="AM1098" s="7"/>
      <c r="AN1098" s="7"/>
      <c r="AO1098" s="7"/>
      <c r="AP1098" s="7"/>
      <c r="AQ1098" s="7"/>
      <c r="AR1098" s="7"/>
      <c r="AS1098" s="7"/>
      <c r="AT1098" s="7"/>
      <c r="AU1098" s="7"/>
      <c r="AV1098" s="7"/>
      <c r="AW1098" s="7"/>
      <c r="AX1098" s="7"/>
      <c r="AY1098" s="7"/>
      <c r="AZ1098" s="7"/>
      <c r="BA1098" s="7"/>
      <c r="BB1098" s="7"/>
      <c r="BC1098" s="7"/>
      <c r="BD1098" s="7"/>
      <c r="BE1098" s="7"/>
      <c r="BF1098" s="7"/>
      <c r="BG1098" s="7"/>
      <c r="BH1098" s="7"/>
      <c r="BI1098" s="7"/>
      <c r="BJ1098" s="7"/>
      <c r="BK1098" s="7"/>
      <c r="BL1098" s="7"/>
      <c r="BM1098" s="7"/>
      <c r="BN1098" s="7"/>
      <c r="BO1098" s="7"/>
      <c r="BP1098" s="7"/>
      <c r="BQ1098" s="7"/>
      <c r="BR1098" s="7"/>
      <c r="BS1098" s="7"/>
      <c r="BT1098" s="7"/>
      <c r="BU1098" s="7"/>
      <c r="BV1098" s="7"/>
      <c r="BW1098" s="7"/>
      <c r="BX1098" s="7"/>
      <c r="BY1098" s="7"/>
      <c r="BZ1098" s="7"/>
      <c r="CA1098" s="7"/>
      <c r="CB1098" s="7"/>
      <c r="CC1098" s="7"/>
      <c r="CD1098" s="7"/>
      <c r="CE1098" s="7"/>
      <c r="CF1098" s="7"/>
      <c r="CG1098" s="7"/>
      <c r="CH1098" s="7"/>
      <c r="CI1098" s="7"/>
      <c r="CJ1098" s="7"/>
      <c r="CK1098" s="7"/>
      <c r="CL1098" s="7"/>
      <c r="CM1098" s="8"/>
    </row>
    <row r="1099" spans="1:91" s="64" customFormat="1" ht="41.25" customHeight="1" x14ac:dyDescent="0.3">
      <c r="A1099" s="106"/>
      <c r="B1099" s="93" t="s">
        <v>60</v>
      </c>
      <c r="C1099" s="95"/>
      <c r="D1099" s="387"/>
      <c r="E1099" s="90"/>
      <c r="G1099" s="90"/>
      <c r="H1099" s="90"/>
      <c r="I1099" s="90"/>
      <c r="J1099" s="90"/>
      <c r="K1099" s="90"/>
      <c r="L1099" s="90"/>
      <c r="M1099" s="90"/>
      <c r="N1099" s="252"/>
      <c r="O1099" s="252"/>
      <c r="P1099" s="255"/>
      <c r="Q1099" s="66"/>
      <c r="R1099" s="66"/>
      <c r="S1099" s="66"/>
      <c r="T1099" s="66"/>
      <c r="U1099" s="66"/>
      <c r="V1099" s="66"/>
      <c r="W1099" s="66"/>
      <c r="X1099" s="66"/>
      <c r="Y1099" s="66"/>
      <c r="Z1099" s="66"/>
      <c r="AA1099" s="66"/>
      <c r="AB1099" s="66"/>
      <c r="AC1099" s="66"/>
      <c r="AD1099" s="66"/>
      <c r="AE1099" s="66"/>
      <c r="AF1099" s="66"/>
      <c r="AG1099" s="66"/>
      <c r="AH1099" s="66"/>
      <c r="AI1099" s="66"/>
      <c r="AJ1099" s="66"/>
      <c r="AK1099" s="66"/>
      <c r="AL1099" s="66"/>
      <c r="AM1099" s="66"/>
      <c r="AN1099" s="66"/>
      <c r="AO1099" s="66"/>
      <c r="AP1099" s="66"/>
      <c r="AQ1099" s="66"/>
      <c r="AR1099" s="66"/>
      <c r="AS1099" s="66"/>
      <c r="AT1099" s="66"/>
      <c r="AU1099" s="66"/>
      <c r="AV1099" s="66"/>
      <c r="AW1099" s="66"/>
      <c r="AX1099" s="66"/>
      <c r="AY1099" s="66"/>
      <c r="AZ1099" s="66"/>
      <c r="BA1099" s="66"/>
      <c r="BB1099" s="66"/>
      <c r="BC1099" s="66"/>
      <c r="BD1099" s="66"/>
      <c r="BE1099" s="66"/>
      <c r="BF1099" s="66"/>
      <c r="BG1099" s="66"/>
      <c r="BH1099" s="66"/>
      <c r="BI1099" s="66"/>
      <c r="BJ1099" s="66"/>
      <c r="BK1099" s="66"/>
      <c r="BL1099" s="66"/>
      <c r="BM1099" s="66"/>
      <c r="BN1099" s="66"/>
      <c r="BO1099" s="66"/>
      <c r="BP1099" s="66"/>
      <c r="BQ1099" s="66"/>
      <c r="BR1099" s="66"/>
      <c r="BS1099" s="66"/>
      <c r="BT1099" s="66"/>
      <c r="BU1099" s="66"/>
      <c r="BV1099" s="66"/>
      <c r="BW1099" s="66"/>
      <c r="BX1099" s="66"/>
      <c r="BY1099" s="66"/>
      <c r="BZ1099" s="66"/>
      <c r="CA1099" s="66"/>
      <c r="CB1099" s="66"/>
      <c r="CC1099" s="66"/>
      <c r="CD1099" s="66"/>
      <c r="CE1099" s="66"/>
      <c r="CF1099" s="66"/>
      <c r="CG1099" s="66"/>
      <c r="CH1099" s="66"/>
      <c r="CI1099" s="66"/>
      <c r="CJ1099" s="66"/>
      <c r="CK1099" s="66"/>
      <c r="CL1099" s="66"/>
      <c r="CM1099" s="67"/>
    </row>
    <row r="1100" spans="1:91" s="64" customFormat="1" ht="41.25" customHeight="1" x14ac:dyDescent="0.3">
      <c r="A1100" s="170">
        <v>100</v>
      </c>
      <c r="B1100" s="178" t="s">
        <v>169</v>
      </c>
      <c r="C1100" s="170" t="s">
        <v>168</v>
      </c>
      <c r="D1100" s="389"/>
      <c r="E1100" s="106" t="s">
        <v>80</v>
      </c>
      <c r="F1100" s="170" t="s">
        <v>167</v>
      </c>
      <c r="G1100" s="90">
        <f t="shared" ref="G1100:M1100" si="77">G1103+G1106+G1109+G1112+G1115+G1118+G1121+G1124</f>
        <v>0</v>
      </c>
      <c r="H1100" s="90">
        <f t="shared" si="77"/>
        <v>0</v>
      </c>
      <c r="I1100" s="90">
        <f t="shared" si="77"/>
        <v>0</v>
      </c>
      <c r="J1100" s="90">
        <f t="shared" si="77"/>
        <v>0</v>
      </c>
      <c r="K1100" s="90">
        <f t="shared" si="77"/>
        <v>0</v>
      </c>
      <c r="L1100" s="90">
        <f t="shared" si="77"/>
        <v>2</v>
      </c>
      <c r="M1100" s="90">
        <f t="shared" si="77"/>
        <v>6</v>
      </c>
      <c r="O1100" s="252"/>
      <c r="P1100" s="255"/>
      <c r="Q1100" s="66"/>
      <c r="R1100" s="66"/>
      <c r="S1100" s="66"/>
      <c r="T1100" s="66"/>
      <c r="U1100" s="66"/>
      <c r="V1100" s="66"/>
      <c r="W1100" s="66"/>
      <c r="X1100" s="66"/>
      <c r="Y1100" s="66"/>
      <c r="Z1100" s="66"/>
      <c r="AA1100" s="66"/>
      <c r="AB1100" s="66"/>
      <c r="AC1100" s="66"/>
      <c r="AD1100" s="66"/>
      <c r="AE1100" s="66"/>
      <c r="AF1100" s="66"/>
      <c r="AG1100" s="66"/>
      <c r="AH1100" s="66"/>
      <c r="AI1100" s="66"/>
      <c r="AJ1100" s="66"/>
      <c r="AK1100" s="66"/>
      <c r="AL1100" s="66"/>
      <c r="AM1100" s="66"/>
      <c r="AN1100" s="66"/>
      <c r="AO1100" s="66"/>
      <c r="AP1100" s="66"/>
      <c r="AQ1100" s="66"/>
      <c r="AR1100" s="66"/>
      <c r="AS1100" s="66"/>
      <c r="AT1100" s="66"/>
      <c r="AU1100" s="66"/>
      <c r="AV1100" s="66"/>
      <c r="AW1100" s="66"/>
      <c r="AX1100" s="66"/>
      <c r="AY1100" s="66"/>
      <c r="AZ1100" s="66"/>
      <c r="BA1100" s="66"/>
      <c r="BB1100" s="66"/>
      <c r="BC1100" s="66"/>
      <c r="BD1100" s="66"/>
      <c r="BE1100" s="66"/>
      <c r="BF1100" s="66"/>
      <c r="BG1100" s="66"/>
      <c r="BH1100" s="66"/>
      <c r="BI1100" s="66"/>
      <c r="BJ1100" s="66"/>
      <c r="BK1100" s="66"/>
      <c r="BL1100" s="66"/>
      <c r="BM1100" s="66"/>
      <c r="BN1100" s="66"/>
      <c r="BO1100" s="66"/>
      <c r="BP1100" s="66"/>
      <c r="BQ1100" s="66"/>
      <c r="BR1100" s="66"/>
      <c r="BS1100" s="66"/>
      <c r="BT1100" s="66"/>
      <c r="BU1100" s="66"/>
      <c r="BV1100" s="66"/>
      <c r="BW1100" s="66"/>
      <c r="BX1100" s="66"/>
      <c r="BY1100" s="66"/>
      <c r="BZ1100" s="66"/>
      <c r="CA1100" s="66"/>
      <c r="CB1100" s="66"/>
      <c r="CC1100" s="66"/>
      <c r="CD1100" s="66"/>
      <c r="CE1100" s="66"/>
      <c r="CF1100" s="66"/>
      <c r="CG1100" s="66"/>
      <c r="CH1100" s="66"/>
      <c r="CI1100" s="66"/>
      <c r="CJ1100" s="66"/>
      <c r="CK1100" s="66"/>
      <c r="CL1100" s="66"/>
      <c r="CM1100" s="67"/>
    </row>
    <row r="1101" spans="1:91" s="64" customFormat="1" ht="41.25" customHeight="1" x14ac:dyDescent="0.3">
      <c r="A1101" s="170"/>
      <c r="B1101" s="178"/>
      <c r="C1101" s="170"/>
      <c r="D1101" s="389"/>
      <c r="E1101" s="388" t="s">
        <v>129</v>
      </c>
      <c r="F1101" s="170"/>
      <c r="G1101" s="90">
        <f t="shared" ref="G1101:M1101" si="78">G1105+G1108+G1111+G1114+G1117+G1120+G1123+G1126</f>
        <v>0</v>
      </c>
      <c r="H1101" s="90">
        <f t="shared" si="78"/>
        <v>0</v>
      </c>
      <c r="I1101" s="90">
        <f t="shared" si="78"/>
        <v>0</v>
      </c>
      <c r="J1101" s="90">
        <f t="shared" si="78"/>
        <v>0</v>
      </c>
      <c r="K1101" s="90">
        <f t="shared" si="78"/>
        <v>0</v>
      </c>
      <c r="L1101" s="90">
        <f t="shared" si="78"/>
        <v>18456.599999999999</v>
      </c>
      <c r="M1101" s="90">
        <f t="shared" si="78"/>
        <v>22370</v>
      </c>
      <c r="N1101" s="387" t="s">
        <v>4</v>
      </c>
      <c r="O1101" s="252"/>
      <c r="P1101" s="255"/>
      <c r="Q1101" s="66"/>
      <c r="R1101" s="66"/>
      <c r="S1101" s="66"/>
      <c r="T1101" s="66"/>
      <c r="U1101" s="66"/>
      <c r="V1101" s="66"/>
      <c r="W1101" s="66"/>
      <c r="X1101" s="66"/>
      <c r="Y1101" s="66"/>
      <c r="Z1101" s="66"/>
      <c r="AA1101" s="66"/>
      <c r="AB1101" s="66"/>
      <c r="AC1101" s="66"/>
      <c r="AD1101" s="66"/>
      <c r="AE1101" s="66"/>
      <c r="AF1101" s="66"/>
      <c r="AG1101" s="66"/>
      <c r="AH1101" s="66"/>
      <c r="AI1101" s="66"/>
      <c r="AJ1101" s="66"/>
      <c r="AK1101" s="66"/>
      <c r="AL1101" s="66"/>
      <c r="AM1101" s="66"/>
      <c r="AN1101" s="66"/>
      <c r="AO1101" s="66"/>
      <c r="AP1101" s="66"/>
      <c r="AQ1101" s="66"/>
      <c r="AR1101" s="66"/>
      <c r="AS1101" s="66"/>
      <c r="AT1101" s="66"/>
      <c r="AU1101" s="66"/>
      <c r="AV1101" s="66"/>
      <c r="AW1101" s="66"/>
      <c r="AX1101" s="66"/>
      <c r="AY1101" s="66"/>
      <c r="AZ1101" s="66"/>
      <c r="BA1101" s="66"/>
      <c r="BB1101" s="66"/>
      <c r="BC1101" s="66"/>
      <c r="BD1101" s="66"/>
      <c r="BE1101" s="66"/>
      <c r="BF1101" s="66"/>
      <c r="BG1101" s="66"/>
      <c r="BH1101" s="66"/>
      <c r="BI1101" s="66"/>
      <c r="BJ1101" s="66"/>
      <c r="BK1101" s="66"/>
      <c r="BL1101" s="66"/>
      <c r="BM1101" s="66"/>
      <c r="BN1101" s="66"/>
      <c r="BO1101" s="66"/>
      <c r="BP1101" s="66"/>
      <c r="BQ1101" s="66"/>
      <c r="BR1101" s="66"/>
      <c r="BS1101" s="66"/>
      <c r="BT1101" s="66"/>
      <c r="BU1101" s="66"/>
      <c r="BV1101" s="66"/>
      <c r="BW1101" s="66"/>
      <c r="BX1101" s="66"/>
      <c r="BY1101" s="66"/>
      <c r="BZ1101" s="66"/>
      <c r="CA1101" s="66"/>
      <c r="CB1101" s="66"/>
      <c r="CC1101" s="66"/>
      <c r="CD1101" s="66"/>
      <c r="CE1101" s="66"/>
      <c r="CF1101" s="66"/>
      <c r="CG1101" s="66"/>
      <c r="CH1101" s="66"/>
      <c r="CI1101" s="66"/>
      <c r="CJ1101" s="66"/>
      <c r="CK1101" s="66"/>
      <c r="CL1101" s="66"/>
      <c r="CM1101" s="67"/>
    </row>
    <row r="1102" spans="1:91" s="64" customFormat="1" ht="41.25" customHeight="1" x14ac:dyDescent="0.3">
      <c r="A1102" s="170"/>
      <c r="B1102" s="178"/>
      <c r="C1102" s="170"/>
      <c r="D1102" s="389"/>
      <c r="E1102" s="388"/>
      <c r="F1102" s="170"/>
      <c r="G1102" s="90">
        <f t="shared" ref="G1102:M1102" si="79">G1104+G1107+G1110+G1113+G1116+G1119+G1122+G1125</f>
        <v>0</v>
      </c>
      <c r="H1102" s="90">
        <f t="shared" si="79"/>
        <v>0</v>
      </c>
      <c r="I1102" s="90">
        <f t="shared" si="79"/>
        <v>0</v>
      </c>
      <c r="J1102" s="90">
        <f t="shared" si="79"/>
        <v>1850</v>
      </c>
      <c r="K1102" s="90">
        <f t="shared" si="79"/>
        <v>3323.4</v>
      </c>
      <c r="L1102" s="90">
        <f t="shared" si="79"/>
        <v>2120</v>
      </c>
      <c r="M1102" s="90">
        <f t="shared" si="79"/>
        <v>2480</v>
      </c>
      <c r="N1102" s="90" t="s">
        <v>38</v>
      </c>
      <c r="O1102" s="252"/>
      <c r="P1102" s="255"/>
      <c r="Q1102" s="66"/>
      <c r="R1102" s="66"/>
      <c r="S1102" s="66"/>
      <c r="T1102" s="66"/>
      <c r="U1102" s="66"/>
      <c r="V1102" s="66"/>
      <c r="W1102" s="66"/>
      <c r="X1102" s="66"/>
      <c r="Y1102" s="66"/>
      <c r="Z1102" s="66"/>
      <c r="AA1102" s="66"/>
      <c r="AB1102" s="66"/>
      <c r="AC1102" s="66"/>
      <c r="AD1102" s="66"/>
      <c r="AE1102" s="66"/>
      <c r="AF1102" s="66"/>
      <c r="AG1102" s="66"/>
      <c r="AH1102" s="66"/>
      <c r="AI1102" s="66"/>
      <c r="AJ1102" s="66"/>
      <c r="AK1102" s="66"/>
      <c r="AL1102" s="66"/>
      <c r="AM1102" s="66"/>
      <c r="AN1102" s="66"/>
      <c r="AO1102" s="66"/>
      <c r="AP1102" s="66"/>
      <c r="AQ1102" s="66"/>
      <c r="AR1102" s="66"/>
      <c r="AS1102" s="66"/>
      <c r="AT1102" s="66"/>
      <c r="AU1102" s="66"/>
      <c r="AV1102" s="66"/>
      <c r="AW1102" s="66"/>
      <c r="AX1102" s="66"/>
      <c r="AY1102" s="66"/>
      <c r="AZ1102" s="66"/>
      <c r="BA1102" s="66"/>
      <c r="BB1102" s="66"/>
      <c r="BC1102" s="66"/>
      <c r="BD1102" s="66"/>
      <c r="BE1102" s="66"/>
      <c r="BF1102" s="66"/>
      <c r="BG1102" s="66"/>
      <c r="BH1102" s="66"/>
      <c r="BI1102" s="66"/>
      <c r="BJ1102" s="66"/>
      <c r="BK1102" s="66"/>
      <c r="BL1102" s="66"/>
      <c r="BM1102" s="66"/>
      <c r="BN1102" s="66"/>
      <c r="BO1102" s="66"/>
      <c r="BP1102" s="66"/>
      <c r="BQ1102" s="66"/>
      <c r="BR1102" s="66"/>
      <c r="BS1102" s="66"/>
      <c r="BT1102" s="66"/>
      <c r="BU1102" s="66"/>
      <c r="BV1102" s="66"/>
      <c r="BW1102" s="66"/>
      <c r="BX1102" s="66"/>
      <c r="BY1102" s="66"/>
      <c r="BZ1102" s="66"/>
      <c r="CA1102" s="66"/>
      <c r="CB1102" s="66"/>
      <c r="CC1102" s="66"/>
      <c r="CD1102" s="66"/>
      <c r="CE1102" s="66"/>
      <c r="CF1102" s="66"/>
      <c r="CG1102" s="66"/>
      <c r="CH1102" s="66"/>
      <c r="CI1102" s="66"/>
      <c r="CJ1102" s="66"/>
      <c r="CK1102" s="66"/>
      <c r="CL1102" s="66"/>
      <c r="CM1102" s="67"/>
    </row>
    <row r="1103" spans="1:91" s="352" customFormat="1" ht="41.25" customHeight="1" x14ac:dyDescent="0.3">
      <c r="A1103" s="128"/>
      <c r="B1103" s="348" t="s">
        <v>166</v>
      </c>
      <c r="C1103" s="128" t="s">
        <v>81</v>
      </c>
      <c r="D1103" s="348" t="s">
        <v>12</v>
      </c>
      <c r="E1103" s="20" t="s">
        <v>80</v>
      </c>
      <c r="F1103" s="128" t="s">
        <v>121</v>
      </c>
      <c r="G1103" s="20"/>
      <c r="H1103" s="20"/>
      <c r="I1103" s="20"/>
      <c r="J1103" s="20"/>
      <c r="K1103" s="20"/>
      <c r="L1103" s="20"/>
      <c r="M1103" s="20">
        <v>1</v>
      </c>
      <c r="N1103" s="20"/>
      <c r="O1103" s="19" t="s">
        <v>12</v>
      </c>
      <c r="P1103" s="349" t="s">
        <v>12</v>
      </c>
      <c r="Q1103" s="350"/>
      <c r="R1103" s="350"/>
      <c r="S1103" s="350"/>
      <c r="T1103" s="350"/>
      <c r="U1103" s="350"/>
      <c r="V1103" s="350"/>
      <c r="W1103" s="350"/>
      <c r="X1103" s="350"/>
      <c r="Y1103" s="350"/>
      <c r="Z1103" s="350"/>
      <c r="AA1103" s="350"/>
      <c r="AB1103" s="350"/>
      <c r="AC1103" s="350"/>
      <c r="AD1103" s="350"/>
      <c r="AE1103" s="350"/>
      <c r="AF1103" s="350"/>
      <c r="AG1103" s="350"/>
      <c r="AH1103" s="350"/>
      <c r="AI1103" s="350"/>
      <c r="AJ1103" s="350"/>
      <c r="AK1103" s="350"/>
      <c r="AL1103" s="350"/>
      <c r="AM1103" s="350"/>
      <c r="AN1103" s="350"/>
      <c r="AO1103" s="350"/>
      <c r="AP1103" s="350"/>
      <c r="AQ1103" s="350"/>
      <c r="AR1103" s="350"/>
      <c r="AS1103" s="350"/>
      <c r="AT1103" s="350"/>
      <c r="AU1103" s="350"/>
      <c r="AV1103" s="350"/>
      <c r="AW1103" s="350"/>
      <c r="AX1103" s="350"/>
      <c r="AY1103" s="350"/>
      <c r="AZ1103" s="350"/>
      <c r="BA1103" s="350"/>
      <c r="BB1103" s="350"/>
      <c r="BC1103" s="350"/>
      <c r="BD1103" s="350"/>
      <c r="BE1103" s="350"/>
      <c r="BF1103" s="350"/>
      <c r="BG1103" s="350"/>
      <c r="BH1103" s="350"/>
      <c r="BI1103" s="350"/>
      <c r="BJ1103" s="350"/>
      <c r="BK1103" s="350"/>
      <c r="BL1103" s="350"/>
      <c r="BM1103" s="350"/>
      <c r="BN1103" s="350"/>
      <c r="BO1103" s="350"/>
      <c r="BP1103" s="350"/>
      <c r="BQ1103" s="350"/>
      <c r="BR1103" s="350"/>
      <c r="BS1103" s="350"/>
      <c r="BT1103" s="350"/>
      <c r="BU1103" s="350"/>
      <c r="BV1103" s="350"/>
      <c r="BW1103" s="350"/>
      <c r="BX1103" s="350"/>
      <c r="BY1103" s="350"/>
      <c r="BZ1103" s="350"/>
      <c r="CA1103" s="350"/>
      <c r="CB1103" s="350"/>
      <c r="CC1103" s="350"/>
      <c r="CD1103" s="350"/>
      <c r="CE1103" s="350"/>
      <c r="CF1103" s="350"/>
      <c r="CG1103" s="350"/>
      <c r="CH1103" s="350"/>
      <c r="CI1103" s="350"/>
      <c r="CJ1103" s="350"/>
      <c r="CK1103" s="350"/>
      <c r="CL1103" s="350"/>
      <c r="CM1103" s="351"/>
    </row>
    <row r="1104" spans="1:91" s="352" customFormat="1" ht="41.25" customHeight="1" x14ac:dyDescent="0.3">
      <c r="A1104" s="128"/>
      <c r="B1104" s="348"/>
      <c r="C1104" s="128"/>
      <c r="D1104" s="348"/>
      <c r="E1104" s="128" t="s">
        <v>39</v>
      </c>
      <c r="F1104" s="128"/>
      <c r="G1104" s="20"/>
      <c r="H1104" s="20"/>
      <c r="I1104" s="20"/>
      <c r="J1104" s="20">
        <v>1850</v>
      </c>
      <c r="K1104" s="20">
        <v>2423.4</v>
      </c>
      <c r="L1104" s="20"/>
      <c r="M1104" s="20"/>
      <c r="N1104" s="20" t="s">
        <v>38</v>
      </c>
      <c r="O1104" s="20">
        <v>279114015</v>
      </c>
      <c r="P1104" s="349"/>
      <c r="Q1104" s="350"/>
      <c r="R1104" s="350"/>
      <c r="S1104" s="350"/>
      <c r="T1104" s="350"/>
      <c r="U1104" s="350"/>
      <c r="V1104" s="350"/>
      <c r="W1104" s="350"/>
      <c r="X1104" s="350"/>
      <c r="Y1104" s="350"/>
      <c r="Z1104" s="350"/>
      <c r="AA1104" s="350"/>
      <c r="AB1104" s="350"/>
      <c r="AC1104" s="350"/>
      <c r="AD1104" s="350"/>
      <c r="AE1104" s="350"/>
      <c r="AF1104" s="350"/>
      <c r="AG1104" s="350"/>
      <c r="AH1104" s="350"/>
      <c r="AI1104" s="350"/>
      <c r="AJ1104" s="350"/>
      <c r="AK1104" s="350"/>
      <c r="AL1104" s="350"/>
      <c r="AM1104" s="350"/>
      <c r="AN1104" s="350"/>
      <c r="AO1104" s="350"/>
      <c r="AP1104" s="350"/>
      <c r="AQ1104" s="350"/>
      <c r="AR1104" s="350"/>
      <c r="AS1104" s="350"/>
      <c r="AT1104" s="350"/>
      <c r="AU1104" s="350"/>
      <c r="AV1104" s="350"/>
      <c r="AW1104" s="350"/>
      <c r="AX1104" s="350"/>
      <c r="AY1104" s="350"/>
      <c r="AZ1104" s="350"/>
      <c r="BA1104" s="350"/>
      <c r="BB1104" s="350"/>
      <c r="BC1104" s="350"/>
      <c r="BD1104" s="350"/>
      <c r="BE1104" s="350"/>
      <c r="BF1104" s="350"/>
      <c r="BG1104" s="350"/>
      <c r="BH1104" s="350"/>
      <c r="BI1104" s="350"/>
      <c r="BJ1104" s="350"/>
      <c r="BK1104" s="350"/>
      <c r="BL1104" s="350"/>
      <c r="BM1104" s="350"/>
      <c r="BN1104" s="350"/>
      <c r="BO1104" s="350"/>
      <c r="BP1104" s="350"/>
      <c r="BQ1104" s="350"/>
      <c r="BR1104" s="350"/>
      <c r="BS1104" s="350"/>
      <c r="BT1104" s="350"/>
      <c r="BU1104" s="350"/>
      <c r="BV1104" s="350"/>
      <c r="BW1104" s="350"/>
      <c r="BX1104" s="350"/>
      <c r="BY1104" s="350"/>
      <c r="BZ1104" s="350"/>
      <c r="CA1104" s="350"/>
      <c r="CB1104" s="350"/>
      <c r="CC1104" s="350"/>
      <c r="CD1104" s="350"/>
      <c r="CE1104" s="350"/>
      <c r="CF1104" s="350"/>
      <c r="CG1104" s="350"/>
      <c r="CH1104" s="350"/>
      <c r="CI1104" s="350"/>
      <c r="CJ1104" s="350"/>
      <c r="CK1104" s="350"/>
      <c r="CL1104" s="350"/>
      <c r="CM1104" s="351"/>
    </row>
    <row r="1105" spans="1:91" s="352" customFormat="1" ht="41.25" customHeight="1" x14ac:dyDescent="0.3">
      <c r="A1105" s="128"/>
      <c r="B1105" s="348"/>
      <c r="C1105" s="128"/>
      <c r="D1105" s="348" t="s">
        <v>12</v>
      </c>
      <c r="E1105" s="128"/>
      <c r="F1105" s="128"/>
      <c r="G1105" s="20"/>
      <c r="H1105" s="20"/>
      <c r="I1105" s="20"/>
      <c r="J1105" s="20"/>
      <c r="K1105" s="20"/>
      <c r="L1105" s="20">
        <v>4326.6000000000004</v>
      </c>
      <c r="M1105" s="20">
        <v>5000</v>
      </c>
      <c r="N1105" s="20" t="s">
        <v>4</v>
      </c>
      <c r="O1105" s="20">
        <v>279114011</v>
      </c>
      <c r="P1105" s="349" t="s">
        <v>12</v>
      </c>
      <c r="Q1105" s="350"/>
      <c r="R1105" s="350"/>
      <c r="S1105" s="350"/>
      <c r="T1105" s="350"/>
      <c r="U1105" s="350"/>
      <c r="V1105" s="350"/>
      <c r="W1105" s="350"/>
      <c r="X1105" s="350"/>
      <c r="Y1105" s="350"/>
      <c r="Z1105" s="350"/>
      <c r="AA1105" s="350"/>
      <c r="AB1105" s="350"/>
      <c r="AC1105" s="350"/>
      <c r="AD1105" s="350"/>
      <c r="AE1105" s="350"/>
      <c r="AF1105" s="350"/>
      <c r="AG1105" s="350"/>
      <c r="AH1105" s="350"/>
      <c r="AI1105" s="350"/>
      <c r="AJ1105" s="350"/>
      <c r="AK1105" s="350"/>
      <c r="AL1105" s="350"/>
      <c r="AM1105" s="350"/>
      <c r="AN1105" s="350"/>
      <c r="AO1105" s="350"/>
      <c r="AP1105" s="350"/>
      <c r="AQ1105" s="350"/>
      <c r="AR1105" s="350"/>
      <c r="AS1105" s="350"/>
      <c r="AT1105" s="350"/>
      <c r="AU1105" s="350"/>
      <c r="AV1105" s="350"/>
      <c r="AW1105" s="350"/>
      <c r="AX1105" s="350"/>
      <c r="AY1105" s="350"/>
      <c r="AZ1105" s="350"/>
      <c r="BA1105" s="350"/>
      <c r="BB1105" s="350"/>
      <c r="BC1105" s="350"/>
      <c r="BD1105" s="350"/>
      <c r="BE1105" s="350"/>
      <c r="BF1105" s="350"/>
      <c r="BG1105" s="350"/>
      <c r="BH1105" s="350"/>
      <c r="BI1105" s="350"/>
      <c r="BJ1105" s="350"/>
      <c r="BK1105" s="350"/>
      <c r="BL1105" s="350"/>
      <c r="BM1105" s="350"/>
      <c r="BN1105" s="350"/>
      <c r="BO1105" s="350"/>
      <c r="BP1105" s="350"/>
      <c r="BQ1105" s="350"/>
      <c r="BR1105" s="350"/>
      <c r="BS1105" s="350"/>
      <c r="BT1105" s="350"/>
      <c r="BU1105" s="350"/>
      <c r="BV1105" s="350"/>
      <c r="BW1105" s="350"/>
      <c r="BX1105" s="350"/>
      <c r="BY1105" s="350"/>
      <c r="BZ1105" s="350"/>
      <c r="CA1105" s="350"/>
      <c r="CB1105" s="350"/>
      <c r="CC1105" s="350"/>
      <c r="CD1105" s="350"/>
      <c r="CE1105" s="350"/>
      <c r="CF1105" s="350"/>
      <c r="CG1105" s="350"/>
      <c r="CH1105" s="350"/>
      <c r="CI1105" s="350"/>
      <c r="CJ1105" s="350"/>
      <c r="CK1105" s="350"/>
      <c r="CL1105" s="350"/>
      <c r="CM1105" s="351"/>
    </row>
    <row r="1106" spans="1:91" s="352" customFormat="1" ht="41.25" customHeight="1" x14ac:dyDescent="0.3">
      <c r="A1106" s="128"/>
      <c r="B1106" s="348" t="s">
        <v>165</v>
      </c>
      <c r="C1106" s="128" t="s">
        <v>81</v>
      </c>
      <c r="D1106" s="348" t="s">
        <v>12</v>
      </c>
      <c r="E1106" s="20" t="s">
        <v>80</v>
      </c>
      <c r="F1106" s="128" t="s">
        <v>121</v>
      </c>
      <c r="G1106" s="20"/>
      <c r="H1106" s="20"/>
      <c r="I1106" s="20"/>
      <c r="J1106" s="20"/>
      <c r="K1106" s="20"/>
      <c r="L1106" s="20"/>
      <c r="M1106" s="20">
        <v>1</v>
      </c>
      <c r="N1106" s="20"/>
      <c r="O1106" s="19" t="s">
        <v>12</v>
      </c>
      <c r="P1106" s="349" t="s">
        <v>12</v>
      </c>
      <c r="Q1106" s="350"/>
      <c r="R1106" s="350"/>
      <c r="S1106" s="350"/>
      <c r="T1106" s="350"/>
      <c r="U1106" s="350"/>
      <c r="V1106" s="350"/>
      <c r="W1106" s="350"/>
      <c r="X1106" s="350"/>
      <c r="Y1106" s="350"/>
      <c r="Z1106" s="350"/>
      <c r="AA1106" s="350"/>
      <c r="AB1106" s="350"/>
      <c r="AC1106" s="350"/>
      <c r="AD1106" s="350"/>
      <c r="AE1106" s="350"/>
      <c r="AF1106" s="350"/>
      <c r="AG1106" s="350"/>
      <c r="AH1106" s="350"/>
      <c r="AI1106" s="350"/>
      <c r="AJ1106" s="350"/>
      <c r="AK1106" s="350"/>
      <c r="AL1106" s="350"/>
      <c r="AM1106" s="350"/>
      <c r="AN1106" s="350"/>
      <c r="AO1106" s="350"/>
      <c r="AP1106" s="350"/>
      <c r="AQ1106" s="350"/>
      <c r="AR1106" s="350"/>
      <c r="AS1106" s="350"/>
      <c r="AT1106" s="350"/>
      <c r="AU1106" s="350"/>
      <c r="AV1106" s="350"/>
      <c r="AW1106" s="350"/>
      <c r="AX1106" s="350"/>
      <c r="AY1106" s="350"/>
      <c r="AZ1106" s="350"/>
      <c r="BA1106" s="350"/>
      <c r="BB1106" s="350"/>
      <c r="BC1106" s="350"/>
      <c r="BD1106" s="350"/>
      <c r="BE1106" s="350"/>
      <c r="BF1106" s="350"/>
      <c r="BG1106" s="350"/>
      <c r="BH1106" s="350"/>
      <c r="BI1106" s="350"/>
      <c r="BJ1106" s="350"/>
      <c r="BK1106" s="350"/>
      <c r="BL1106" s="350"/>
      <c r="BM1106" s="350"/>
      <c r="BN1106" s="350"/>
      <c r="BO1106" s="350"/>
      <c r="BP1106" s="350"/>
      <c r="BQ1106" s="350"/>
      <c r="BR1106" s="350"/>
      <c r="BS1106" s="350"/>
      <c r="BT1106" s="350"/>
      <c r="BU1106" s="350"/>
      <c r="BV1106" s="350"/>
      <c r="BW1106" s="350"/>
      <c r="BX1106" s="350"/>
      <c r="BY1106" s="350"/>
      <c r="BZ1106" s="350"/>
      <c r="CA1106" s="350"/>
      <c r="CB1106" s="350"/>
      <c r="CC1106" s="350"/>
      <c r="CD1106" s="350"/>
      <c r="CE1106" s="350"/>
      <c r="CF1106" s="350"/>
      <c r="CG1106" s="350"/>
      <c r="CH1106" s="350"/>
      <c r="CI1106" s="350"/>
      <c r="CJ1106" s="350"/>
      <c r="CK1106" s="350"/>
      <c r="CL1106" s="350"/>
      <c r="CM1106" s="351"/>
    </row>
    <row r="1107" spans="1:91" s="352" customFormat="1" ht="41.25" customHeight="1" x14ac:dyDescent="0.3">
      <c r="A1107" s="128"/>
      <c r="B1107" s="348"/>
      <c r="C1107" s="128"/>
      <c r="D1107" s="348"/>
      <c r="E1107" s="128" t="s">
        <v>39</v>
      </c>
      <c r="F1107" s="128"/>
      <c r="G1107" s="20"/>
      <c r="H1107" s="20"/>
      <c r="I1107" s="20"/>
      <c r="J1107" s="20"/>
      <c r="K1107" s="20">
        <v>900</v>
      </c>
      <c r="L1107" s="20">
        <v>900</v>
      </c>
      <c r="M1107" s="20">
        <v>900</v>
      </c>
      <c r="N1107" s="20" t="s">
        <v>38</v>
      </c>
      <c r="O1107" s="20">
        <v>279114015</v>
      </c>
      <c r="P1107" s="349"/>
      <c r="Q1107" s="350"/>
      <c r="R1107" s="350"/>
      <c r="S1107" s="350"/>
      <c r="T1107" s="350"/>
      <c r="U1107" s="350"/>
      <c r="V1107" s="350"/>
      <c r="W1107" s="350"/>
      <c r="X1107" s="350"/>
      <c r="Y1107" s="350"/>
      <c r="Z1107" s="350"/>
      <c r="AA1107" s="350"/>
      <c r="AB1107" s="350"/>
      <c r="AC1107" s="350"/>
      <c r="AD1107" s="350"/>
      <c r="AE1107" s="350"/>
      <c r="AF1107" s="350"/>
      <c r="AG1107" s="350"/>
      <c r="AH1107" s="350"/>
      <c r="AI1107" s="350"/>
      <c r="AJ1107" s="350"/>
      <c r="AK1107" s="350"/>
      <c r="AL1107" s="350"/>
      <c r="AM1107" s="350"/>
      <c r="AN1107" s="350"/>
      <c r="AO1107" s="350"/>
      <c r="AP1107" s="350"/>
      <c r="AQ1107" s="350"/>
      <c r="AR1107" s="350"/>
      <c r="AS1107" s="350"/>
      <c r="AT1107" s="350"/>
      <c r="AU1107" s="350"/>
      <c r="AV1107" s="350"/>
      <c r="AW1107" s="350"/>
      <c r="AX1107" s="350"/>
      <c r="AY1107" s="350"/>
      <c r="AZ1107" s="350"/>
      <c r="BA1107" s="350"/>
      <c r="BB1107" s="350"/>
      <c r="BC1107" s="350"/>
      <c r="BD1107" s="350"/>
      <c r="BE1107" s="350"/>
      <c r="BF1107" s="350"/>
      <c r="BG1107" s="350"/>
      <c r="BH1107" s="350"/>
      <c r="BI1107" s="350"/>
      <c r="BJ1107" s="350"/>
      <c r="BK1107" s="350"/>
      <c r="BL1107" s="350"/>
      <c r="BM1107" s="350"/>
      <c r="BN1107" s="350"/>
      <c r="BO1107" s="350"/>
      <c r="BP1107" s="350"/>
      <c r="BQ1107" s="350"/>
      <c r="BR1107" s="350"/>
      <c r="BS1107" s="350"/>
      <c r="BT1107" s="350"/>
      <c r="BU1107" s="350"/>
      <c r="BV1107" s="350"/>
      <c r="BW1107" s="350"/>
      <c r="BX1107" s="350"/>
      <c r="BY1107" s="350"/>
      <c r="BZ1107" s="350"/>
      <c r="CA1107" s="350"/>
      <c r="CB1107" s="350"/>
      <c r="CC1107" s="350"/>
      <c r="CD1107" s="350"/>
      <c r="CE1107" s="350"/>
      <c r="CF1107" s="350"/>
      <c r="CG1107" s="350"/>
      <c r="CH1107" s="350"/>
      <c r="CI1107" s="350"/>
      <c r="CJ1107" s="350"/>
      <c r="CK1107" s="350"/>
      <c r="CL1107" s="350"/>
      <c r="CM1107" s="351"/>
    </row>
    <row r="1108" spans="1:91" s="352" customFormat="1" ht="41.25" customHeight="1" x14ac:dyDescent="0.3">
      <c r="A1108" s="128"/>
      <c r="B1108" s="348"/>
      <c r="C1108" s="128"/>
      <c r="D1108" s="348" t="s">
        <v>12</v>
      </c>
      <c r="E1108" s="128"/>
      <c r="F1108" s="128"/>
      <c r="G1108" s="20"/>
      <c r="H1108" s="20"/>
      <c r="I1108" s="20"/>
      <c r="J1108" s="20"/>
      <c r="K1108" s="20"/>
      <c r="L1108" s="20">
        <f>6300/2</f>
        <v>3150</v>
      </c>
      <c r="M1108" s="20">
        <f>6300/2</f>
        <v>3150</v>
      </c>
      <c r="N1108" s="20" t="s">
        <v>4</v>
      </c>
      <c r="O1108" s="20">
        <v>279114011</v>
      </c>
      <c r="P1108" s="349" t="s">
        <v>12</v>
      </c>
      <c r="Q1108" s="350"/>
      <c r="R1108" s="350"/>
      <c r="S1108" s="350"/>
      <c r="T1108" s="350"/>
      <c r="U1108" s="350"/>
      <c r="V1108" s="350"/>
      <c r="W1108" s="350"/>
      <c r="X1108" s="350"/>
      <c r="Y1108" s="350"/>
      <c r="Z1108" s="350"/>
      <c r="AA1108" s="350"/>
      <c r="AB1108" s="350"/>
      <c r="AC1108" s="350"/>
      <c r="AD1108" s="350"/>
      <c r="AE1108" s="350"/>
      <c r="AF1108" s="350"/>
      <c r="AG1108" s="350"/>
      <c r="AH1108" s="350"/>
      <c r="AI1108" s="350"/>
      <c r="AJ1108" s="350"/>
      <c r="AK1108" s="350"/>
      <c r="AL1108" s="350"/>
      <c r="AM1108" s="350"/>
      <c r="AN1108" s="350"/>
      <c r="AO1108" s="350"/>
      <c r="AP1108" s="350"/>
      <c r="AQ1108" s="350"/>
      <c r="AR1108" s="350"/>
      <c r="AS1108" s="350"/>
      <c r="AT1108" s="350"/>
      <c r="AU1108" s="350"/>
      <c r="AV1108" s="350"/>
      <c r="AW1108" s="350"/>
      <c r="AX1108" s="350"/>
      <c r="AY1108" s="350"/>
      <c r="AZ1108" s="350"/>
      <c r="BA1108" s="350"/>
      <c r="BB1108" s="350"/>
      <c r="BC1108" s="350"/>
      <c r="BD1108" s="350"/>
      <c r="BE1108" s="350"/>
      <c r="BF1108" s="350"/>
      <c r="BG1108" s="350"/>
      <c r="BH1108" s="350"/>
      <c r="BI1108" s="350"/>
      <c r="BJ1108" s="350"/>
      <c r="BK1108" s="350"/>
      <c r="BL1108" s="350"/>
      <c r="BM1108" s="350"/>
      <c r="BN1108" s="350"/>
      <c r="BO1108" s="350"/>
      <c r="BP1108" s="350"/>
      <c r="BQ1108" s="350"/>
      <c r="BR1108" s="350"/>
      <c r="BS1108" s="350"/>
      <c r="BT1108" s="350"/>
      <c r="BU1108" s="350"/>
      <c r="BV1108" s="350"/>
      <c r="BW1108" s="350"/>
      <c r="BX1108" s="350"/>
      <c r="BY1108" s="350"/>
      <c r="BZ1108" s="350"/>
      <c r="CA1108" s="350"/>
      <c r="CB1108" s="350"/>
      <c r="CC1108" s="350"/>
      <c r="CD1108" s="350"/>
      <c r="CE1108" s="350"/>
      <c r="CF1108" s="350"/>
      <c r="CG1108" s="350"/>
      <c r="CH1108" s="350"/>
      <c r="CI1108" s="350"/>
      <c r="CJ1108" s="350"/>
      <c r="CK1108" s="350"/>
      <c r="CL1108" s="350"/>
      <c r="CM1108" s="351"/>
    </row>
    <row r="1109" spans="1:91" s="352" customFormat="1" ht="41.25" customHeight="1" x14ac:dyDescent="0.3">
      <c r="A1109" s="128"/>
      <c r="B1109" s="348" t="s">
        <v>164</v>
      </c>
      <c r="C1109" s="128" t="s">
        <v>81</v>
      </c>
      <c r="D1109" s="348" t="s">
        <v>12</v>
      </c>
      <c r="E1109" s="20" t="s">
        <v>80</v>
      </c>
      <c r="F1109" s="128" t="s">
        <v>121</v>
      </c>
      <c r="G1109" s="20"/>
      <c r="H1109" s="20"/>
      <c r="I1109" s="20"/>
      <c r="J1109" s="20"/>
      <c r="K1109" s="20"/>
      <c r="L1109" s="20">
        <v>1</v>
      </c>
      <c r="M1109" s="20"/>
      <c r="N1109" s="20"/>
      <c r="O1109" s="19" t="s">
        <v>12</v>
      </c>
      <c r="P1109" s="349" t="s">
        <v>12</v>
      </c>
      <c r="Q1109" s="350"/>
      <c r="R1109" s="350"/>
      <c r="S1109" s="350"/>
      <c r="T1109" s="350"/>
      <c r="U1109" s="350"/>
      <c r="V1109" s="350"/>
      <c r="W1109" s="350"/>
      <c r="X1109" s="350"/>
      <c r="Y1109" s="350"/>
      <c r="Z1109" s="350"/>
      <c r="AA1109" s="350"/>
      <c r="AB1109" s="350"/>
      <c r="AC1109" s="350"/>
      <c r="AD1109" s="350"/>
      <c r="AE1109" s="350"/>
      <c r="AF1109" s="350"/>
      <c r="AG1109" s="350"/>
      <c r="AH1109" s="350"/>
      <c r="AI1109" s="350"/>
      <c r="AJ1109" s="350"/>
      <c r="AK1109" s="350"/>
      <c r="AL1109" s="350"/>
      <c r="AM1109" s="350"/>
      <c r="AN1109" s="350"/>
      <c r="AO1109" s="350"/>
      <c r="AP1109" s="350"/>
      <c r="AQ1109" s="350"/>
      <c r="AR1109" s="350"/>
      <c r="AS1109" s="350"/>
      <c r="AT1109" s="350"/>
      <c r="AU1109" s="350"/>
      <c r="AV1109" s="350"/>
      <c r="AW1109" s="350"/>
      <c r="AX1109" s="350"/>
      <c r="AY1109" s="350"/>
      <c r="AZ1109" s="350"/>
      <c r="BA1109" s="350"/>
      <c r="BB1109" s="350"/>
      <c r="BC1109" s="350"/>
      <c r="BD1109" s="350"/>
      <c r="BE1109" s="350"/>
      <c r="BF1109" s="350"/>
      <c r="BG1109" s="350"/>
      <c r="BH1109" s="350"/>
      <c r="BI1109" s="350"/>
      <c r="BJ1109" s="350"/>
      <c r="BK1109" s="350"/>
      <c r="BL1109" s="350"/>
      <c r="BM1109" s="350"/>
      <c r="BN1109" s="350"/>
      <c r="BO1109" s="350"/>
      <c r="BP1109" s="350"/>
      <c r="BQ1109" s="350"/>
      <c r="BR1109" s="350"/>
      <c r="BS1109" s="350"/>
      <c r="BT1109" s="350"/>
      <c r="BU1109" s="350"/>
      <c r="BV1109" s="350"/>
      <c r="BW1109" s="350"/>
      <c r="BX1109" s="350"/>
      <c r="BY1109" s="350"/>
      <c r="BZ1109" s="350"/>
      <c r="CA1109" s="350"/>
      <c r="CB1109" s="350"/>
      <c r="CC1109" s="350"/>
      <c r="CD1109" s="350"/>
      <c r="CE1109" s="350"/>
      <c r="CF1109" s="350"/>
      <c r="CG1109" s="350"/>
      <c r="CH1109" s="350"/>
      <c r="CI1109" s="350"/>
      <c r="CJ1109" s="350"/>
      <c r="CK1109" s="350"/>
      <c r="CL1109" s="350"/>
      <c r="CM1109" s="351"/>
    </row>
    <row r="1110" spans="1:91" s="352" customFormat="1" ht="41.25" customHeight="1" x14ac:dyDescent="0.3">
      <c r="A1110" s="128"/>
      <c r="B1110" s="348"/>
      <c r="C1110" s="128"/>
      <c r="D1110" s="348"/>
      <c r="E1110" s="128" t="s">
        <v>39</v>
      </c>
      <c r="F1110" s="128"/>
      <c r="G1110" s="20"/>
      <c r="H1110" s="20"/>
      <c r="I1110" s="20"/>
      <c r="J1110" s="20"/>
      <c r="K1110" s="20"/>
      <c r="L1110" s="20">
        <v>360</v>
      </c>
      <c r="M1110" s="20"/>
      <c r="N1110" s="20" t="s">
        <v>38</v>
      </c>
      <c r="O1110" s="20">
        <v>279114015</v>
      </c>
      <c r="P1110" s="349"/>
      <c r="Q1110" s="350"/>
      <c r="R1110" s="350"/>
      <c r="S1110" s="350"/>
      <c r="T1110" s="350"/>
      <c r="U1110" s="350"/>
      <c r="V1110" s="350"/>
      <c r="W1110" s="350"/>
      <c r="X1110" s="350"/>
      <c r="Y1110" s="350"/>
      <c r="Z1110" s="350"/>
      <c r="AA1110" s="350"/>
      <c r="AB1110" s="350"/>
      <c r="AC1110" s="350"/>
      <c r="AD1110" s="350"/>
      <c r="AE1110" s="350"/>
      <c r="AF1110" s="350"/>
      <c r="AG1110" s="350"/>
      <c r="AH1110" s="350"/>
      <c r="AI1110" s="350"/>
      <c r="AJ1110" s="350"/>
      <c r="AK1110" s="350"/>
      <c r="AL1110" s="350"/>
      <c r="AM1110" s="350"/>
      <c r="AN1110" s="350"/>
      <c r="AO1110" s="350"/>
      <c r="AP1110" s="350"/>
      <c r="AQ1110" s="350"/>
      <c r="AR1110" s="350"/>
      <c r="AS1110" s="350"/>
      <c r="AT1110" s="350"/>
      <c r="AU1110" s="350"/>
      <c r="AV1110" s="350"/>
      <c r="AW1110" s="350"/>
      <c r="AX1110" s="350"/>
      <c r="AY1110" s="350"/>
      <c r="AZ1110" s="350"/>
      <c r="BA1110" s="350"/>
      <c r="BB1110" s="350"/>
      <c r="BC1110" s="350"/>
      <c r="BD1110" s="350"/>
      <c r="BE1110" s="350"/>
      <c r="BF1110" s="350"/>
      <c r="BG1110" s="350"/>
      <c r="BH1110" s="350"/>
      <c r="BI1110" s="350"/>
      <c r="BJ1110" s="350"/>
      <c r="BK1110" s="350"/>
      <c r="BL1110" s="350"/>
      <c r="BM1110" s="350"/>
      <c r="BN1110" s="350"/>
      <c r="BO1110" s="350"/>
      <c r="BP1110" s="350"/>
      <c r="BQ1110" s="350"/>
      <c r="BR1110" s="350"/>
      <c r="BS1110" s="350"/>
      <c r="BT1110" s="350"/>
      <c r="BU1110" s="350"/>
      <c r="BV1110" s="350"/>
      <c r="BW1110" s="350"/>
      <c r="BX1110" s="350"/>
      <c r="BY1110" s="350"/>
      <c r="BZ1110" s="350"/>
      <c r="CA1110" s="350"/>
      <c r="CB1110" s="350"/>
      <c r="CC1110" s="350"/>
      <c r="CD1110" s="350"/>
      <c r="CE1110" s="350"/>
      <c r="CF1110" s="350"/>
      <c r="CG1110" s="350"/>
      <c r="CH1110" s="350"/>
      <c r="CI1110" s="350"/>
      <c r="CJ1110" s="350"/>
      <c r="CK1110" s="350"/>
      <c r="CL1110" s="350"/>
      <c r="CM1110" s="351"/>
    </row>
    <row r="1111" spans="1:91" s="352" customFormat="1" ht="41.25" customHeight="1" x14ac:dyDescent="0.3">
      <c r="A1111" s="128"/>
      <c r="B1111" s="348"/>
      <c r="C1111" s="128"/>
      <c r="D1111" s="348" t="s">
        <v>12</v>
      </c>
      <c r="E1111" s="128"/>
      <c r="F1111" s="128"/>
      <c r="G1111" s="20"/>
      <c r="H1111" s="20"/>
      <c r="I1111" s="20"/>
      <c r="J1111" s="20"/>
      <c r="K1111" s="20"/>
      <c r="L1111" s="20">
        <v>3240</v>
      </c>
      <c r="M1111" s="20"/>
      <c r="N1111" s="20" t="s">
        <v>4</v>
      </c>
      <c r="O1111" s="20">
        <v>279114011</v>
      </c>
      <c r="P1111" s="349" t="s">
        <v>12</v>
      </c>
      <c r="Q1111" s="350"/>
      <c r="R1111" s="350"/>
      <c r="S1111" s="350"/>
      <c r="T1111" s="350"/>
      <c r="U1111" s="350"/>
      <c r="V1111" s="350"/>
      <c r="W1111" s="350"/>
      <c r="X1111" s="350"/>
      <c r="Y1111" s="350"/>
      <c r="Z1111" s="350"/>
      <c r="AA1111" s="350"/>
      <c r="AB1111" s="350"/>
      <c r="AC1111" s="350"/>
      <c r="AD1111" s="350"/>
      <c r="AE1111" s="350"/>
      <c r="AF1111" s="350"/>
      <c r="AG1111" s="350"/>
      <c r="AH1111" s="350"/>
      <c r="AI1111" s="350"/>
      <c r="AJ1111" s="350"/>
      <c r="AK1111" s="350"/>
      <c r="AL1111" s="350"/>
      <c r="AM1111" s="350"/>
      <c r="AN1111" s="350"/>
      <c r="AO1111" s="350"/>
      <c r="AP1111" s="350"/>
      <c r="AQ1111" s="350"/>
      <c r="AR1111" s="350"/>
      <c r="AS1111" s="350"/>
      <c r="AT1111" s="350"/>
      <c r="AU1111" s="350"/>
      <c r="AV1111" s="350"/>
      <c r="AW1111" s="350"/>
      <c r="AX1111" s="350"/>
      <c r="AY1111" s="350"/>
      <c r="AZ1111" s="350"/>
      <c r="BA1111" s="350"/>
      <c r="BB1111" s="350"/>
      <c r="BC1111" s="350"/>
      <c r="BD1111" s="350"/>
      <c r="BE1111" s="350"/>
      <c r="BF1111" s="350"/>
      <c r="BG1111" s="350"/>
      <c r="BH1111" s="350"/>
      <c r="BI1111" s="350"/>
      <c r="BJ1111" s="350"/>
      <c r="BK1111" s="350"/>
      <c r="BL1111" s="350"/>
      <c r="BM1111" s="350"/>
      <c r="BN1111" s="350"/>
      <c r="BO1111" s="350"/>
      <c r="BP1111" s="350"/>
      <c r="BQ1111" s="350"/>
      <c r="BR1111" s="350"/>
      <c r="BS1111" s="350"/>
      <c r="BT1111" s="350"/>
      <c r="BU1111" s="350"/>
      <c r="BV1111" s="350"/>
      <c r="BW1111" s="350"/>
      <c r="BX1111" s="350"/>
      <c r="BY1111" s="350"/>
      <c r="BZ1111" s="350"/>
      <c r="CA1111" s="350"/>
      <c r="CB1111" s="350"/>
      <c r="CC1111" s="350"/>
      <c r="CD1111" s="350"/>
      <c r="CE1111" s="350"/>
      <c r="CF1111" s="350"/>
      <c r="CG1111" s="350"/>
      <c r="CH1111" s="350"/>
      <c r="CI1111" s="350"/>
      <c r="CJ1111" s="350"/>
      <c r="CK1111" s="350"/>
      <c r="CL1111" s="350"/>
      <c r="CM1111" s="351"/>
    </row>
    <row r="1112" spans="1:91" s="352" customFormat="1" ht="41.25" customHeight="1" x14ac:dyDescent="0.3">
      <c r="A1112" s="128"/>
      <c r="B1112" s="348" t="s">
        <v>163</v>
      </c>
      <c r="C1112" s="128" t="s">
        <v>81</v>
      </c>
      <c r="D1112" s="348" t="s">
        <v>12</v>
      </c>
      <c r="E1112" s="20" t="s">
        <v>80</v>
      </c>
      <c r="F1112" s="128" t="s">
        <v>121</v>
      </c>
      <c r="G1112" s="20"/>
      <c r="H1112" s="20"/>
      <c r="I1112" s="20"/>
      <c r="J1112" s="20"/>
      <c r="K1112" s="20"/>
      <c r="L1112" s="20">
        <v>1</v>
      </c>
      <c r="M1112" s="20"/>
      <c r="N1112" s="20"/>
      <c r="O1112" s="19" t="s">
        <v>12</v>
      </c>
      <c r="P1112" s="349" t="s">
        <v>12</v>
      </c>
      <c r="Q1112" s="350"/>
      <c r="R1112" s="350"/>
      <c r="S1112" s="350"/>
      <c r="T1112" s="350"/>
      <c r="U1112" s="350"/>
      <c r="V1112" s="350"/>
      <c r="W1112" s="350"/>
      <c r="X1112" s="350"/>
      <c r="Y1112" s="350"/>
      <c r="Z1112" s="350"/>
      <c r="AA1112" s="350"/>
      <c r="AB1112" s="350"/>
      <c r="AC1112" s="350"/>
      <c r="AD1112" s="350"/>
      <c r="AE1112" s="350"/>
      <c r="AF1112" s="350"/>
      <c r="AG1112" s="350"/>
      <c r="AH1112" s="350"/>
      <c r="AI1112" s="350"/>
      <c r="AJ1112" s="350"/>
      <c r="AK1112" s="350"/>
      <c r="AL1112" s="350"/>
      <c r="AM1112" s="350"/>
      <c r="AN1112" s="350"/>
      <c r="AO1112" s="350"/>
      <c r="AP1112" s="350"/>
      <c r="AQ1112" s="350"/>
      <c r="AR1112" s="350"/>
      <c r="AS1112" s="350"/>
      <c r="AT1112" s="350"/>
      <c r="AU1112" s="350"/>
      <c r="AV1112" s="350"/>
      <c r="AW1112" s="350"/>
      <c r="AX1112" s="350"/>
      <c r="AY1112" s="350"/>
      <c r="AZ1112" s="350"/>
      <c r="BA1112" s="350"/>
      <c r="BB1112" s="350"/>
      <c r="BC1112" s="350"/>
      <c r="BD1112" s="350"/>
      <c r="BE1112" s="350"/>
      <c r="BF1112" s="350"/>
      <c r="BG1112" s="350"/>
      <c r="BH1112" s="350"/>
      <c r="BI1112" s="350"/>
      <c r="BJ1112" s="350"/>
      <c r="BK1112" s="350"/>
      <c r="BL1112" s="350"/>
      <c r="BM1112" s="350"/>
      <c r="BN1112" s="350"/>
      <c r="BO1112" s="350"/>
      <c r="BP1112" s="350"/>
      <c r="BQ1112" s="350"/>
      <c r="BR1112" s="350"/>
      <c r="BS1112" s="350"/>
      <c r="BT1112" s="350"/>
      <c r="BU1112" s="350"/>
      <c r="BV1112" s="350"/>
      <c r="BW1112" s="350"/>
      <c r="BX1112" s="350"/>
      <c r="BY1112" s="350"/>
      <c r="BZ1112" s="350"/>
      <c r="CA1112" s="350"/>
      <c r="CB1112" s="350"/>
      <c r="CC1112" s="350"/>
      <c r="CD1112" s="350"/>
      <c r="CE1112" s="350"/>
      <c r="CF1112" s="350"/>
      <c r="CG1112" s="350"/>
      <c r="CH1112" s="350"/>
      <c r="CI1112" s="350"/>
      <c r="CJ1112" s="350"/>
      <c r="CK1112" s="350"/>
      <c r="CL1112" s="350"/>
      <c r="CM1112" s="351"/>
    </row>
    <row r="1113" spans="1:91" s="352" customFormat="1" ht="41.25" customHeight="1" x14ac:dyDescent="0.3">
      <c r="A1113" s="128"/>
      <c r="B1113" s="348"/>
      <c r="C1113" s="128"/>
      <c r="D1113" s="348"/>
      <c r="E1113" s="128" t="s">
        <v>39</v>
      </c>
      <c r="F1113" s="128"/>
      <c r="G1113" s="20"/>
      <c r="H1113" s="20"/>
      <c r="I1113" s="20"/>
      <c r="J1113" s="20"/>
      <c r="K1113" s="20"/>
      <c r="L1113" s="20">
        <v>360</v>
      </c>
      <c r="M1113" s="20"/>
      <c r="N1113" s="20" t="s">
        <v>38</v>
      </c>
      <c r="O1113" s="20">
        <v>279114015</v>
      </c>
      <c r="P1113" s="349"/>
      <c r="Q1113" s="350"/>
      <c r="R1113" s="350"/>
      <c r="S1113" s="350"/>
      <c r="T1113" s="350"/>
      <c r="U1113" s="350"/>
      <c r="V1113" s="350"/>
      <c r="W1113" s="350"/>
      <c r="X1113" s="350"/>
      <c r="Y1113" s="350"/>
      <c r="Z1113" s="350"/>
      <c r="AA1113" s="350"/>
      <c r="AB1113" s="350"/>
      <c r="AC1113" s="350"/>
      <c r="AD1113" s="350"/>
      <c r="AE1113" s="350"/>
      <c r="AF1113" s="350"/>
      <c r="AG1113" s="350"/>
      <c r="AH1113" s="350"/>
      <c r="AI1113" s="350"/>
      <c r="AJ1113" s="350"/>
      <c r="AK1113" s="350"/>
      <c r="AL1113" s="350"/>
      <c r="AM1113" s="350"/>
      <c r="AN1113" s="350"/>
      <c r="AO1113" s="350"/>
      <c r="AP1113" s="350"/>
      <c r="AQ1113" s="350"/>
      <c r="AR1113" s="350"/>
      <c r="AS1113" s="350"/>
      <c r="AT1113" s="350"/>
      <c r="AU1113" s="350"/>
      <c r="AV1113" s="350"/>
      <c r="AW1113" s="350"/>
      <c r="AX1113" s="350"/>
      <c r="AY1113" s="350"/>
      <c r="AZ1113" s="350"/>
      <c r="BA1113" s="350"/>
      <c r="BB1113" s="350"/>
      <c r="BC1113" s="350"/>
      <c r="BD1113" s="350"/>
      <c r="BE1113" s="350"/>
      <c r="BF1113" s="350"/>
      <c r="BG1113" s="350"/>
      <c r="BH1113" s="350"/>
      <c r="BI1113" s="350"/>
      <c r="BJ1113" s="350"/>
      <c r="BK1113" s="350"/>
      <c r="BL1113" s="350"/>
      <c r="BM1113" s="350"/>
      <c r="BN1113" s="350"/>
      <c r="BO1113" s="350"/>
      <c r="BP1113" s="350"/>
      <c r="BQ1113" s="350"/>
      <c r="BR1113" s="350"/>
      <c r="BS1113" s="350"/>
      <c r="BT1113" s="350"/>
      <c r="BU1113" s="350"/>
      <c r="BV1113" s="350"/>
      <c r="BW1113" s="350"/>
      <c r="BX1113" s="350"/>
      <c r="BY1113" s="350"/>
      <c r="BZ1113" s="350"/>
      <c r="CA1113" s="350"/>
      <c r="CB1113" s="350"/>
      <c r="CC1113" s="350"/>
      <c r="CD1113" s="350"/>
      <c r="CE1113" s="350"/>
      <c r="CF1113" s="350"/>
      <c r="CG1113" s="350"/>
      <c r="CH1113" s="350"/>
      <c r="CI1113" s="350"/>
      <c r="CJ1113" s="350"/>
      <c r="CK1113" s="350"/>
      <c r="CL1113" s="350"/>
      <c r="CM1113" s="351"/>
    </row>
    <row r="1114" spans="1:91" s="352" customFormat="1" ht="41.25" customHeight="1" x14ac:dyDescent="0.3">
      <c r="A1114" s="128"/>
      <c r="B1114" s="348"/>
      <c r="C1114" s="128"/>
      <c r="D1114" s="348" t="s">
        <v>12</v>
      </c>
      <c r="E1114" s="128"/>
      <c r="F1114" s="128"/>
      <c r="G1114" s="20"/>
      <c r="H1114" s="20"/>
      <c r="I1114" s="20"/>
      <c r="J1114" s="20"/>
      <c r="K1114" s="20"/>
      <c r="L1114" s="20">
        <v>3240</v>
      </c>
      <c r="M1114" s="20"/>
      <c r="N1114" s="20" t="s">
        <v>4</v>
      </c>
      <c r="O1114" s="20">
        <v>279114011</v>
      </c>
      <c r="P1114" s="349" t="s">
        <v>12</v>
      </c>
      <c r="Q1114" s="350"/>
      <c r="R1114" s="350"/>
      <c r="S1114" s="350"/>
      <c r="T1114" s="350"/>
      <c r="U1114" s="350"/>
      <c r="V1114" s="350"/>
      <c r="W1114" s="350"/>
      <c r="X1114" s="350"/>
      <c r="Y1114" s="350"/>
      <c r="Z1114" s="350"/>
      <c r="AA1114" s="350"/>
      <c r="AB1114" s="350"/>
      <c r="AC1114" s="350"/>
      <c r="AD1114" s="350"/>
      <c r="AE1114" s="350"/>
      <c r="AF1114" s="350"/>
      <c r="AG1114" s="350"/>
      <c r="AH1114" s="350"/>
      <c r="AI1114" s="350"/>
      <c r="AJ1114" s="350"/>
      <c r="AK1114" s="350"/>
      <c r="AL1114" s="350"/>
      <c r="AM1114" s="350"/>
      <c r="AN1114" s="350"/>
      <c r="AO1114" s="350"/>
      <c r="AP1114" s="350"/>
      <c r="AQ1114" s="350"/>
      <c r="AR1114" s="350"/>
      <c r="AS1114" s="350"/>
      <c r="AT1114" s="350"/>
      <c r="AU1114" s="350"/>
      <c r="AV1114" s="350"/>
      <c r="AW1114" s="350"/>
      <c r="AX1114" s="350"/>
      <c r="AY1114" s="350"/>
      <c r="AZ1114" s="350"/>
      <c r="BA1114" s="350"/>
      <c r="BB1114" s="350"/>
      <c r="BC1114" s="350"/>
      <c r="BD1114" s="350"/>
      <c r="BE1114" s="350"/>
      <c r="BF1114" s="350"/>
      <c r="BG1114" s="350"/>
      <c r="BH1114" s="350"/>
      <c r="BI1114" s="350"/>
      <c r="BJ1114" s="350"/>
      <c r="BK1114" s="350"/>
      <c r="BL1114" s="350"/>
      <c r="BM1114" s="350"/>
      <c r="BN1114" s="350"/>
      <c r="BO1114" s="350"/>
      <c r="BP1114" s="350"/>
      <c r="BQ1114" s="350"/>
      <c r="BR1114" s="350"/>
      <c r="BS1114" s="350"/>
      <c r="BT1114" s="350"/>
      <c r="BU1114" s="350"/>
      <c r="BV1114" s="350"/>
      <c r="BW1114" s="350"/>
      <c r="BX1114" s="350"/>
      <c r="BY1114" s="350"/>
      <c r="BZ1114" s="350"/>
      <c r="CA1114" s="350"/>
      <c r="CB1114" s="350"/>
      <c r="CC1114" s="350"/>
      <c r="CD1114" s="350"/>
      <c r="CE1114" s="350"/>
      <c r="CF1114" s="350"/>
      <c r="CG1114" s="350"/>
      <c r="CH1114" s="350"/>
      <c r="CI1114" s="350"/>
      <c r="CJ1114" s="350"/>
      <c r="CK1114" s="350"/>
      <c r="CL1114" s="350"/>
      <c r="CM1114" s="351"/>
    </row>
    <row r="1115" spans="1:91" s="352" customFormat="1" ht="41.25" customHeight="1" x14ac:dyDescent="0.3">
      <c r="A1115" s="128"/>
      <c r="B1115" s="348" t="s">
        <v>162</v>
      </c>
      <c r="C1115" s="128" t="s">
        <v>81</v>
      </c>
      <c r="D1115" s="348" t="s">
        <v>12</v>
      </c>
      <c r="E1115" s="20" t="s">
        <v>80</v>
      </c>
      <c r="F1115" s="128" t="s">
        <v>121</v>
      </c>
      <c r="G1115" s="20"/>
      <c r="H1115" s="20"/>
      <c r="I1115" s="20"/>
      <c r="J1115" s="20"/>
      <c r="K1115" s="20"/>
      <c r="L1115" s="20"/>
      <c r="M1115" s="20">
        <v>1</v>
      </c>
      <c r="N1115" s="20"/>
      <c r="O1115" s="19" t="s">
        <v>12</v>
      </c>
      <c r="P1115" s="349" t="s">
        <v>12</v>
      </c>
      <c r="Q1115" s="350"/>
      <c r="R1115" s="350"/>
      <c r="S1115" s="350"/>
      <c r="T1115" s="350"/>
      <c r="U1115" s="350"/>
      <c r="V1115" s="350"/>
      <c r="W1115" s="350"/>
      <c r="X1115" s="350"/>
      <c r="Y1115" s="350"/>
      <c r="Z1115" s="350"/>
      <c r="AA1115" s="350"/>
      <c r="AB1115" s="350"/>
      <c r="AC1115" s="350"/>
      <c r="AD1115" s="350"/>
      <c r="AE1115" s="350"/>
      <c r="AF1115" s="350"/>
      <c r="AG1115" s="350"/>
      <c r="AH1115" s="350"/>
      <c r="AI1115" s="350"/>
      <c r="AJ1115" s="350"/>
      <c r="AK1115" s="350"/>
      <c r="AL1115" s="350"/>
      <c r="AM1115" s="350"/>
      <c r="AN1115" s="350"/>
      <c r="AO1115" s="350"/>
      <c r="AP1115" s="350"/>
      <c r="AQ1115" s="350"/>
      <c r="AR1115" s="350"/>
      <c r="AS1115" s="350"/>
      <c r="AT1115" s="350"/>
      <c r="AU1115" s="350"/>
      <c r="AV1115" s="350"/>
      <c r="AW1115" s="350"/>
      <c r="AX1115" s="350"/>
      <c r="AY1115" s="350"/>
      <c r="AZ1115" s="350"/>
      <c r="BA1115" s="350"/>
      <c r="BB1115" s="350"/>
      <c r="BC1115" s="350"/>
      <c r="BD1115" s="350"/>
      <c r="BE1115" s="350"/>
      <c r="BF1115" s="350"/>
      <c r="BG1115" s="350"/>
      <c r="BH1115" s="350"/>
      <c r="BI1115" s="350"/>
      <c r="BJ1115" s="350"/>
      <c r="BK1115" s="350"/>
      <c r="BL1115" s="350"/>
      <c r="BM1115" s="350"/>
      <c r="BN1115" s="350"/>
      <c r="BO1115" s="350"/>
      <c r="BP1115" s="350"/>
      <c r="BQ1115" s="350"/>
      <c r="BR1115" s="350"/>
      <c r="BS1115" s="350"/>
      <c r="BT1115" s="350"/>
      <c r="BU1115" s="350"/>
      <c r="BV1115" s="350"/>
      <c r="BW1115" s="350"/>
      <c r="BX1115" s="350"/>
      <c r="BY1115" s="350"/>
      <c r="BZ1115" s="350"/>
      <c r="CA1115" s="350"/>
      <c r="CB1115" s="350"/>
      <c r="CC1115" s="350"/>
      <c r="CD1115" s="350"/>
      <c r="CE1115" s="350"/>
      <c r="CF1115" s="350"/>
      <c r="CG1115" s="350"/>
      <c r="CH1115" s="350"/>
      <c r="CI1115" s="350"/>
      <c r="CJ1115" s="350"/>
      <c r="CK1115" s="350"/>
      <c r="CL1115" s="350"/>
      <c r="CM1115" s="351"/>
    </row>
    <row r="1116" spans="1:91" s="352" customFormat="1" ht="41.25" customHeight="1" x14ac:dyDescent="0.3">
      <c r="A1116" s="128"/>
      <c r="B1116" s="348"/>
      <c r="C1116" s="128"/>
      <c r="D1116" s="348"/>
      <c r="E1116" s="128" t="s">
        <v>39</v>
      </c>
      <c r="F1116" s="128"/>
      <c r="G1116" s="20"/>
      <c r="H1116" s="20"/>
      <c r="I1116" s="20"/>
      <c r="J1116" s="20"/>
      <c r="K1116" s="20"/>
      <c r="L1116" s="20"/>
      <c r="M1116" s="20">
        <v>360</v>
      </c>
      <c r="N1116" s="20" t="s">
        <v>38</v>
      </c>
      <c r="O1116" s="20">
        <v>279114015</v>
      </c>
      <c r="P1116" s="349"/>
      <c r="Q1116" s="350"/>
      <c r="R1116" s="350"/>
      <c r="S1116" s="350"/>
      <c r="T1116" s="350"/>
      <c r="U1116" s="350"/>
      <c r="V1116" s="350"/>
      <c r="W1116" s="350"/>
      <c r="X1116" s="350"/>
      <c r="Y1116" s="350"/>
      <c r="Z1116" s="350"/>
      <c r="AA1116" s="350"/>
      <c r="AB1116" s="350"/>
      <c r="AC1116" s="350"/>
      <c r="AD1116" s="350"/>
      <c r="AE1116" s="350"/>
      <c r="AF1116" s="350"/>
      <c r="AG1116" s="350"/>
      <c r="AH1116" s="350"/>
      <c r="AI1116" s="350"/>
      <c r="AJ1116" s="350"/>
      <c r="AK1116" s="350"/>
      <c r="AL1116" s="350"/>
      <c r="AM1116" s="350"/>
      <c r="AN1116" s="350"/>
      <c r="AO1116" s="350"/>
      <c r="AP1116" s="350"/>
      <c r="AQ1116" s="350"/>
      <c r="AR1116" s="350"/>
      <c r="AS1116" s="350"/>
      <c r="AT1116" s="350"/>
      <c r="AU1116" s="350"/>
      <c r="AV1116" s="350"/>
      <c r="AW1116" s="350"/>
      <c r="AX1116" s="350"/>
      <c r="AY1116" s="350"/>
      <c r="AZ1116" s="350"/>
      <c r="BA1116" s="350"/>
      <c r="BB1116" s="350"/>
      <c r="BC1116" s="350"/>
      <c r="BD1116" s="350"/>
      <c r="BE1116" s="350"/>
      <c r="BF1116" s="350"/>
      <c r="BG1116" s="350"/>
      <c r="BH1116" s="350"/>
      <c r="BI1116" s="350"/>
      <c r="BJ1116" s="350"/>
      <c r="BK1116" s="350"/>
      <c r="BL1116" s="350"/>
      <c r="BM1116" s="350"/>
      <c r="BN1116" s="350"/>
      <c r="BO1116" s="350"/>
      <c r="BP1116" s="350"/>
      <c r="BQ1116" s="350"/>
      <c r="BR1116" s="350"/>
      <c r="BS1116" s="350"/>
      <c r="BT1116" s="350"/>
      <c r="BU1116" s="350"/>
      <c r="BV1116" s="350"/>
      <c r="BW1116" s="350"/>
      <c r="BX1116" s="350"/>
      <c r="BY1116" s="350"/>
      <c r="BZ1116" s="350"/>
      <c r="CA1116" s="350"/>
      <c r="CB1116" s="350"/>
      <c r="CC1116" s="350"/>
      <c r="CD1116" s="350"/>
      <c r="CE1116" s="350"/>
      <c r="CF1116" s="350"/>
      <c r="CG1116" s="350"/>
      <c r="CH1116" s="350"/>
      <c r="CI1116" s="350"/>
      <c r="CJ1116" s="350"/>
      <c r="CK1116" s="350"/>
      <c r="CL1116" s="350"/>
      <c r="CM1116" s="351"/>
    </row>
    <row r="1117" spans="1:91" s="352" customFormat="1" ht="41.25" customHeight="1" x14ac:dyDescent="0.3">
      <c r="A1117" s="128"/>
      <c r="B1117" s="348"/>
      <c r="C1117" s="128"/>
      <c r="D1117" s="348" t="s">
        <v>12</v>
      </c>
      <c r="E1117" s="128"/>
      <c r="F1117" s="128"/>
      <c r="G1117" s="20"/>
      <c r="H1117" s="20"/>
      <c r="I1117" s="20"/>
      <c r="J1117" s="20"/>
      <c r="K1117" s="20"/>
      <c r="L1117" s="20"/>
      <c r="M1117" s="20">
        <v>3240</v>
      </c>
      <c r="N1117" s="20" t="s">
        <v>4</v>
      </c>
      <c r="O1117" s="20">
        <v>279114011</v>
      </c>
      <c r="P1117" s="349" t="s">
        <v>12</v>
      </c>
      <c r="Q1117" s="350"/>
      <c r="R1117" s="350"/>
      <c r="S1117" s="350"/>
      <c r="T1117" s="350"/>
      <c r="U1117" s="350"/>
      <c r="V1117" s="350"/>
      <c r="W1117" s="350"/>
      <c r="X1117" s="350"/>
      <c r="Y1117" s="350"/>
      <c r="Z1117" s="350"/>
      <c r="AA1117" s="350"/>
      <c r="AB1117" s="350"/>
      <c r="AC1117" s="350"/>
      <c r="AD1117" s="350"/>
      <c r="AE1117" s="350"/>
      <c r="AF1117" s="350"/>
      <c r="AG1117" s="350"/>
      <c r="AH1117" s="350"/>
      <c r="AI1117" s="350"/>
      <c r="AJ1117" s="350"/>
      <c r="AK1117" s="350"/>
      <c r="AL1117" s="350"/>
      <c r="AM1117" s="350"/>
      <c r="AN1117" s="350"/>
      <c r="AO1117" s="350"/>
      <c r="AP1117" s="350"/>
      <c r="AQ1117" s="350"/>
      <c r="AR1117" s="350"/>
      <c r="AS1117" s="350"/>
      <c r="AT1117" s="350"/>
      <c r="AU1117" s="350"/>
      <c r="AV1117" s="350"/>
      <c r="AW1117" s="350"/>
      <c r="AX1117" s="350"/>
      <c r="AY1117" s="350"/>
      <c r="AZ1117" s="350"/>
      <c r="BA1117" s="350"/>
      <c r="BB1117" s="350"/>
      <c r="BC1117" s="350"/>
      <c r="BD1117" s="350"/>
      <c r="BE1117" s="350"/>
      <c r="BF1117" s="350"/>
      <c r="BG1117" s="350"/>
      <c r="BH1117" s="350"/>
      <c r="BI1117" s="350"/>
      <c r="BJ1117" s="350"/>
      <c r="BK1117" s="350"/>
      <c r="BL1117" s="350"/>
      <c r="BM1117" s="350"/>
      <c r="BN1117" s="350"/>
      <c r="BO1117" s="350"/>
      <c r="BP1117" s="350"/>
      <c r="BQ1117" s="350"/>
      <c r="BR1117" s="350"/>
      <c r="BS1117" s="350"/>
      <c r="BT1117" s="350"/>
      <c r="BU1117" s="350"/>
      <c r="BV1117" s="350"/>
      <c r="BW1117" s="350"/>
      <c r="BX1117" s="350"/>
      <c r="BY1117" s="350"/>
      <c r="BZ1117" s="350"/>
      <c r="CA1117" s="350"/>
      <c r="CB1117" s="350"/>
      <c r="CC1117" s="350"/>
      <c r="CD1117" s="350"/>
      <c r="CE1117" s="350"/>
      <c r="CF1117" s="350"/>
      <c r="CG1117" s="350"/>
      <c r="CH1117" s="350"/>
      <c r="CI1117" s="350"/>
      <c r="CJ1117" s="350"/>
      <c r="CK1117" s="350"/>
      <c r="CL1117" s="350"/>
      <c r="CM1117" s="351"/>
    </row>
    <row r="1118" spans="1:91" s="352" customFormat="1" ht="41.25" customHeight="1" x14ac:dyDescent="0.3">
      <c r="A1118" s="128"/>
      <c r="B1118" s="348" t="s">
        <v>161</v>
      </c>
      <c r="C1118" s="128" t="s">
        <v>81</v>
      </c>
      <c r="D1118" s="348" t="s">
        <v>12</v>
      </c>
      <c r="E1118" s="20" t="s">
        <v>80</v>
      </c>
      <c r="F1118" s="128" t="s">
        <v>121</v>
      </c>
      <c r="G1118" s="20"/>
      <c r="H1118" s="20"/>
      <c r="I1118" s="20"/>
      <c r="J1118" s="20"/>
      <c r="K1118" s="20"/>
      <c r="L1118" s="20"/>
      <c r="M1118" s="20">
        <v>1</v>
      </c>
      <c r="N1118" s="20"/>
      <c r="O1118" s="19" t="s">
        <v>12</v>
      </c>
      <c r="P1118" s="349" t="s">
        <v>12</v>
      </c>
      <c r="Q1118" s="350"/>
      <c r="R1118" s="350"/>
      <c r="S1118" s="350"/>
      <c r="T1118" s="350"/>
      <c r="U1118" s="350"/>
      <c r="V1118" s="350"/>
      <c r="W1118" s="350"/>
      <c r="X1118" s="350"/>
      <c r="Y1118" s="350"/>
      <c r="Z1118" s="350"/>
      <c r="AA1118" s="350"/>
      <c r="AB1118" s="350"/>
      <c r="AC1118" s="350"/>
      <c r="AD1118" s="350"/>
      <c r="AE1118" s="350"/>
      <c r="AF1118" s="350"/>
      <c r="AG1118" s="350"/>
      <c r="AH1118" s="350"/>
      <c r="AI1118" s="350"/>
      <c r="AJ1118" s="350"/>
      <c r="AK1118" s="350"/>
      <c r="AL1118" s="350"/>
      <c r="AM1118" s="350"/>
      <c r="AN1118" s="350"/>
      <c r="AO1118" s="350"/>
      <c r="AP1118" s="350"/>
      <c r="AQ1118" s="350"/>
      <c r="AR1118" s="350"/>
      <c r="AS1118" s="350"/>
      <c r="AT1118" s="350"/>
      <c r="AU1118" s="350"/>
      <c r="AV1118" s="350"/>
      <c r="AW1118" s="350"/>
      <c r="AX1118" s="350"/>
      <c r="AY1118" s="350"/>
      <c r="AZ1118" s="350"/>
      <c r="BA1118" s="350"/>
      <c r="BB1118" s="350"/>
      <c r="BC1118" s="350"/>
      <c r="BD1118" s="350"/>
      <c r="BE1118" s="350"/>
      <c r="BF1118" s="350"/>
      <c r="BG1118" s="350"/>
      <c r="BH1118" s="350"/>
      <c r="BI1118" s="350"/>
      <c r="BJ1118" s="350"/>
      <c r="BK1118" s="350"/>
      <c r="BL1118" s="350"/>
      <c r="BM1118" s="350"/>
      <c r="BN1118" s="350"/>
      <c r="BO1118" s="350"/>
      <c r="BP1118" s="350"/>
      <c r="BQ1118" s="350"/>
      <c r="BR1118" s="350"/>
      <c r="BS1118" s="350"/>
      <c r="BT1118" s="350"/>
      <c r="BU1118" s="350"/>
      <c r="BV1118" s="350"/>
      <c r="BW1118" s="350"/>
      <c r="BX1118" s="350"/>
      <c r="BY1118" s="350"/>
      <c r="BZ1118" s="350"/>
      <c r="CA1118" s="350"/>
      <c r="CB1118" s="350"/>
      <c r="CC1118" s="350"/>
      <c r="CD1118" s="350"/>
      <c r="CE1118" s="350"/>
      <c r="CF1118" s="350"/>
      <c r="CG1118" s="350"/>
      <c r="CH1118" s="350"/>
      <c r="CI1118" s="350"/>
      <c r="CJ1118" s="350"/>
      <c r="CK1118" s="350"/>
      <c r="CL1118" s="350"/>
      <c r="CM1118" s="351"/>
    </row>
    <row r="1119" spans="1:91" s="352" customFormat="1" ht="41.25" customHeight="1" x14ac:dyDescent="0.3">
      <c r="A1119" s="128"/>
      <c r="B1119" s="348"/>
      <c r="C1119" s="128"/>
      <c r="D1119" s="348"/>
      <c r="E1119" s="128" t="s">
        <v>39</v>
      </c>
      <c r="F1119" s="128"/>
      <c r="G1119" s="20"/>
      <c r="H1119" s="20"/>
      <c r="I1119" s="20"/>
      <c r="J1119" s="20"/>
      <c r="K1119" s="20"/>
      <c r="L1119" s="20"/>
      <c r="M1119" s="20">
        <v>360</v>
      </c>
      <c r="N1119" s="20" t="s">
        <v>38</v>
      </c>
      <c r="O1119" s="20">
        <v>279114015</v>
      </c>
      <c r="P1119" s="349"/>
      <c r="Q1119" s="350"/>
      <c r="R1119" s="350"/>
      <c r="S1119" s="350"/>
      <c r="T1119" s="350"/>
      <c r="U1119" s="350"/>
      <c r="V1119" s="350"/>
      <c r="W1119" s="350"/>
      <c r="X1119" s="350"/>
      <c r="Y1119" s="350"/>
      <c r="Z1119" s="350"/>
      <c r="AA1119" s="350"/>
      <c r="AB1119" s="350"/>
      <c r="AC1119" s="350"/>
      <c r="AD1119" s="350"/>
      <c r="AE1119" s="350"/>
      <c r="AF1119" s="350"/>
      <c r="AG1119" s="350"/>
      <c r="AH1119" s="350"/>
      <c r="AI1119" s="350"/>
      <c r="AJ1119" s="350"/>
      <c r="AK1119" s="350"/>
      <c r="AL1119" s="350"/>
      <c r="AM1119" s="350"/>
      <c r="AN1119" s="350"/>
      <c r="AO1119" s="350"/>
      <c r="AP1119" s="350"/>
      <c r="AQ1119" s="350"/>
      <c r="AR1119" s="350"/>
      <c r="AS1119" s="350"/>
      <c r="AT1119" s="350"/>
      <c r="AU1119" s="350"/>
      <c r="AV1119" s="350"/>
      <c r="AW1119" s="350"/>
      <c r="AX1119" s="350"/>
      <c r="AY1119" s="350"/>
      <c r="AZ1119" s="350"/>
      <c r="BA1119" s="350"/>
      <c r="BB1119" s="350"/>
      <c r="BC1119" s="350"/>
      <c r="BD1119" s="350"/>
      <c r="BE1119" s="350"/>
      <c r="BF1119" s="350"/>
      <c r="BG1119" s="350"/>
      <c r="BH1119" s="350"/>
      <c r="BI1119" s="350"/>
      <c r="BJ1119" s="350"/>
      <c r="BK1119" s="350"/>
      <c r="BL1119" s="350"/>
      <c r="BM1119" s="350"/>
      <c r="BN1119" s="350"/>
      <c r="BO1119" s="350"/>
      <c r="BP1119" s="350"/>
      <c r="BQ1119" s="350"/>
      <c r="BR1119" s="350"/>
      <c r="BS1119" s="350"/>
      <c r="BT1119" s="350"/>
      <c r="BU1119" s="350"/>
      <c r="BV1119" s="350"/>
      <c r="BW1119" s="350"/>
      <c r="BX1119" s="350"/>
      <c r="BY1119" s="350"/>
      <c r="BZ1119" s="350"/>
      <c r="CA1119" s="350"/>
      <c r="CB1119" s="350"/>
      <c r="CC1119" s="350"/>
      <c r="CD1119" s="350"/>
      <c r="CE1119" s="350"/>
      <c r="CF1119" s="350"/>
      <c r="CG1119" s="350"/>
      <c r="CH1119" s="350"/>
      <c r="CI1119" s="350"/>
      <c r="CJ1119" s="350"/>
      <c r="CK1119" s="350"/>
      <c r="CL1119" s="350"/>
      <c r="CM1119" s="351"/>
    </row>
    <row r="1120" spans="1:91" s="352" customFormat="1" ht="41.25" customHeight="1" x14ac:dyDescent="0.3">
      <c r="A1120" s="128"/>
      <c r="B1120" s="348"/>
      <c r="C1120" s="128"/>
      <c r="D1120" s="348" t="s">
        <v>12</v>
      </c>
      <c r="E1120" s="128"/>
      <c r="F1120" s="128"/>
      <c r="G1120" s="20"/>
      <c r="H1120" s="20"/>
      <c r="I1120" s="20"/>
      <c r="J1120" s="20"/>
      <c r="K1120" s="20"/>
      <c r="L1120" s="20"/>
      <c r="M1120" s="20">
        <v>3240</v>
      </c>
      <c r="N1120" s="20" t="s">
        <v>4</v>
      </c>
      <c r="O1120" s="20">
        <v>279114011</v>
      </c>
      <c r="P1120" s="349" t="s">
        <v>12</v>
      </c>
      <c r="Q1120" s="350"/>
      <c r="R1120" s="350"/>
      <c r="S1120" s="350"/>
      <c r="T1120" s="350"/>
      <c r="U1120" s="350"/>
      <c r="V1120" s="350"/>
      <c r="W1120" s="350"/>
      <c r="X1120" s="350"/>
      <c r="Y1120" s="350"/>
      <c r="Z1120" s="350"/>
      <c r="AA1120" s="350"/>
      <c r="AB1120" s="350"/>
      <c r="AC1120" s="350"/>
      <c r="AD1120" s="350"/>
      <c r="AE1120" s="350"/>
      <c r="AF1120" s="350"/>
      <c r="AG1120" s="350"/>
      <c r="AH1120" s="350"/>
      <c r="AI1120" s="350"/>
      <c r="AJ1120" s="350"/>
      <c r="AK1120" s="350"/>
      <c r="AL1120" s="350"/>
      <c r="AM1120" s="350"/>
      <c r="AN1120" s="350"/>
      <c r="AO1120" s="350"/>
      <c r="AP1120" s="350"/>
      <c r="AQ1120" s="350"/>
      <c r="AR1120" s="350"/>
      <c r="AS1120" s="350"/>
      <c r="AT1120" s="350"/>
      <c r="AU1120" s="350"/>
      <c r="AV1120" s="350"/>
      <c r="AW1120" s="350"/>
      <c r="AX1120" s="350"/>
      <c r="AY1120" s="350"/>
      <c r="AZ1120" s="350"/>
      <c r="BA1120" s="350"/>
      <c r="BB1120" s="350"/>
      <c r="BC1120" s="350"/>
      <c r="BD1120" s="350"/>
      <c r="BE1120" s="350"/>
      <c r="BF1120" s="350"/>
      <c r="BG1120" s="350"/>
      <c r="BH1120" s="350"/>
      <c r="BI1120" s="350"/>
      <c r="BJ1120" s="350"/>
      <c r="BK1120" s="350"/>
      <c r="BL1120" s="350"/>
      <c r="BM1120" s="350"/>
      <c r="BN1120" s="350"/>
      <c r="BO1120" s="350"/>
      <c r="BP1120" s="350"/>
      <c r="BQ1120" s="350"/>
      <c r="BR1120" s="350"/>
      <c r="BS1120" s="350"/>
      <c r="BT1120" s="350"/>
      <c r="BU1120" s="350"/>
      <c r="BV1120" s="350"/>
      <c r="BW1120" s="350"/>
      <c r="BX1120" s="350"/>
      <c r="BY1120" s="350"/>
      <c r="BZ1120" s="350"/>
      <c r="CA1120" s="350"/>
      <c r="CB1120" s="350"/>
      <c r="CC1120" s="350"/>
      <c r="CD1120" s="350"/>
      <c r="CE1120" s="350"/>
      <c r="CF1120" s="350"/>
      <c r="CG1120" s="350"/>
      <c r="CH1120" s="350"/>
      <c r="CI1120" s="350"/>
      <c r="CJ1120" s="350"/>
      <c r="CK1120" s="350"/>
      <c r="CL1120" s="350"/>
      <c r="CM1120" s="351"/>
    </row>
    <row r="1121" spans="1:91" s="352" customFormat="1" ht="41.25" customHeight="1" x14ac:dyDescent="0.3">
      <c r="A1121" s="128"/>
      <c r="B1121" s="348" t="s">
        <v>160</v>
      </c>
      <c r="C1121" s="128" t="s">
        <v>81</v>
      </c>
      <c r="D1121" s="348" t="s">
        <v>12</v>
      </c>
      <c r="E1121" s="20" t="s">
        <v>80</v>
      </c>
      <c r="F1121" s="128" t="s">
        <v>121</v>
      </c>
      <c r="G1121" s="20"/>
      <c r="H1121" s="20"/>
      <c r="I1121" s="20"/>
      <c r="J1121" s="20"/>
      <c r="K1121" s="20"/>
      <c r="L1121" s="20"/>
      <c r="M1121" s="20">
        <v>1</v>
      </c>
      <c r="N1121" s="20"/>
      <c r="O1121" s="19" t="s">
        <v>12</v>
      </c>
      <c r="P1121" s="349" t="s">
        <v>12</v>
      </c>
      <c r="Q1121" s="350"/>
      <c r="R1121" s="350"/>
      <c r="S1121" s="350"/>
      <c r="T1121" s="350"/>
      <c r="U1121" s="350"/>
      <c r="V1121" s="350"/>
      <c r="W1121" s="350"/>
      <c r="X1121" s="350"/>
      <c r="Y1121" s="350"/>
      <c r="Z1121" s="350"/>
      <c r="AA1121" s="350"/>
      <c r="AB1121" s="350"/>
      <c r="AC1121" s="350"/>
      <c r="AD1121" s="350"/>
      <c r="AE1121" s="350"/>
      <c r="AF1121" s="350"/>
      <c r="AG1121" s="350"/>
      <c r="AH1121" s="350"/>
      <c r="AI1121" s="350"/>
      <c r="AJ1121" s="350"/>
      <c r="AK1121" s="350"/>
      <c r="AL1121" s="350"/>
      <c r="AM1121" s="350"/>
      <c r="AN1121" s="350"/>
      <c r="AO1121" s="350"/>
      <c r="AP1121" s="350"/>
      <c r="AQ1121" s="350"/>
      <c r="AR1121" s="350"/>
      <c r="AS1121" s="350"/>
      <c r="AT1121" s="350"/>
      <c r="AU1121" s="350"/>
      <c r="AV1121" s="350"/>
      <c r="AW1121" s="350"/>
      <c r="AX1121" s="350"/>
      <c r="AY1121" s="350"/>
      <c r="AZ1121" s="350"/>
      <c r="BA1121" s="350"/>
      <c r="BB1121" s="350"/>
      <c r="BC1121" s="350"/>
      <c r="BD1121" s="350"/>
      <c r="BE1121" s="350"/>
      <c r="BF1121" s="350"/>
      <c r="BG1121" s="350"/>
      <c r="BH1121" s="350"/>
      <c r="BI1121" s="350"/>
      <c r="BJ1121" s="350"/>
      <c r="BK1121" s="350"/>
      <c r="BL1121" s="350"/>
      <c r="BM1121" s="350"/>
      <c r="BN1121" s="350"/>
      <c r="BO1121" s="350"/>
      <c r="BP1121" s="350"/>
      <c r="BQ1121" s="350"/>
      <c r="BR1121" s="350"/>
      <c r="BS1121" s="350"/>
      <c r="BT1121" s="350"/>
      <c r="BU1121" s="350"/>
      <c r="BV1121" s="350"/>
      <c r="BW1121" s="350"/>
      <c r="BX1121" s="350"/>
      <c r="BY1121" s="350"/>
      <c r="BZ1121" s="350"/>
      <c r="CA1121" s="350"/>
      <c r="CB1121" s="350"/>
      <c r="CC1121" s="350"/>
      <c r="CD1121" s="350"/>
      <c r="CE1121" s="350"/>
      <c r="CF1121" s="350"/>
      <c r="CG1121" s="350"/>
      <c r="CH1121" s="350"/>
      <c r="CI1121" s="350"/>
      <c r="CJ1121" s="350"/>
      <c r="CK1121" s="350"/>
      <c r="CL1121" s="350"/>
      <c r="CM1121" s="351"/>
    </row>
    <row r="1122" spans="1:91" s="352" customFormat="1" ht="41.25" customHeight="1" x14ac:dyDescent="0.3">
      <c r="A1122" s="128"/>
      <c r="B1122" s="348"/>
      <c r="C1122" s="128"/>
      <c r="D1122" s="348"/>
      <c r="E1122" s="128" t="s">
        <v>39</v>
      </c>
      <c r="F1122" s="128"/>
      <c r="G1122" s="20"/>
      <c r="H1122" s="20"/>
      <c r="I1122" s="20"/>
      <c r="J1122" s="20"/>
      <c r="K1122" s="20"/>
      <c r="L1122" s="20"/>
      <c r="M1122" s="20">
        <v>360</v>
      </c>
      <c r="N1122" s="20" t="s">
        <v>38</v>
      </c>
      <c r="O1122" s="20">
        <v>279114015</v>
      </c>
      <c r="P1122" s="349"/>
      <c r="Q1122" s="350"/>
      <c r="R1122" s="350"/>
      <c r="S1122" s="350"/>
      <c r="T1122" s="350"/>
      <c r="U1122" s="350"/>
      <c r="V1122" s="350"/>
      <c r="W1122" s="350"/>
      <c r="X1122" s="350"/>
      <c r="Y1122" s="350"/>
      <c r="Z1122" s="350"/>
      <c r="AA1122" s="350"/>
      <c r="AB1122" s="350"/>
      <c r="AC1122" s="350"/>
      <c r="AD1122" s="350"/>
      <c r="AE1122" s="350"/>
      <c r="AF1122" s="350"/>
      <c r="AG1122" s="350"/>
      <c r="AH1122" s="350"/>
      <c r="AI1122" s="350"/>
      <c r="AJ1122" s="350"/>
      <c r="AK1122" s="350"/>
      <c r="AL1122" s="350"/>
      <c r="AM1122" s="350"/>
      <c r="AN1122" s="350"/>
      <c r="AO1122" s="350"/>
      <c r="AP1122" s="350"/>
      <c r="AQ1122" s="350"/>
      <c r="AR1122" s="350"/>
      <c r="AS1122" s="350"/>
      <c r="AT1122" s="350"/>
      <c r="AU1122" s="350"/>
      <c r="AV1122" s="350"/>
      <c r="AW1122" s="350"/>
      <c r="AX1122" s="350"/>
      <c r="AY1122" s="350"/>
      <c r="AZ1122" s="350"/>
      <c r="BA1122" s="350"/>
      <c r="BB1122" s="350"/>
      <c r="BC1122" s="350"/>
      <c r="BD1122" s="350"/>
      <c r="BE1122" s="350"/>
      <c r="BF1122" s="350"/>
      <c r="BG1122" s="350"/>
      <c r="BH1122" s="350"/>
      <c r="BI1122" s="350"/>
      <c r="BJ1122" s="350"/>
      <c r="BK1122" s="350"/>
      <c r="BL1122" s="350"/>
      <c r="BM1122" s="350"/>
      <c r="BN1122" s="350"/>
      <c r="BO1122" s="350"/>
      <c r="BP1122" s="350"/>
      <c r="BQ1122" s="350"/>
      <c r="BR1122" s="350"/>
      <c r="BS1122" s="350"/>
      <c r="BT1122" s="350"/>
      <c r="BU1122" s="350"/>
      <c r="BV1122" s="350"/>
      <c r="BW1122" s="350"/>
      <c r="BX1122" s="350"/>
      <c r="BY1122" s="350"/>
      <c r="BZ1122" s="350"/>
      <c r="CA1122" s="350"/>
      <c r="CB1122" s="350"/>
      <c r="CC1122" s="350"/>
      <c r="CD1122" s="350"/>
      <c r="CE1122" s="350"/>
      <c r="CF1122" s="350"/>
      <c r="CG1122" s="350"/>
      <c r="CH1122" s="350"/>
      <c r="CI1122" s="350"/>
      <c r="CJ1122" s="350"/>
      <c r="CK1122" s="350"/>
      <c r="CL1122" s="350"/>
      <c r="CM1122" s="351"/>
    </row>
    <row r="1123" spans="1:91" s="352" customFormat="1" ht="41.25" customHeight="1" x14ac:dyDescent="0.3">
      <c r="A1123" s="128"/>
      <c r="B1123" s="348"/>
      <c r="C1123" s="128"/>
      <c r="D1123" s="348" t="s">
        <v>12</v>
      </c>
      <c r="E1123" s="128"/>
      <c r="F1123" s="128"/>
      <c r="G1123" s="20"/>
      <c r="H1123" s="20"/>
      <c r="I1123" s="20"/>
      <c r="J1123" s="20"/>
      <c r="K1123" s="20"/>
      <c r="L1123" s="20"/>
      <c r="M1123" s="20">
        <v>3240</v>
      </c>
      <c r="N1123" s="20" t="s">
        <v>4</v>
      </c>
      <c r="O1123" s="20">
        <v>279114011</v>
      </c>
      <c r="P1123" s="349" t="s">
        <v>12</v>
      </c>
      <c r="Q1123" s="350"/>
      <c r="R1123" s="350"/>
      <c r="S1123" s="350"/>
      <c r="T1123" s="350"/>
      <c r="U1123" s="350"/>
      <c r="V1123" s="350"/>
      <c r="W1123" s="350"/>
      <c r="X1123" s="350"/>
      <c r="Y1123" s="350"/>
      <c r="Z1123" s="350"/>
      <c r="AA1123" s="350"/>
      <c r="AB1123" s="350"/>
      <c r="AC1123" s="350"/>
      <c r="AD1123" s="350"/>
      <c r="AE1123" s="350"/>
      <c r="AF1123" s="350"/>
      <c r="AG1123" s="350"/>
      <c r="AH1123" s="350"/>
      <c r="AI1123" s="350"/>
      <c r="AJ1123" s="350"/>
      <c r="AK1123" s="350"/>
      <c r="AL1123" s="350"/>
      <c r="AM1123" s="350"/>
      <c r="AN1123" s="350"/>
      <c r="AO1123" s="350"/>
      <c r="AP1123" s="350"/>
      <c r="AQ1123" s="350"/>
      <c r="AR1123" s="350"/>
      <c r="AS1123" s="350"/>
      <c r="AT1123" s="350"/>
      <c r="AU1123" s="350"/>
      <c r="AV1123" s="350"/>
      <c r="AW1123" s="350"/>
      <c r="AX1123" s="350"/>
      <c r="AY1123" s="350"/>
      <c r="AZ1123" s="350"/>
      <c r="BA1123" s="350"/>
      <c r="BB1123" s="350"/>
      <c r="BC1123" s="350"/>
      <c r="BD1123" s="350"/>
      <c r="BE1123" s="350"/>
      <c r="BF1123" s="350"/>
      <c r="BG1123" s="350"/>
      <c r="BH1123" s="350"/>
      <c r="BI1123" s="350"/>
      <c r="BJ1123" s="350"/>
      <c r="BK1123" s="350"/>
      <c r="BL1123" s="350"/>
      <c r="BM1123" s="350"/>
      <c r="BN1123" s="350"/>
      <c r="BO1123" s="350"/>
      <c r="BP1123" s="350"/>
      <c r="BQ1123" s="350"/>
      <c r="BR1123" s="350"/>
      <c r="BS1123" s="350"/>
      <c r="BT1123" s="350"/>
      <c r="BU1123" s="350"/>
      <c r="BV1123" s="350"/>
      <c r="BW1123" s="350"/>
      <c r="BX1123" s="350"/>
      <c r="BY1123" s="350"/>
      <c r="BZ1123" s="350"/>
      <c r="CA1123" s="350"/>
      <c r="CB1123" s="350"/>
      <c r="CC1123" s="350"/>
      <c r="CD1123" s="350"/>
      <c r="CE1123" s="350"/>
      <c r="CF1123" s="350"/>
      <c r="CG1123" s="350"/>
      <c r="CH1123" s="350"/>
      <c r="CI1123" s="350"/>
      <c r="CJ1123" s="350"/>
      <c r="CK1123" s="350"/>
      <c r="CL1123" s="350"/>
      <c r="CM1123" s="351"/>
    </row>
    <row r="1124" spans="1:91" s="352" customFormat="1" ht="41.25" customHeight="1" x14ac:dyDescent="0.3">
      <c r="A1124" s="128"/>
      <c r="B1124" s="348" t="s">
        <v>159</v>
      </c>
      <c r="C1124" s="128" t="s">
        <v>81</v>
      </c>
      <c r="D1124" s="348" t="s">
        <v>12</v>
      </c>
      <c r="E1124" s="20" t="s">
        <v>80</v>
      </c>
      <c r="F1124" s="128" t="s">
        <v>121</v>
      </c>
      <c r="G1124" s="20"/>
      <c r="H1124" s="20"/>
      <c r="I1124" s="20"/>
      <c r="J1124" s="20"/>
      <c r="K1124" s="20"/>
      <c r="L1124" s="20"/>
      <c r="M1124" s="20">
        <v>1</v>
      </c>
      <c r="N1124" s="20"/>
      <c r="O1124" s="19" t="s">
        <v>12</v>
      </c>
      <c r="P1124" s="349" t="s">
        <v>12</v>
      </c>
      <c r="Q1124" s="350"/>
      <c r="R1124" s="350"/>
      <c r="S1124" s="350"/>
      <c r="T1124" s="350"/>
      <c r="U1124" s="350"/>
      <c r="V1124" s="350"/>
      <c r="W1124" s="350"/>
      <c r="X1124" s="350"/>
      <c r="Y1124" s="350"/>
      <c r="Z1124" s="350"/>
      <c r="AA1124" s="350"/>
      <c r="AB1124" s="350"/>
      <c r="AC1124" s="350"/>
      <c r="AD1124" s="350"/>
      <c r="AE1124" s="350"/>
      <c r="AF1124" s="350"/>
      <c r="AG1124" s="350"/>
      <c r="AH1124" s="350"/>
      <c r="AI1124" s="350"/>
      <c r="AJ1124" s="350"/>
      <c r="AK1124" s="350"/>
      <c r="AL1124" s="350"/>
      <c r="AM1124" s="350"/>
      <c r="AN1124" s="350"/>
      <c r="AO1124" s="350"/>
      <c r="AP1124" s="350"/>
      <c r="AQ1124" s="350"/>
      <c r="AR1124" s="350"/>
      <c r="AS1124" s="350"/>
      <c r="AT1124" s="350"/>
      <c r="AU1124" s="350"/>
      <c r="AV1124" s="350"/>
      <c r="AW1124" s="350"/>
      <c r="AX1124" s="350"/>
      <c r="AY1124" s="350"/>
      <c r="AZ1124" s="350"/>
      <c r="BA1124" s="350"/>
      <c r="BB1124" s="350"/>
      <c r="BC1124" s="350"/>
      <c r="BD1124" s="350"/>
      <c r="BE1124" s="350"/>
      <c r="BF1124" s="350"/>
      <c r="BG1124" s="350"/>
      <c r="BH1124" s="350"/>
      <c r="BI1124" s="350"/>
      <c r="BJ1124" s="350"/>
      <c r="BK1124" s="350"/>
      <c r="BL1124" s="350"/>
      <c r="BM1124" s="350"/>
      <c r="BN1124" s="350"/>
      <c r="BO1124" s="350"/>
      <c r="BP1124" s="350"/>
      <c r="BQ1124" s="350"/>
      <c r="BR1124" s="350"/>
      <c r="BS1124" s="350"/>
      <c r="BT1124" s="350"/>
      <c r="BU1124" s="350"/>
      <c r="BV1124" s="350"/>
      <c r="BW1124" s="350"/>
      <c r="BX1124" s="350"/>
      <c r="BY1124" s="350"/>
      <c r="BZ1124" s="350"/>
      <c r="CA1124" s="350"/>
      <c r="CB1124" s="350"/>
      <c r="CC1124" s="350"/>
      <c r="CD1124" s="350"/>
      <c r="CE1124" s="350"/>
      <c r="CF1124" s="350"/>
      <c r="CG1124" s="350"/>
      <c r="CH1124" s="350"/>
      <c r="CI1124" s="350"/>
      <c r="CJ1124" s="350"/>
      <c r="CK1124" s="350"/>
      <c r="CL1124" s="350"/>
      <c r="CM1124" s="351"/>
    </row>
    <row r="1125" spans="1:91" s="352" customFormat="1" ht="41.25" customHeight="1" x14ac:dyDescent="0.3">
      <c r="A1125" s="128"/>
      <c r="B1125" s="348"/>
      <c r="C1125" s="128"/>
      <c r="D1125" s="348"/>
      <c r="E1125" s="128" t="s">
        <v>39</v>
      </c>
      <c r="F1125" s="128"/>
      <c r="G1125" s="20"/>
      <c r="H1125" s="20"/>
      <c r="I1125" s="20"/>
      <c r="J1125" s="20"/>
      <c r="K1125" s="20"/>
      <c r="L1125" s="20">
        <v>500</v>
      </c>
      <c r="M1125" s="20">
        <v>500</v>
      </c>
      <c r="N1125" s="20" t="s">
        <v>38</v>
      </c>
      <c r="O1125" s="20">
        <v>279114015</v>
      </c>
      <c r="P1125" s="349"/>
      <c r="Q1125" s="350"/>
      <c r="R1125" s="350"/>
      <c r="S1125" s="350"/>
      <c r="T1125" s="350"/>
      <c r="U1125" s="350"/>
      <c r="V1125" s="350"/>
      <c r="W1125" s="350"/>
      <c r="X1125" s="350"/>
      <c r="Y1125" s="350"/>
      <c r="Z1125" s="350"/>
      <c r="AA1125" s="350"/>
      <c r="AB1125" s="350"/>
      <c r="AC1125" s="350"/>
      <c r="AD1125" s="350"/>
      <c r="AE1125" s="350"/>
      <c r="AF1125" s="350"/>
      <c r="AG1125" s="350"/>
      <c r="AH1125" s="350"/>
      <c r="AI1125" s="350"/>
      <c r="AJ1125" s="350"/>
      <c r="AK1125" s="350"/>
      <c r="AL1125" s="350"/>
      <c r="AM1125" s="350"/>
      <c r="AN1125" s="350"/>
      <c r="AO1125" s="350"/>
      <c r="AP1125" s="350"/>
      <c r="AQ1125" s="350"/>
      <c r="AR1125" s="350"/>
      <c r="AS1125" s="350"/>
      <c r="AT1125" s="350"/>
      <c r="AU1125" s="350"/>
      <c r="AV1125" s="350"/>
      <c r="AW1125" s="350"/>
      <c r="AX1125" s="350"/>
      <c r="AY1125" s="350"/>
      <c r="AZ1125" s="350"/>
      <c r="BA1125" s="350"/>
      <c r="BB1125" s="350"/>
      <c r="BC1125" s="350"/>
      <c r="BD1125" s="350"/>
      <c r="BE1125" s="350"/>
      <c r="BF1125" s="350"/>
      <c r="BG1125" s="350"/>
      <c r="BH1125" s="350"/>
      <c r="BI1125" s="350"/>
      <c r="BJ1125" s="350"/>
      <c r="BK1125" s="350"/>
      <c r="BL1125" s="350"/>
      <c r="BM1125" s="350"/>
      <c r="BN1125" s="350"/>
      <c r="BO1125" s="350"/>
      <c r="BP1125" s="350"/>
      <c r="BQ1125" s="350"/>
      <c r="BR1125" s="350"/>
      <c r="BS1125" s="350"/>
      <c r="BT1125" s="350"/>
      <c r="BU1125" s="350"/>
      <c r="BV1125" s="350"/>
      <c r="BW1125" s="350"/>
      <c r="BX1125" s="350"/>
      <c r="BY1125" s="350"/>
      <c r="BZ1125" s="350"/>
      <c r="CA1125" s="350"/>
      <c r="CB1125" s="350"/>
      <c r="CC1125" s="350"/>
      <c r="CD1125" s="350"/>
      <c r="CE1125" s="350"/>
      <c r="CF1125" s="350"/>
      <c r="CG1125" s="350"/>
      <c r="CH1125" s="350"/>
      <c r="CI1125" s="350"/>
      <c r="CJ1125" s="350"/>
      <c r="CK1125" s="350"/>
      <c r="CL1125" s="350"/>
      <c r="CM1125" s="351"/>
    </row>
    <row r="1126" spans="1:91" s="352" customFormat="1" ht="41.25" customHeight="1" x14ac:dyDescent="0.3">
      <c r="A1126" s="128"/>
      <c r="B1126" s="348"/>
      <c r="C1126" s="128"/>
      <c r="D1126" s="348" t="s">
        <v>12</v>
      </c>
      <c r="E1126" s="128"/>
      <c r="F1126" s="128"/>
      <c r="G1126" s="20"/>
      <c r="H1126" s="20"/>
      <c r="I1126" s="20"/>
      <c r="J1126" s="20"/>
      <c r="K1126" s="20"/>
      <c r="L1126" s="20">
        <v>4500</v>
      </c>
      <c r="M1126" s="20">
        <v>4500</v>
      </c>
      <c r="N1126" s="20" t="s">
        <v>4</v>
      </c>
      <c r="O1126" s="20">
        <v>279114011</v>
      </c>
      <c r="P1126" s="349" t="s">
        <v>12</v>
      </c>
      <c r="Q1126" s="350"/>
      <c r="R1126" s="350"/>
      <c r="S1126" s="350"/>
      <c r="T1126" s="350"/>
      <c r="U1126" s="350"/>
      <c r="V1126" s="350"/>
      <c r="W1126" s="350"/>
      <c r="X1126" s="350"/>
      <c r="Y1126" s="350"/>
      <c r="Z1126" s="350"/>
      <c r="AA1126" s="350"/>
      <c r="AB1126" s="350"/>
      <c r="AC1126" s="350"/>
      <c r="AD1126" s="350"/>
      <c r="AE1126" s="350"/>
      <c r="AF1126" s="350"/>
      <c r="AG1126" s="350"/>
      <c r="AH1126" s="350"/>
      <c r="AI1126" s="350"/>
      <c r="AJ1126" s="350"/>
      <c r="AK1126" s="350"/>
      <c r="AL1126" s="350"/>
      <c r="AM1126" s="350"/>
      <c r="AN1126" s="350"/>
      <c r="AO1126" s="350"/>
      <c r="AP1126" s="350"/>
      <c r="AQ1126" s="350"/>
      <c r="AR1126" s="350"/>
      <c r="AS1126" s="350"/>
      <c r="AT1126" s="350"/>
      <c r="AU1126" s="350"/>
      <c r="AV1126" s="350"/>
      <c r="AW1126" s="350"/>
      <c r="AX1126" s="350"/>
      <c r="AY1126" s="350"/>
      <c r="AZ1126" s="350"/>
      <c r="BA1126" s="350"/>
      <c r="BB1126" s="350"/>
      <c r="BC1126" s="350"/>
      <c r="BD1126" s="350"/>
      <c r="BE1126" s="350"/>
      <c r="BF1126" s="350"/>
      <c r="BG1126" s="350"/>
      <c r="BH1126" s="350"/>
      <c r="BI1126" s="350"/>
      <c r="BJ1126" s="350"/>
      <c r="BK1126" s="350"/>
      <c r="BL1126" s="350"/>
      <c r="BM1126" s="350"/>
      <c r="BN1126" s="350"/>
      <c r="BO1126" s="350"/>
      <c r="BP1126" s="350"/>
      <c r="BQ1126" s="350"/>
      <c r="BR1126" s="350"/>
      <c r="BS1126" s="350"/>
      <c r="BT1126" s="350"/>
      <c r="BU1126" s="350"/>
      <c r="BV1126" s="350"/>
      <c r="BW1126" s="350"/>
      <c r="BX1126" s="350"/>
      <c r="BY1126" s="350"/>
      <c r="BZ1126" s="350"/>
      <c r="CA1126" s="350"/>
      <c r="CB1126" s="350"/>
      <c r="CC1126" s="350"/>
      <c r="CD1126" s="350"/>
      <c r="CE1126" s="350"/>
      <c r="CF1126" s="350"/>
      <c r="CG1126" s="350"/>
      <c r="CH1126" s="350"/>
      <c r="CI1126" s="350"/>
      <c r="CJ1126" s="350"/>
      <c r="CK1126" s="350"/>
      <c r="CL1126" s="350"/>
      <c r="CM1126" s="351"/>
    </row>
    <row r="1127" spans="1:91" s="9" customFormat="1" ht="41.25" customHeight="1" x14ac:dyDescent="0.3">
      <c r="A1127" s="2"/>
      <c r="B1127" s="136" t="s">
        <v>751</v>
      </c>
      <c r="C1127" s="47"/>
      <c r="D1127" s="47"/>
      <c r="E1127" s="47"/>
      <c r="F1127" s="47"/>
      <c r="G1127" s="47"/>
      <c r="H1127" s="47"/>
      <c r="I1127" s="47"/>
      <c r="J1127" s="47"/>
      <c r="K1127" s="47"/>
      <c r="L1127" s="47"/>
      <c r="M1127" s="47"/>
      <c r="N1127" s="47"/>
      <c r="O1127" s="47"/>
      <c r="P1127" s="48"/>
      <c r="Q1127" s="7"/>
      <c r="R1127" s="7"/>
      <c r="S1127" s="7"/>
      <c r="T1127" s="7"/>
      <c r="U1127" s="7"/>
      <c r="V1127" s="7"/>
      <c r="W1127" s="7"/>
      <c r="X1127" s="7"/>
      <c r="Y1127" s="7"/>
      <c r="Z1127" s="7"/>
      <c r="AA1127" s="7"/>
      <c r="AB1127" s="7"/>
      <c r="AC1127" s="7"/>
      <c r="AD1127" s="7"/>
      <c r="AE1127" s="7"/>
      <c r="AF1127" s="7"/>
      <c r="AG1127" s="7"/>
      <c r="AH1127" s="7"/>
      <c r="AI1127" s="7"/>
      <c r="AJ1127" s="7"/>
      <c r="AK1127" s="7"/>
      <c r="AL1127" s="7"/>
      <c r="AM1127" s="7"/>
      <c r="AN1127" s="7"/>
      <c r="AO1127" s="7"/>
      <c r="AP1127" s="7"/>
      <c r="AQ1127" s="7"/>
      <c r="AR1127" s="7"/>
      <c r="AS1127" s="7"/>
      <c r="AT1127" s="7"/>
      <c r="AU1127" s="7"/>
      <c r="AV1127" s="7"/>
      <c r="AW1127" s="7"/>
      <c r="AX1127" s="7"/>
      <c r="AY1127" s="7"/>
      <c r="AZ1127" s="7"/>
      <c r="BA1127" s="7"/>
      <c r="BB1127" s="7"/>
      <c r="BC1127" s="7"/>
      <c r="BD1127" s="7"/>
      <c r="BE1127" s="7"/>
      <c r="BF1127" s="7"/>
      <c r="BG1127" s="7"/>
      <c r="BH1127" s="7"/>
      <c r="BI1127" s="7"/>
      <c r="BJ1127" s="7"/>
      <c r="BK1127" s="7"/>
      <c r="BL1127" s="7"/>
      <c r="BM1127" s="7"/>
      <c r="BN1127" s="7"/>
      <c r="BO1127" s="7"/>
      <c r="BP1127" s="7"/>
      <c r="BQ1127" s="7"/>
      <c r="BR1127" s="7"/>
      <c r="BS1127" s="7"/>
      <c r="BT1127" s="7"/>
      <c r="BU1127" s="7"/>
      <c r="BV1127" s="7"/>
      <c r="BW1127" s="7"/>
      <c r="BX1127" s="7"/>
      <c r="BY1127" s="7"/>
      <c r="BZ1127" s="7"/>
      <c r="CA1127" s="7"/>
      <c r="CB1127" s="7"/>
      <c r="CC1127" s="7"/>
      <c r="CD1127" s="7"/>
      <c r="CE1127" s="7"/>
      <c r="CF1127" s="7"/>
      <c r="CG1127" s="7"/>
      <c r="CH1127" s="7"/>
      <c r="CI1127" s="7"/>
      <c r="CJ1127" s="7"/>
      <c r="CK1127" s="7"/>
      <c r="CL1127" s="7"/>
      <c r="CM1127" s="8"/>
    </row>
    <row r="1128" spans="1:91" s="64" customFormat="1" ht="41.25" customHeight="1" x14ac:dyDescent="0.3">
      <c r="A1128" s="106"/>
      <c r="B1128" s="135" t="s">
        <v>43</v>
      </c>
      <c r="C1128" s="106"/>
      <c r="D1128" s="387"/>
      <c r="E1128" s="90"/>
      <c r="G1128" s="90"/>
      <c r="H1128" s="90"/>
      <c r="I1128" s="90"/>
      <c r="J1128" s="90"/>
      <c r="K1128" s="90"/>
      <c r="L1128" s="90"/>
      <c r="M1128" s="90"/>
      <c r="N1128" s="252"/>
      <c r="O1128" s="252"/>
      <c r="P1128" s="255"/>
      <c r="Q1128" s="66"/>
      <c r="R1128" s="66"/>
      <c r="S1128" s="66"/>
      <c r="T1128" s="66"/>
      <c r="U1128" s="66"/>
      <c r="V1128" s="66"/>
      <c r="W1128" s="66"/>
      <c r="X1128" s="66"/>
      <c r="Y1128" s="66"/>
      <c r="Z1128" s="66"/>
      <c r="AA1128" s="66"/>
      <c r="AB1128" s="66"/>
      <c r="AC1128" s="66"/>
      <c r="AD1128" s="66"/>
      <c r="AE1128" s="66"/>
      <c r="AF1128" s="66"/>
      <c r="AG1128" s="66"/>
      <c r="AH1128" s="66"/>
      <c r="AI1128" s="66"/>
      <c r="AJ1128" s="66"/>
      <c r="AK1128" s="66"/>
      <c r="AL1128" s="66"/>
      <c r="AM1128" s="66"/>
      <c r="AN1128" s="66"/>
      <c r="AO1128" s="66"/>
      <c r="AP1128" s="66"/>
      <c r="AQ1128" s="66"/>
      <c r="AR1128" s="66"/>
      <c r="AS1128" s="66"/>
      <c r="AT1128" s="66"/>
      <c r="AU1128" s="66"/>
      <c r="AV1128" s="66"/>
      <c r="AW1128" s="66"/>
      <c r="AX1128" s="66"/>
      <c r="AY1128" s="66"/>
      <c r="AZ1128" s="66"/>
      <c r="BA1128" s="66"/>
      <c r="BB1128" s="66"/>
      <c r="BC1128" s="66"/>
      <c r="BD1128" s="66"/>
      <c r="BE1128" s="66"/>
      <c r="BF1128" s="66"/>
      <c r="BG1128" s="66"/>
      <c r="BH1128" s="66"/>
      <c r="BI1128" s="66"/>
      <c r="BJ1128" s="66"/>
      <c r="BK1128" s="66"/>
      <c r="BL1128" s="66"/>
      <c r="BM1128" s="66"/>
      <c r="BN1128" s="66"/>
      <c r="BO1128" s="66"/>
      <c r="BP1128" s="66"/>
      <c r="BQ1128" s="66"/>
      <c r="BR1128" s="66"/>
      <c r="BS1128" s="66"/>
      <c r="BT1128" s="66"/>
      <c r="BU1128" s="66"/>
      <c r="BV1128" s="66"/>
      <c r="BW1128" s="66"/>
      <c r="BX1128" s="66"/>
      <c r="BY1128" s="66"/>
      <c r="BZ1128" s="66"/>
      <c r="CA1128" s="66"/>
      <c r="CB1128" s="66"/>
      <c r="CC1128" s="66"/>
      <c r="CD1128" s="66"/>
      <c r="CE1128" s="66"/>
      <c r="CF1128" s="66"/>
      <c r="CG1128" s="66"/>
      <c r="CH1128" s="66"/>
      <c r="CI1128" s="66"/>
      <c r="CJ1128" s="66"/>
      <c r="CK1128" s="66"/>
      <c r="CL1128" s="66"/>
      <c r="CM1128" s="67"/>
    </row>
    <row r="1129" spans="1:91" s="64" customFormat="1" ht="41.25" customHeight="1" x14ac:dyDescent="0.3">
      <c r="A1129" s="106"/>
      <c r="B1129" s="93" t="s">
        <v>60</v>
      </c>
      <c r="C1129" s="95"/>
      <c r="D1129" s="387"/>
      <c r="E1129" s="90"/>
      <c r="G1129" s="90"/>
      <c r="H1129" s="90"/>
      <c r="I1129" s="90"/>
      <c r="J1129" s="90"/>
      <c r="K1129" s="90"/>
      <c r="L1129" s="90"/>
      <c r="M1129" s="90"/>
      <c r="N1129" s="252"/>
      <c r="O1129" s="252"/>
      <c r="P1129" s="255"/>
      <c r="Q1129" s="66"/>
      <c r="R1129" s="66"/>
      <c r="S1129" s="66"/>
      <c r="T1129" s="66"/>
      <c r="U1129" s="66"/>
      <c r="V1129" s="66"/>
      <c r="W1129" s="66"/>
      <c r="X1129" s="66"/>
      <c r="Y1129" s="66"/>
      <c r="Z1129" s="66"/>
      <c r="AA1129" s="66"/>
      <c r="AB1129" s="66"/>
      <c r="AC1129" s="66"/>
      <c r="AD1129" s="66"/>
      <c r="AE1129" s="66"/>
      <c r="AF1129" s="66"/>
      <c r="AG1129" s="66"/>
      <c r="AH1129" s="66"/>
      <c r="AI1129" s="66"/>
      <c r="AJ1129" s="66"/>
      <c r="AK1129" s="66"/>
      <c r="AL1129" s="66"/>
      <c r="AM1129" s="66"/>
      <c r="AN1129" s="66"/>
      <c r="AO1129" s="66"/>
      <c r="AP1129" s="66"/>
      <c r="AQ1129" s="66"/>
      <c r="AR1129" s="66"/>
      <c r="AS1129" s="66"/>
      <c r="AT1129" s="66"/>
      <c r="AU1129" s="66"/>
      <c r="AV1129" s="66"/>
      <c r="AW1129" s="66"/>
      <c r="AX1129" s="66"/>
      <c r="AY1129" s="66"/>
      <c r="AZ1129" s="66"/>
      <c r="BA1129" s="66"/>
      <c r="BB1129" s="66"/>
      <c r="BC1129" s="66"/>
      <c r="BD1129" s="66"/>
      <c r="BE1129" s="66"/>
      <c r="BF1129" s="66"/>
      <c r="BG1129" s="66"/>
      <c r="BH1129" s="66"/>
      <c r="BI1129" s="66"/>
      <c r="BJ1129" s="66"/>
      <c r="BK1129" s="66"/>
      <c r="BL1129" s="66"/>
      <c r="BM1129" s="66"/>
      <c r="BN1129" s="66"/>
      <c r="BO1129" s="66"/>
      <c r="BP1129" s="66"/>
      <c r="BQ1129" s="66"/>
      <c r="BR1129" s="66"/>
      <c r="BS1129" s="66"/>
      <c r="BT1129" s="66"/>
      <c r="BU1129" s="66"/>
      <c r="BV1129" s="66"/>
      <c r="BW1129" s="66"/>
      <c r="BX1129" s="66"/>
      <c r="BY1129" s="66"/>
      <c r="BZ1129" s="66"/>
      <c r="CA1129" s="66"/>
      <c r="CB1129" s="66"/>
      <c r="CC1129" s="66"/>
      <c r="CD1129" s="66"/>
      <c r="CE1129" s="66"/>
      <c r="CF1129" s="66"/>
      <c r="CG1129" s="66"/>
      <c r="CH1129" s="66"/>
      <c r="CI1129" s="66"/>
      <c r="CJ1129" s="66"/>
      <c r="CK1129" s="66"/>
      <c r="CL1129" s="66"/>
      <c r="CM1129" s="67"/>
    </row>
    <row r="1130" spans="1:91" s="64" customFormat="1" ht="41.25" customHeight="1" x14ac:dyDescent="0.3">
      <c r="A1130" s="170">
        <v>101</v>
      </c>
      <c r="B1130" s="178" t="s">
        <v>158</v>
      </c>
      <c r="C1130" s="170" t="s">
        <v>81</v>
      </c>
      <c r="D1130" s="389"/>
      <c r="E1130" s="106" t="s">
        <v>80</v>
      </c>
      <c r="F1130" s="170" t="s">
        <v>151</v>
      </c>
      <c r="G1130" s="387">
        <f t="shared" ref="G1130:M1130" si="80">G1133+G1136+G1139+G1297+G1300</f>
        <v>0</v>
      </c>
      <c r="H1130" s="387">
        <f t="shared" si="80"/>
        <v>0</v>
      </c>
      <c r="I1130" s="387">
        <f t="shared" si="80"/>
        <v>0</v>
      </c>
      <c r="J1130" s="387">
        <f t="shared" si="80"/>
        <v>0</v>
      </c>
      <c r="K1130" s="387">
        <f t="shared" si="80"/>
        <v>0</v>
      </c>
      <c r="L1130" s="387">
        <f t="shared" si="80"/>
        <v>1</v>
      </c>
      <c r="M1130" s="387">
        <f t="shared" si="80"/>
        <v>4</v>
      </c>
      <c r="O1130" s="252"/>
      <c r="P1130" s="255"/>
      <c r="Q1130" s="66"/>
      <c r="R1130" s="66"/>
      <c r="S1130" s="66"/>
      <c r="T1130" s="66"/>
      <c r="U1130" s="66"/>
      <c r="V1130" s="66"/>
      <c r="W1130" s="66"/>
      <c r="X1130" s="66"/>
      <c r="Y1130" s="66"/>
      <c r="Z1130" s="66"/>
      <c r="AA1130" s="66"/>
      <c r="AB1130" s="66"/>
      <c r="AC1130" s="66"/>
      <c r="AD1130" s="66"/>
      <c r="AE1130" s="66"/>
      <c r="AF1130" s="66"/>
      <c r="AG1130" s="66"/>
      <c r="AH1130" s="66"/>
      <c r="AI1130" s="66"/>
      <c r="AJ1130" s="66"/>
      <c r="AK1130" s="66"/>
      <c r="AL1130" s="66"/>
      <c r="AM1130" s="66"/>
      <c r="AN1130" s="66"/>
      <c r="AO1130" s="66"/>
      <c r="AP1130" s="66"/>
      <c r="AQ1130" s="66"/>
      <c r="AR1130" s="66"/>
      <c r="AS1130" s="66"/>
      <c r="AT1130" s="66"/>
      <c r="AU1130" s="66"/>
      <c r="AV1130" s="66"/>
      <c r="AW1130" s="66"/>
      <c r="AX1130" s="66"/>
      <c r="AY1130" s="66"/>
      <c r="AZ1130" s="66"/>
      <c r="BA1130" s="66"/>
      <c r="BB1130" s="66"/>
      <c r="BC1130" s="66"/>
      <c r="BD1130" s="66"/>
      <c r="BE1130" s="66"/>
      <c r="BF1130" s="66"/>
      <c r="BG1130" s="66"/>
      <c r="BH1130" s="66"/>
      <c r="BI1130" s="66"/>
      <c r="BJ1130" s="66"/>
      <c r="BK1130" s="66"/>
      <c r="BL1130" s="66"/>
      <c r="BM1130" s="66"/>
      <c r="BN1130" s="66"/>
      <c r="BO1130" s="66"/>
      <c r="BP1130" s="66"/>
      <c r="BQ1130" s="66"/>
      <c r="BR1130" s="66"/>
      <c r="BS1130" s="66"/>
      <c r="BT1130" s="66"/>
      <c r="BU1130" s="66"/>
      <c r="BV1130" s="66"/>
      <c r="BW1130" s="66"/>
      <c r="BX1130" s="66"/>
      <c r="BY1130" s="66"/>
      <c r="BZ1130" s="66"/>
      <c r="CA1130" s="66"/>
      <c r="CB1130" s="66"/>
      <c r="CC1130" s="66"/>
      <c r="CD1130" s="66"/>
      <c r="CE1130" s="66"/>
      <c r="CF1130" s="66"/>
      <c r="CG1130" s="66"/>
      <c r="CH1130" s="66"/>
      <c r="CI1130" s="66"/>
      <c r="CJ1130" s="66"/>
      <c r="CK1130" s="66"/>
      <c r="CL1130" s="66"/>
      <c r="CM1130" s="67"/>
    </row>
    <row r="1131" spans="1:91" s="64" customFormat="1" ht="41.25" customHeight="1" x14ac:dyDescent="0.3">
      <c r="A1131" s="170"/>
      <c r="B1131" s="178"/>
      <c r="C1131" s="170"/>
      <c r="D1131" s="389"/>
      <c r="E1131" s="388" t="s">
        <v>129</v>
      </c>
      <c r="F1131" s="170"/>
      <c r="G1131" s="387">
        <f t="shared" ref="G1131:M1132" si="81">G1134+G1137+G1140+G1143+G1146+G1149</f>
        <v>0</v>
      </c>
      <c r="H1131" s="387">
        <f t="shared" si="81"/>
        <v>0</v>
      </c>
      <c r="I1131" s="387">
        <f>I1134+I1137+I1140+I1143+I1146+I1149</f>
        <v>0</v>
      </c>
      <c r="J1131" s="387">
        <f t="shared" si="81"/>
        <v>4330.1000000000004</v>
      </c>
      <c r="K1131" s="387">
        <f t="shared" si="81"/>
        <v>4330.1000000000004</v>
      </c>
      <c r="L1131" s="387">
        <f t="shared" si="81"/>
        <v>3176.8</v>
      </c>
      <c r="M1131" s="387">
        <f t="shared" si="81"/>
        <v>1500</v>
      </c>
      <c r="N1131" s="20" t="s">
        <v>4</v>
      </c>
      <c r="O1131" s="252"/>
      <c r="P1131" s="255"/>
      <c r="Q1131" s="66"/>
      <c r="R1131" s="66"/>
      <c r="S1131" s="66"/>
      <c r="T1131" s="66"/>
      <c r="U1131" s="66"/>
      <c r="V1131" s="66"/>
      <c r="W1131" s="66"/>
      <c r="X1131" s="66"/>
      <c r="Y1131" s="66"/>
      <c r="Z1131" s="66"/>
      <c r="AA1131" s="66"/>
      <c r="AB1131" s="66"/>
      <c r="AC1131" s="66"/>
      <c r="AD1131" s="66"/>
      <c r="AE1131" s="66"/>
      <c r="AF1131" s="66"/>
      <c r="AG1131" s="66"/>
      <c r="AH1131" s="66"/>
      <c r="AI1131" s="66"/>
      <c r="AJ1131" s="66"/>
      <c r="AK1131" s="66"/>
      <c r="AL1131" s="66"/>
      <c r="AM1131" s="66"/>
      <c r="AN1131" s="66"/>
      <c r="AO1131" s="66"/>
      <c r="AP1131" s="66"/>
      <c r="AQ1131" s="66"/>
      <c r="AR1131" s="66"/>
      <c r="AS1131" s="66"/>
      <c r="AT1131" s="66"/>
      <c r="AU1131" s="66"/>
      <c r="AV1131" s="66"/>
      <c r="AW1131" s="66"/>
      <c r="AX1131" s="66"/>
      <c r="AY1131" s="66"/>
      <c r="AZ1131" s="66"/>
      <c r="BA1131" s="66"/>
      <c r="BB1131" s="66"/>
      <c r="BC1131" s="66"/>
      <c r="BD1131" s="66"/>
      <c r="BE1131" s="66"/>
      <c r="BF1131" s="66"/>
      <c r="BG1131" s="66"/>
      <c r="BH1131" s="66"/>
      <c r="BI1131" s="66"/>
      <c r="BJ1131" s="66"/>
      <c r="BK1131" s="66"/>
      <c r="BL1131" s="66"/>
      <c r="BM1131" s="66"/>
      <c r="BN1131" s="66"/>
      <c r="BO1131" s="66"/>
      <c r="BP1131" s="66"/>
      <c r="BQ1131" s="66"/>
      <c r="BR1131" s="66"/>
      <c r="BS1131" s="66"/>
      <c r="BT1131" s="66"/>
      <c r="BU1131" s="66"/>
      <c r="BV1131" s="66"/>
      <c r="BW1131" s="66"/>
      <c r="BX1131" s="66"/>
      <c r="BY1131" s="66"/>
      <c r="BZ1131" s="66"/>
      <c r="CA1131" s="66"/>
      <c r="CB1131" s="66"/>
      <c r="CC1131" s="66"/>
      <c r="CD1131" s="66"/>
      <c r="CE1131" s="66"/>
      <c r="CF1131" s="66"/>
      <c r="CG1131" s="66"/>
      <c r="CH1131" s="66"/>
      <c r="CI1131" s="66"/>
      <c r="CJ1131" s="66"/>
      <c r="CK1131" s="66"/>
      <c r="CL1131" s="66"/>
      <c r="CM1131" s="67"/>
    </row>
    <row r="1132" spans="1:91" s="64" customFormat="1" ht="41.25" customHeight="1" x14ac:dyDescent="0.3">
      <c r="A1132" s="170"/>
      <c r="B1132" s="178"/>
      <c r="C1132" s="170"/>
      <c r="D1132" s="389"/>
      <c r="E1132" s="388"/>
      <c r="F1132" s="170"/>
      <c r="G1132" s="90">
        <f t="shared" si="81"/>
        <v>0</v>
      </c>
      <c r="H1132" s="90">
        <f t="shared" si="81"/>
        <v>173.8</v>
      </c>
      <c r="I1132" s="90">
        <f>I1135+I1138+I1141+I1144+I1147+I1150</f>
        <v>0</v>
      </c>
      <c r="J1132" s="90">
        <f t="shared" si="81"/>
        <v>481.1</v>
      </c>
      <c r="K1132" s="90">
        <f t="shared" si="81"/>
        <v>481.1</v>
      </c>
      <c r="L1132" s="90">
        <f t="shared" si="81"/>
        <v>671.9</v>
      </c>
      <c r="M1132" s="90">
        <f t="shared" si="81"/>
        <v>1650</v>
      </c>
      <c r="N1132" s="20" t="s">
        <v>38</v>
      </c>
      <c r="O1132" s="252"/>
      <c r="P1132" s="255"/>
      <c r="Q1132" s="66"/>
      <c r="R1132" s="66"/>
      <c r="S1132" s="66"/>
      <c r="T1132" s="66"/>
      <c r="U1132" s="66"/>
      <c r="V1132" s="66"/>
      <c r="W1132" s="66"/>
      <c r="X1132" s="66"/>
      <c r="Y1132" s="66"/>
      <c r="Z1132" s="66"/>
      <c r="AA1132" s="66"/>
      <c r="AB1132" s="66"/>
      <c r="AC1132" s="66"/>
      <c r="AD1132" s="66"/>
      <c r="AE1132" s="66"/>
      <c r="AF1132" s="66"/>
      <c r="AG1132" s="66"/>
      <c r="AH1132" s="66"/>
      <c r="AI1132" s="66"/>
      <c r="AJ1132" s="66"/>
      <c r="AK1132" s="66"/>
      <c r="AL1132" s="66"/>
      <c r="AM1132" s="66"/>
      <c r="AN1132" s="66"/>
      <c r="AO1132" s="66"/>
      <c r="AP1132" s="66"/>
      <c r="AQ1132" s="66"/>
      <c r="AR1132" s="66"/>
      <c r="AS1132" s="66"/>
      <c r="AT1132" s="66"/>
      <c r="AU1132" s="66"/>
      <c r="AV1132" s="66"/>
      <c r="AW1132" s="66"/>
      <c r="AX1132" s="66"/>
      <c r="AY1132" s="66"/>
      <c r="AZ1132" s="66"/>
      <c r="BA1132" s="66"/>
      <c r="BB1132" s="66"/>
      <c r="BC1132" s="66"/>
      <c r="BD1132" s="66"/>
      <c r="BE1132" s="66"/>
      <c r="BF1132" s="66"/>
      <c r="BG1132" s="66"/>
      <c r="BH1132" s="66"/>
      <c r="BI1132" s="66"/>
      <c r="BJ1132" s="66"/>
      <c r="BK1132" s="66"/>
      <c r="BL1132" s="66"/>
      <c r="BM1132" s="66"/>
      <c r="BN1132" s="66"/>
      <c r="BO1132" s="66"/>
      <c r="BP1132" s="66"/>
      <c r="BQ1132" s="66"/>
      <c r="BR1132" s="66"/>
      <c r="BS1132" s="66"/>
      <c r="BT1132" s="66"/>
      <c r="BU1132" s="66"/>
      <c r="BV1132" s="66"/>
      <c r="BW1132" s="66"/>
      <c r="BX1132" s="66"/>
      <c r="BY1132" s="66"/>
      <c r="BZ1132" s="66"/>
      <c r="CA1132" s="66"/>
      <c r="CB1132" s="66"/>
      <c r="CC1132" s="66"/>
      <c r="CD1132" s="66"/>
      <c r="CE1132" s="66"/>
      <c r="CF1132" s="66"/>
      <c r="CG1132" s="66"/>
      <c r="CH1132" s="66"/>
      <c r="CI1132" s="66"/>
      <c r="CJ1132" s="66"/>
      <c r="CK1132" s="66"/>
      <c r="CL1132" s="66"/>
      <c r="CM1132" s="67"/>
    </row>
    <row r="1133" spans="1:91" s="295" customFormat="1" ht="41.25" customHeight="1" x14ac:dyDescent="0.3">
      <c r="A1133" s="128"/>
      <c r="B1133" s="308" t="s">
        <v>157</v>
      </c>
      <c r="C1133" s="128" t="s">
        <v>81</v>
      </c>
      <c r="D1133" s="128"/>
      <c r="E1133" s="20" t="s">
        <v>80</v>
      </c>
      <c r="F1133" s="128" t="s">
        <v>151</v>
      </c>
      <c r="G1133" s="20"/>
      <c r="H1133" s="20"/>
      <c r="I1133" s="20"/>
      <c r="J1133" s="20"/>
      <c r="K1133" s="20"/>
      <c r="L1133" s="20">
        <v>1</v>
      </c>
      <c r="M1133" s="20"/>
      <c r="N1133" s="20"/>
      <c r="O1133" s="127"/>
      <c r="P1133" s="293"/>
      <c r="Q1133" s="185"/>
      <c r="R1133" s="185"/>
      <c r="S1133" s="185"/>
      <c r="T1133" s="185"/>
      <c r="U1133" s="185"/>
      <c r="V1133" s="185"/>
      <c r="W1133" s="185"/>
      <c r="X1133" s="185"/>
      <c r="Y1133" s="185"/>
      <c r="Z1133" s="185"/>
      <c r="AA1133" s="185"/>
      <c r="AB1133" s="185"/>
      <c r="AC1133" s="185"/>
      <c r="AD1133" s="185"/>
      <c r="AE1133" s="185"/>
      <c r="AF1133" s="185"/>
      <c r="AG1133" s="185"/>
      <c r="AH1133" s="185"/>
      <c r="AI1133" s="185"/>
      <c r="AJ1133" s="185"/>
      <c r="AK1133" s="185"/>
      <c r="AL1133" s="185"/>
      <c r="AM1133" s="185"/>
      <c r="AN1133" s="185"/>
      <c r="AO1133" s="185"/>
      <c r="AP1133" s="185"/>
      <c r="AQ1133" s="185"/>
      <c r="AR1133" s="185"/>
      <c r="AS1133" s="185"/>
      <c r="AT1133" s="185"/>
      <c r="AU1133" s="185"/>
      <c r="AV1133" s="185"/>
      <c r="AW1133" s="185"/>
      <c r="AX1133" s="185"/>
      <c r="AY1133" s="185"/>
      <c r="AZ1133" s="185"/>
      <c r="BA1133" s="185"/>
      <c r="BB1133" s="185"/>
      <c r="BC1133" s="185"/>
      <c r="BD1133" s="185"/>
      <c r="BE1133" s="185"/>
      <c r="BF1133" s="185"/>
      <c r="BG1133" s="185"/>
      <c r="BH1133" s="185"/>
      <c r="BI1133" s="185"/>
      <c r="BJ1133" s="185"/>
      <c r="BK1133" s="185"/>
      <c r="BL1133" s="185"/>
      <c r="BM1133" s="185"/>
      <c r="BN1133" s="185"/>
      <c r="BO1133" s="185"/>
      <c r="BP1133" s="185"/>
      <c r="BQ1133" s="185"/>
      <c r="BR1133" s="185"/>
      <c r="BS1133" s="185"/>
      <c r="BT1133" s="185"/>
      <c r="BU1133" s="185"/>
      <c r="BV1133" s="185"/>
      <c r="BW1133" s="185"/>
      <c r="BX1133" s="185"/>
      <c r="BY1133" s="185"/>
      <c r="BZ1133" s="185"/>
      <c r="CA1133" s="185"/>
      <c r="CB1133" s="185"/>
      <c r="CC1133" s="185"/>
      <c r="CD1133" s="185"/>
      <c r="CE1133" s="185"/>
      <c r="CF1133" s="185"/>
      <c r="CG1133" s="185"/>
      <c r="CH1133" s="185"/>
      <c r="CI1133" s="185"/>
      <c r="CJ1133" s="185"/>
      <c r="CK1133" s="185"/>
      <c r="CL1133" s="185"/>
      <c r="CM1133" s="294"/>
    </row>
    <row r="1134" spans="1:91" s="295" customFormat="1" ht="41.25" customHeight="1" x14ac:dyDescent="0.3">
      <c r="A1134" s="128"/>
      <c r="B1134" s="308"/>
      <c r="C1134" s="128"/>
      <c r="D1134" s="128"/>
      <c r="E1134" s="128" t="s">
        <v>39</v>
      </c>
      <c r="F1134" s="128"/>
      <c r="G1134" s="20"/>
      <c r="H1134" s="20"/>
      <c r="I1134" s="20"/>
      <c r="J1134" s="20"/>
      <c r="K1134" s="20"/>
      <c r="L1134" s="20">
        <v>1350</v>
      </c>
      <c r="M1134" s="20"/>
      <c r="N1134" s="20" t="s">
        <v>4</v>
      </c>
      <c r="O1134" s="20">
        <v>279114011</v>
      </c>
      <c r="P1134" s="293"/>
      <c r="Q1134" s="185"/>
      <c r="R1134" s="185"/>
      <c r="S1134" s="185"/>
      <c r="T1134" s="185"/>
      <c r="U1134" s="185"/>
      <c r="V1134" s="185"/>
      <c r="W1134" s="185"/>
      <c r="X1134" s="185"/>
      <c r="Y1134" s="185"/>
      <c r="Z1134" s="185"/>
      <c r="AA1134" s="185"/>
      <c r="AB1134" s="185"/>
      <c r="AC1134" s="185"/>
      <c r="AD1134" s="185"/>
      <c r="AE1134" s="185"/>
      <c r="AF1134" s="185"/>
      <c r="AG1134" s="185"/>
      <c r="AH1134" s="185"/>
      <c r="AI1134" s="185"/>
      <c r="AJ1134" s="185"/>
      <c r="AK1134" s="185"/>
      <c r="AL1134" s="185"/>
      <c r="AM1134" s="185"/>
      <c r="AN1134" s="185"/>
      <c r="AO1134" s="185"/>
      <c r="AP1134" s="185"/>
      <c r="AQ1134" s="185"/>
      <c r="AR1134" s="185"/>
      <c r="AS1134" s="185"/>
      <c r="AT1134" s="185"/>
      <c r="AU1134" s="185"/>
      <c r="AV1134" s="185"/>
      <c r="AW1134" s="185"/>
      <c r="AX1134" s="185"/>
      <c r="AY1134" s="185"/>
      <c r="AZ1134" s="185"/>
      <c r="BA1134" s="185"/>
      <c r="BB1134" s="185"/>
      <c r="BC1134" s="185"/>
      <c r="BD1134" s="185"/>
      <c r="BE1134" s="185"/>
      <c r="BF1134" s="185"/>
      <c r="BG1134" s="185"/>
      <c r="BH1134" s="185"/>
      <c r="BI1134" s="185"/>
      <c r="BJ1134" s="185"/>
      <c r="BK1134" s="185"/>
      <c r="BL1134" s="185"/>
      <c r="BM1134" s="185"/>
      <c r="BN1134" s="185"/>
      <c r="BO1134" s="185"/>
      <c r="BP1134" s="185"/>
      <c r="BQ1134" s="185"/>
      <c r="BR1134" s="185"/>
      <c r="BS1134" s="185"/>
      <c r="BT1134" s="185"/>
      <c r="BU1134" s="185"/>
      <c r="BV1134" s="185"/>
      <c r="BW1134" s="185"/>
      <c r="BX1134" s="185"/>
      <c r="BY1134" s="185"/>
      <c r="BZ1134" s="185"/>
      <c r="CA1134" s="185"/>
      <c r="CB1134" s="185"/>
      <c r="CC1134" s="185"/>
      <c r="CD1134" s="185"/>
      <c r="CE1134" s="185"/>
      <c r="CF1134" s="185"/>
      <c r="CG1134" s="185"/>
      <c r="CH1134" s="185"/>
      <c r="CI1134" s="185"/>
      <c r="CJ1134" s="185"/>
      <c r="CK1134" s="185"/>
      <c r="CL1134" s="185"/>
      <c r="CM1134" s="294"/>
    </row>
    <row r="1135" spans="1:91" s="295" customFormat="1" ht="41.25" customHeight="1" x14ac:dyDescent="0.3">
      <c r="A1135" s="128"/>
      <c r="B1135" s="308"/>
      <c r="C1135" s="128"/>
      <c r="D1135" s="128"/>
      <c r="E1135" s="128"/>
      <c r="F1135" s="128"/>
      <c r="G1135" s="20"/>
      <c r="H1135" s="20"/>
      <c r="I1135" s="20"/>
      <c r="J1135" s="20"/>
      <c r="K1135" s="20"/>
      <c r="L1135" s="20">
        <v>150</v>
      </c>
      <c r="M1135" s="20"/>
      <c r="N1135" s="20" t="s">
        <v>38</v>
      </c>
      <c r="O1135" s="20">
        <v>279114015</v>
      </c>
      <c r="P1135" s="293"/>
      <c r="Q1135" s="185"/>
      <c r="R1135" s="185"/>
      <c r="S1135" s="185"/>
      <c r="T1135" s="185"/>
      <c r="U1135" s="185"/>
      <c r="V1135" s="185"/>
      <c r="W1135" s="185"/>
      <c r="X1135" s="185"/>
      <c r="Y1135" s="185"/>
      <c r="Z1135" s="185"/>
      <c r="AA1135" s="185"/>
      <c r="AB1135" s="185"/>
      <c r="AC1135" s="185"/>
      <c r="AD1135" s="185"/>
      <c r="AE1135" s="185"/>
      <c r="AF1135" s="185"/>
      <c r="AG1135" s="185"/>
      <c r="AH1135" s="185"/>
      <c r="AI1135" s="185"/>
      <c r="AJ1135" s="185"/>
      <c r="AK1135" s="185"/>
      <c r="AL1135" s="185"/>
      <c r="AM1135" s="185"/>
      <c r="AN1135" s="185"/>
      <c r="AO1135" s="185"/>
      <c r="AP1135" s="185"/>
      <c r="AQ1135" s="185"/>
      <c r="AR1135" s="185"/>
      <c r="AS1135" s="185"/>
      <c r="AT1135" s="185"/>
      <c r="AU1135" s="185"/>
      <c r="AV1135" s="185"/>
      <c r="AW1135" s="185"/>
      <c r="AX1135" s="185"/>
      <c r="AY1135" s="185"/>
      <c r="AZ1135" s="185"/>
      <c r="BA1135" s="185"/>
      <c r="BB1135" s="185"/>
      <c r="BC1135" s="185"/>
      <c r="BD1135" s="185"/>
      <c r="BE1135" s="185"/>
      <c r="BF1135" s="185"/>
      <c r="BG1135" s="185"/>
      <c r="BH1135" s="185"/>
      <c r="BI1135" s="185"/>
      <c r="BJ1135" s="185"/>
      <c r="BK1135" s="185"/>
      <c r="BL1135" s="185"/>
      <c r="BM1135" s="185"/>
      <c r="BN1135" s="185"/>
      <c r="BO1135" s="185"/>
      <c r="BP1135" s="185"/>
      <c r="BQ1135" s="185"/>
      <c r="BR1135" s="185"/>
      <c r="BS1135" s="185"/>
      <c r="BT1135" s="185"/>
      <c r="BU1135" s="185"/>
      <c r="BV1135" s="185"/>
      <c r="BW1135" s="185"/>
      <c r="BX1135" s="185"/>
      <c r="BY1135" s="185"/>
      <c r="BZ1135" s="185"/>
      <c r="CA1135" s="185"/>
      <c r="CB1135" s="185"/>
      <c r="CC1135" s="185"/>
      <c r="CD1135" s="185"/>
      <c r="CE1135" s="185"/>
      <c r="CF1135" s="185"/>
      <c r="CG1135" s="185"/>
      <c r="CH1135" s="185"/>
      <c r="CI1135" s="185"/>
      <c r="CJ1135" s="185"/>
      <c r="CK1135" s="185"/>
      <c r="CL1135" s="185"/>
      <c r="CM1135" s="294"/>
    </row>
    <row r="1136" spans="1:91" s="295" customFormat="1" ht="41.25" customHeight="1" x14ac:dyDescent="0.3">
      <c r="A1136" s="128"/>
      <c r="B1136" s="308" t="s">
        <v>156</v>
      </c>
      <c r="C1136" s="128" t="s">
        <v>81</v>
      </c>
      <c r="D1136" s="128"/>
      <c r="E1136" s="20" t="s">
        <v>80</v>
      </c>
      <c r="F1136" s="128" t="s">
        <v>151</v>
      </c>
      <c r="G1136" s="20"/>
      <c r="H1136" s="20"/>
      <c r="I1136" s="20"/>
      <c r="J1136" s="20"/>
      <c r="K1136" s="20"/>
      <c r="L1136" s="20"/>
      <c r="M1136" s="20">
        <v>1</v>
      </c>
      <c r="N1136" s="20"/>
      <c r="O1136" s="127"/>
      <c r="P1136" s="293"/>
      <c r="Q1136" s="185"/>
      <c r="R1136" s="185"/>
      <c r="S1136" s="185"/>
      <c r="T1136" s="185"/>
      <c r="U1136" s="185"/>
      <c r="V1136" s="185"/>
      <c r="W1136" s="185"/>
      <c r="X1136" s="185"/>
      <c r="Y1136" s="185"/>
      <c r="Z1136" s="185"/>
      <c r="AA1136" s="185"/>
      <c r="AB1136" s="185"/>
      <c r="AC1136" s="185"/>
      <c r="AD1136" s="185"/>
      <c r="AE1136" s="185"/>
      <c r="AF1136" s="185"/>
      <c r="AG1136" s="185"/>
      <c r="AH1136" s="185"/>
      <c r="AI1136" s="185"/>
      <c r="AJ1136" s="185"/>
      <c r="AK1136" s="185"/>
      <c r="AL1136" s="185"/>
      <c r="AM1136" s="185"/>
      <c r="AN1136" s="185"/>
      <c r="AO1136" s="185"/>
      <c r="AP1136" s="185"/>
      <c r="AQ1136" s="185"/>
      <c r="AR1136" s="185"/>
      <c r="AS1136" s="185"/>
      <c r="AT1136" s="185"/>
      <c r="AU1136" s="185"/>
      <c r="AV1136" s="185"/>
      <c r="AW1136" s="185"/>
      <c r="AX1136" s="185"/>
      <c r="AY1136" s="185"/>
      <c r="AZ1136" s="185"/>
      <c r="BA1136" s="185"/>
      <c r="BB1136" s="185"/>
      <c r="BC1136" s="185"/>
      <c r="BD1136" s="185"/>
      <c r="BE1136" s="185"/>
      <c r="BF1136" s="185"/>
      <c r="BG1136" s="185"/>
      <c r="BH1136" s="185"/>
      <c r="BI1136" s="185"/>
      <c r="BJ1136" s="185"/>
      <c r="BK1136" s="185"/>
      <c r="BL1136" s="185"/>
      <c r="BM1136" s="185"/>
      <c r="BN1136" s="185"/>
      <c r="BO1136" s="185"/>
      <c r="BP1136" s="185"/>
      <c r="BQ1136" s="185"/>
      <c r="BR1136" s="185"/>
      <c r="BS1136" s="185"/>
      <c r="BT1136" s="185"/>
      <c r="BU1136" s="185"/>
      <c r="BV1136" s="185"/>
      <c r="BW1136" s="185"/>
      <c r="BX1136" s="185"/>
      <c r="BY1136" s="185"/>
      <c r="BZ1136" s="185"/>
      <c r="CA1136" s="185"/>
      <c r="CB1136" s="185"/>
      <c r="CC1136" s="185"/>
      <c r="CD1136" s="185"/>
      <c r="CE1136" s="185"/>
      <c r="CF1136" s="185"/>
      <c r="CG1136" s="185"/>
      <c r="CH1136" s="185"/>
      <c r="CI1136" s="185"/>
      <c r="CJ1136" s="185"/>
      <c r="CK1136" s="185"/>
      <c r="CL1136" s="185"/>
      <c r="CM1136" s="294"/>
    </row>
    <row r="1137" spans="1:91" s="295" customFormat="1" ht="41.25" customHeight="1" x14ac:dyDescent="0.3">
      <c r="A1137" s="128"/>
      <c r="B1137" s="308"/>
      <c r="C1137" s="128"/>
      <c r="D1137" s="128"/>
      <c r="E1137" s="128" t="s">
        <v>39</v>
      </c>
      <c r="F1137" s="128"/>
      <c r="G1137" s="20"/>
      <c r="H1137" s="20"/>
      <c r="I1137" s="20"/>
      <c r="J1137" s="20"/>
      <c r="K1137" s="20"/>
      <c r="L1137" s="20"/>
      <c r="M1137" s="20">
        <v>1350</v>
      </c>
      <c r="N1137" s="20" t="s">
        <v>4</v>
      </c>
      <c r="O1137" s="20">
        <v>279114011</v>
      </c>
      <c r="P1137" s="293"/>
      <c r="Q1137" s="185"/>
      <c r="R1137" s="185"/>
      <c r="S1137" s="185"/>
      <c r="T1137" s="185"/>
      <c r="U1137" s="185"/>
      <c r="V1137" s="185"/>
      <c r="W1137" s="185"/>
      <c r="X1137" s="185"/>
      <c r="Y1137" s="185"/>
      <c r="Z1137" s="185"/>
      <c r="AA1137" s="185"/>
      <c r="AB1137" s="185"/>
      <c r="AC1137" s="185"/>
      <c r="AD1137" s="185"/>
      <c r="AE1137" s="185"/>
      <c r="AF1137" s="185"/>
      <c r="AG1137" s="185"/>
      <c r="AH1137" s="185"/>
      <c r="AI1137" s="185"/>
      <c r="AJ1137" s="185"/>
      <c r="AK1137" s="185"/>
      <c r="AL1137" s="185"/>
      <c r="AM1137" s="185"/>
      <c r="AN1137" s="185"/>
      <c r="AO1137" s="185"/>
      <c r="AP1137" s="185"/>
      <c r="AQ1137" s="185"/>
      <c r="AR1137" s="185"/>
      <c r="AS1137" s="185"/>
      <c r="AT1137" s="185"/>
      <c r="AU1137" s="185"/>
      <c r="AV1137" s="185"/>
      <c r="AW1137" s="185"/>
      <c r="AX1137" s="185"/>
      <c r="AY1137" s="185"/>
      <c r="AZ1137" s="185"/>
      <c r="BA1137" s="185"/>
      <c r="BB1137" s="185"/>
      <c r="BC1137" s="185"/>
      <c r="BD1137" s="185"/>
      <c r="BE1137" s="185"/>
      <c r="BF1137" s="185"/>
      <c r="BG1137" s="185"/>
      <c r="BH1137" s="185"/>
      <c r="BI1137" s="185"/>
      <c r="BJ1137" s="185"/>
      <c r="BK1137" s="185"/>
      <c r="BL1137" s="185"/>
      <c r="BM1137" s="185"/>
      <c r="BN1137" s="185"/>
      <c r="BO1137" s="185"/>
      <c r="BP1137" s="185"/>
      <c r="BQ1137" s="185"/>
      <c r="BR1137" s="185"/>
      <c r="BS1137" s="185"/>
      <c r="BT1137" s="185"/>
      <c r="BU1137" s="185"/>
      <c r="BV1137" s="185"/>
      <c r="BW1137" s="185"/>
      <c r="BX1137" s="185"/>
      <c r="BY1137" s="185"/>
      <c r="BZ1137" s="185"/>
      <c r="CA1137" s="185"/>
      <c r="CB1137" s="185"/>
      <c r="CC1137" s="185"/>
      <c r="CD1137" s="185"/>
      <c r="CE1137" s="185"/>
      <c r="CF1137" s="185"/>
      <c r="CG1137" s="185"/>
      <c r="CH1137" s="185"/>
      <c r="CI1137" s="185"/>
      <c r="CJ1137" s="185"/>
      <c r="CK1137" s="185"/>
      <c r="CL1137" s="185"/>
      <c r="CM1137" s="294"/>
    </row>
    <row r="1138" spans="1:91" s="295" customFormat="1" ht="41.25" customHeight="1" x14ac:dyDescent="0.3">
      <c r="A1138" s="128"/>
      <c r="B1138" s="308"/>
      <c r="C1138" s="128"/>
      <c r="D1138" s="128"/>
      <c r="E1138" s="128"/>
      <c r="F1138" s="128"/>
      <c r="G1138" s="20"/>
      <c r="H1138" s="20"/>
      <c r="I1138" s="20"/>
      <c r="J1138" s="20"/>
      <c r="K1138" s="20"/>
      <c r="L1138" s="20"/>
      <c r="M1138" s="20">
        <v>150</v>
      </c>
      <c r="N1138" s="20" t="s">
        <v>38</v>
      </c>
      <c r="O1138" s="20">
        <v>279114015</v>
      </c>
      <c r="P1138" s="293"/>
      <c r="Q1138" s="185"/>
      <c r="R1138" s="185"/>
      <c r="S1138" s="185"/>
      <c r="T1138" s="185"/>
      <c r="U1138" s="185"/>
      <c r="V1138" s="185"/>
      <c r="W1138" s="185"/>
      <c r="X1138" s="185"/>
      <c r="Y1138" s="185"/>
      <c r="Z1138" s="185"/>
      <c r="AA1138" s="185"/>
      <c r="AB1138" s="185"/>
      <c r="AC1138" s="185"/>
      <c r="AD1138" s="185"/>
      <c r="AE1138" s="185"/>
      <c r="AF1138" s="185"/>
      <c r="AG1138" s="185"/>
      <c r="AH1138" s="185"/>
      <c r="AI1138" s="185"/>
      <c r="AJ1138" s="185"/>
      <c r="AK1138" s="185"/>
      <c r="AL1138" s="185"/>
      <c r="AM1138" s="185"/>
      <c r="AN1138" s="185"/>
      <c r="AO1138" s="185"/>
      <c r="AP1138" s="185"/>
      <c r="AQ1138" s="185"/>
      <c r="AR1138" s="185"/>
      <c r="AS1138" s="185"/>
      <c r="AT1138" s="185"/>
      <c r="AU1138" s="185"/>
      <c r="AV1138" s="185"/>
      <c r="AW1138" s="185"/>
      <c r="AX1138" s="185"/>
      <c r="AY1138" s="185"/>
      <c r="AZ1138" s="185"/>
      <c r="BA1138" s="185"/>
      <c r="BB1138" s="185"/>
      <c r="BC1138" s="185"/>
      <c r="BD1138" s="185"/>
      <c r="BE1138" s="185"/>
      <c r="BF1138" s="185"/>
      <c r="BG1138" s="185"/>
      <c r="BH1138" s="185"/>
      <c r="BI1138" s="185"/>
      <c r="BJ1138" s="185"/>
      <c r="BK1138" s="185"/>
      <c r="BL1138" s="185"/>
      <c r="BM1138" s="185"/>
      <c r="BN1138" s="185"/>
      <c r="BO1138" s="185"/>
      <c r="BP1138" s="185"/>
      <c r="BQ1138" s="185"/>
      <c r="BR1138" s="185"/>
      <c r="BS1138" s="185"/>
      <c r="BT1138" s="185"/>
      <c r="BU1138" s="185"/>
      <c r="BV1138" s="185"/>
      <c r="BW1138" s="185"/>
      <c r="BX1138" s="185"/>
      <c r="BY1138" s="185"/>
      <c r="BZ1138" s="185"/>
      <c r="CA1138" s="185"/>
      <c r="CB1138" s="185"/>
      <c r="CC1138" s="185"/>
      <c r="CD1138" s="185"/>
      <c r="CE1138" s="185"/>
      <c r="CF1138" s="185"/>
      <c r="CG1138" s="185"/>
      <c r="CH1138" s="185"/>
      <c r="CI1138" s="185"/>
      <c r="CJ1138" s="185"/>
      <c r="CK1138" s="185"/>
      <c r="CL1138" s="185"/>
      <c r="CM1138" s="294"/>
    </row>
    <row r="1139" spans="1:91" s="295" customFormat="1" ht="41.25" customHeight="1" x14ac:dyDescent="0.3">
      <c r="A1139" s="128"/>
      <c r="B1139" s="308" t="s">
        <v>155</v>
      </c>
      <c r="C1139" s="128" t="s">
        <v>81</v>
      </c>
      <c r="D1139" s="128"/>
      <c r="E1139" s="20" t="s">
        <v>80</v>
      </c>
      <c r="F1139" s="128" t="s">
        <v>151</v>
      </c>
      <c r="G1139" s="20"/>
      <c r="H1139" s="20"/>
      <c r="I1139" s="20"/>
      <c r="J1139" s="20"/>
      <c r="K1139" s="20"/>
      <c r="L1139" s="20"/>
      <c r="M1139" s="20">
        <v>1</v>
      </c>
      <c r="N1139" s="20"/>
      <c r="O1139" s="127"/>
      <c r="P1139" s="293"/>
      <c r="Q1139" s="185"/>
      <c r="R1139" s="185"/>
      <c r="S1139" s="185"/>
      <c r="T1139" s="185"/>
      <c r="U1139" s="185"/>
      <c r="V1139" s="185"/>
      <c r="W1139" s="185"/>
      <c r="X1139" s="185"/>
      <c r="Y1139" s="185"/>
      <c r="Z1139" s="185"/>
      <c r="AA1139" s="185"/>
      <c r="AB1139" s="185"/>
      <c r="AC1139" s="185"/>
      <c r="AD1139" s="185"/>
      <c r="AE1139" s="185"/>
      <c r="AF1139" s="185"/>
      <c r="AG1139" s="185"/>
      <c r="AH1139" s="185"/>
      <c r="AI1139" s="185"/>
      <c r="AJ1139" s="185"/>
      <c r="AK1139" s="185"/>
      <c r="AL1139" s="185"/>
      <c r="AM1139" s="185"/>
      <c r="AN1139" s="185"/>
      <c r="AO1139" s="185"/>
      <c r="AP1139" s="185"/>
      <c r="AQ1139" s="185"/>
      <c r="AR1139" s="185"/>
      <c r="AS1139" s="185"/>
      <c r="AT1139" s="185"/>
      <c r="AU1139" s="185"/>
      <c r="AV1139" s="185"/>
      <c r="AW1139" s="185"/>
      <c r="AX1139" s="185"/>
      <c r="AY1139" s="185"/>
      <c r="AZ1139" s="185"/>
      <c r="BA1139" s="185"/>
      <c r="BB1139" s="185"/>
      <c r="BC1139" s="185"/>
      <c r="BD1139" s="185"/>
      <c r="BE1139" s="185"/>
      <c r="BF1139" s="185"/>
      <c r="BG1139" s="185"/>
      <c r="BH1139" s="185"/>
      <c r="BI1139" s="185"/>
      <c r="BJ1139" s="185"/>
      <c r="BK1139" s="185"/>
      <c r="BL1139" s="185"/>
      <c r="BM1139" s="185"/>
      <c r="BN1139" s="185"/>
      <c r="BO1139" s="185"/>
      <c r="BP1139" s="185"/>
      <c r="BQ1139" s="185"/>
      <c r="BR1139" s="185"/>
      <c r="BS1139" s="185"/>
      <c r="BT1139" s="185"/>
      <c r="BU1139" s="185"/>
      <c r="BV1139" s="185"/>
      <c r="BW1139" s="185"/>
      <c r="BX1139" s="185"/>
      <c r="BY1139" s="185"/>
      <c r="BZ1139" s="185"/>
      <c r="CA1139" s="185"/>
      <c r="CB1139" s="185"/>
      <c r="CC1139" s="185"/>
      <c r="CD1139" s="185"/>
      <c r="CE1139" s="185"/>
      <c r="CF1139" s="185"/>
      <c r="CG1139" s="185"/>
      <c r="CH1139" s="185"/>
      <c r="CI1139" s="185"/>
      <c r="CJ1139" s="185"/>
      <c r="CK1139" s="185"/>
      <c r="CL1139" s="185"/>
      <c r="CM1139" s="294"/>
    </row>
    <row r="1140" spans="1:91" s="295" customFormat="1" ht="41.25" customHeight="1" x14ac:dyDescent="0.3">
      <c r="A1140" s="128"/>
      <c r="B1140" s="308"/>
      <c r="C1140" s="128"/>
      <c r="D1140" s="128"/>
      <c r="E1140" s="128" t="s">
        <v>39</v>
      </c>
      <c r="F1140" s="128"/>
      <c r="G1140" s="20"/>
      <c r="H1140" s="20"/>
      <c r="I1140" s="20"/>
      <c r="J1140" s="20"/>
      <c r="K1140" s="20"/>
      <c r="L1140" s="20"/>
      <c r="M1140" s="20">
        <v>150</v>
      </c>
      <c r="N1140" s="20" t="s">
        <v>4</v>
      </c>
      <c r="O1140" s="20">
        <v>279114011</v>
      </c>
      <c r="P1140" s="293"/>
      <c r="Q1140" s="185"/>
      <c r="R1140" s="185"/>
      <c r="S1140" s="185"/>
      <c r="T1140" s="185"/>
      <c r="U1140" s="185"/>
      <c r="V1140" s="185"/>
      <c r="W1140" s="185"/>
      <c r="X1140" s="185"/>
      <c r="Y1140" s="185"/>
      <c r="Z1140" s="185"/>
      <c r="AA1140" s="185"/>
      <c r="AB1140" s="185"/>
      <c r="AC1140" s="185"/>
      <c r="AD1140" s="185"/>
      <c r="AE1140" s="185"/>
      <c r="AF1140" s="185"/>
      <c r="AG1140" s="185"/>
      <c r="AH1140" s="185"/>
      <c r="AI1140" s="185"/>
      <c r="AJ1140" s="185"/>
      <c r="AK1140" s="185"/>
      <c r="AL1140" s="185"/>
      <c r="AM1140" s="185"/>
      <c r="AN1140" s="185"/>
      <c r="AO1140" s="185"/>
      <c r="AP1140" s="185"/>
      <c r="AQ1140" s="185"/>
      <c r="AR1140" s="185"/>
      <c r="AS1140" s="185"/>
      <c r="AT1140" s="185"/>
      <c r="AU1140" s="185"/>
      <c r="AV1140" s="185"/>
      <c r="AW1140" s="185"/>
      <c r="AX1140" s="185"/>
      <c r="AY1140" s="185"/>
      <c r="AZ1140" s="185"/>
      <c r="BA1140" s="185"/>
      <c r="BB1140" s="185"/>
      <c r="BC1140" s="185"/>
      <c r="BD1140" s="185"/>
      <c r="BE1140" s="185"/>
      <c r="BF1140" s="185"/>
      <c r="BG1140" s="185"/>
      <c r="BH1140" s="185"/>
      <c r="BI1140" s="185"/>
      <c r="BJ1140" s="185"/>
      <c r="BK1140" s="185"/>
      <c r="BL1140" s="185"/>
      <c r="BM1140" s="185"/>
      <c r="BN1140" s="185"/>
      <c r="BO1140" s="185"/>
      <c r="BP1140" s="185"/>
      <c r="BQ1140" s="185"/>
      <c r="BR1140" s="185"/>
      <c r="BS1140" s="185"/>
      <c r="BT1140" s="185"/>
      <c r="BU1140" s="185"/>
      <c r="BV1140" s="185"/>
      <c r="BW1140" s="185"/>
      <c r="BX1140" s="185"/>
      <c r="BY1140" s="185"/>
      <c r="BZ1140" s="185"/>
      <c r="CA1140" s="185"/>
      <c r="CB1140" s="185"/>
      <c r="CC1140" s="185"/>
      <c r="CD1140" s="185"/>
      <c r="CE1140" s="185"/>
      <c r="CF1140" s="185"/>
      <c r="CG1140" s="185"/>
      <c r="CH1140" s="185"/>
      <c r="CI1140" s="185"/>
      <c r="CJ1140" s="185"/>
      <c r="CK1140" s="185"/>
      <c r="CL1140" s="185"/>
      <c r="CM1140" s="294"/>
    </row>
    <row r="1141" spans="1:91" s="295" customFormat="1" ht="41.25" customHeight="1" x14ac:dyDescent="0.3">
      <c r="A1141" s="128"/>
      <c r="B1141" s="308"/>
      <c r="C1141" s="128"/>
      <c r="D1141" s="128"/>
      <c r="E1141" s="128"/>
      <c r="F1141" s="128"/>
      <c r="G1141" s="20"/>
      <c r="H1141" s="20"/>
      <c r="I1141" s="20"/>
      <c r="J1141" s="20"/>
      <c r="K1141" s="20"/>
      <c r="L1141" s="20"/>
      <c r="M1141" s="20">
        <v>1500</v>
      </c>
      <c r="N1141" s="20" t="s">
        <v>38</v>
      </c>
      <c r="O1141" s="20">
        <v>279114015</v>
      </c>
      <c r="P1141" s="293"/>
      <c r="Q1141" s="185"/>
      <c r="R1141" s="185"/>
      <c r="S1141" s="185"/>
      <c r="T1141" s="185"/>
      <c r="U1141" s="185"/>
      <c r="V1141" s="185"/>
      <c r="W1141" s="185"/>
      <c r="X1141" s="185"/>
      <c r="Y1141" s="185"/>
      <c r="Z1141" s="185"/>
      <c r="AA1141" s="185"/>
      <c r="AB1141" s="185"/>
      <c r="AC1141" s="185"/>
      <c r="AD1141" s="185"/>
      <c r="AE1141" s="185"/>
      <c r="AF1141" s="185"/>
      <c r="AG1141" s="185"/>
      <c r="AH1141" s="185"/>
      <c r="AI1141" s="185"/>
      <c r="AJ1141" s="185"/>
      <c r="AK1141" s="185"/>
      <c r="AL1141" s="185"/>
      <c r="AM1141" s="185"/>
      <c r="AN1141" s="185"/>
      <c r="AO1141" s="185"/>
      <c r="AP1141" s="185"/>
      <c r="AQ1141" s="185"/>
      <c r="AR1141" s="185"/>
      <c r="AS1141" s="185"/>
      <c r="AT1141" s="185"/>
      <c r="AU1141" s="185"/>
      <c r="AV1141" s="185"/>
      <c r="AW1141" s="185"/>
      <c r="AX1141" s="185"/>
      <c r="AY1141" s="185"/>
      <c r="AZ1141" s="185"/>
      <c r="BA1141" s="185"/>
      <c r="BB1141" s="185"/>
      <c r="BC1141" s="185"/>
      <c r="BD1141" s="185"/>
      <c r="BE1141" s="185"/>
      <c r="BF1141" s="185"/>
      <c r="BG1141" s="185"/>
      <c r="BH1141" s="185"/>
      <c r="BI1141" s="185"/>
      <c r="BJ1141" s="185"/>
      <c r="BK1141" s="185"/>
      <c r="BL1141" s="185"/>
      <c r="BM1141" s="185"/>
      <c r="BN1141" s="185"/>
      <c r="BO1141" s="185"/>
      <c r="BP1141" s="185"/>
      <c r="BQ1141" s="185"/>
      <c r="BR1141" s="185"/>
      <c r="BS1141" s="185"/>
      <c r="BT1141" s="185"/>
      <c r="BU1141" s="185"/>
      <c r="BV1141" s="185"/>
      <c r="BW1141" s="185"/>
      <c r="BX1141" s="185"/>
      <c r="BY1141" s="185"/>
      <c r="BZ1141" s="185"/>
      <c r="CA1141" s="185"/>
      <c r="CB1141" s="185"/>
      <c r="CC1141" s="185"/>
      <c r="CD1141" s="185"/>
      <c r="CE1141" s="185"/>
      <c r="CF1141" s="185"/>
      <c r="CG1141" s="185"/>
      <c r="CH1141" s="185"/>
      <c r="CI1141" s="185"/>
      <c r="CJ1141" s="185"/>
      <c r="CK1141" s="185"/>
      <c r="CL1141" s="185"/>
      <c r="CM1141" s="294"/>
    </row>
    <row r="1142" spans="1:91" s="295" customFormat="1" ht="41.25" customHeight="1" x14ac:dyDescent="0.3">
      <c r="A1142" s="128"/>
      <c r="B1142" s="308" t="s">
        <v>154</v>
      </c>
      <c r="C1142" s="128" t="s">
        <v>81</v>
      </c>
      <c r="D1142" s="128"/>
      <c r="E1142" s="20" t="s">
        <v>80</v>
      </c>
      <c r="F1142" s="128" t="s">
        <v>151</v>
      </c>
      <c r="G1142" s="20"/>
      <c r="H1142" s="20"/>
      <c r="I1142" s="20"/>
      <c r="J1142" s="20"/>
      <c r="K1142" s="20"/>
      <c r="L1142" s="20">
        <v>4</v>
      </c>
      <c r="M1142" s="20"/>
      <c r="N1142" s="20"/>
      <c r="O1142" s="127"/>
      <c r="P1142" s="293"/>
      <c r="Q1142" s="185"/>
      <c r="R1142" s="185"/>
      <c r="S1142" s="185"/>
      <c r="T1142" s="185"/>
      <c r="U1142" s="185"/>
      <c r="V1142" s="185"/>
      <c r="W1142" s="185"/>
      <c r="X1142" s="185"/>
      <c r="Y1142" s="185"/>
      <c r="Z1142" s="185"/>
      <c r="AA1142" s="185"/>
      <c r="AB1142" s="185"/>
      <c r="AC1142" s="185"/>
      <c r="AD1142" s="185"/>
      <c r="AE1142" s="185"/>
      <c r="AF1142" s="185"/>
      <c r="AG1142" s="185"/>
      <c r="AH1142" s="185"/>
      <c r="AI1142" s="185"/>
      <c r="AJ1142" s="185"/>
      <c r="AK1142" s="185"/>
      <c r="AL1142" s="185"/>
      <c r="AM1142" s="185"/>
      <c r="AN1142" s="185"/>
      <c r="AO1142" s="185"/>
      <c r="AP1142" s="185"/>
      <c r="AQ1142" s="185"/>
      <c r="AR1142" s="185"/>
      <c r="AS1142" s="185"/>
      <c r="AT1142" s="185"/>
      <c r="AU1142" s="185"/>
      <c r="AV1142" s="185"/>
      <c r="AW1142" s="185"/>
      <c r="AX1142" s="185"/>
      <c r="AY1142" s="185"/>
      <c r="AZ1142" s="185"/>
      <c r="BA1142" s="185"/>
      <c r="BB1142" s="185"/>
      <c r="BC1142" s="185"/>
      <c r="BD1142" s="185"/>
      <c r="BE1142" s="185"/>
      <c r="BF1142" s="185"/>
      <c r="BG1142" s="185"/>
      <c r="BH1142" s="185"/>
      <c r="BI1142" s="185"/>
      <c r="BJ1142" s="185"/>
      <c r="BK1142" s="185"/>
      <c r="BL1142" s="185"/>
      <c r="BM1142" s="185"/>
      <c r="BN1142" s="185"/>
      <c r="BO1142" s="185"/>
      <c r="BP1142" s="185"/>
      <c r="BQ1142" s="185"/>
      <c r="BR1142" s="185"/>
      <c r="BS1142" s="185"/>
      <c r="BT1142" s="185"/>
      <c r="BU1142" s="185"/>
      <c r="BV1142" s="185"/>
      <c r="BW1142" s="185"/>
      <c r="BX1142" s="185"/>
      <c r="BY1142" s="185"/>
      <c r="BZ1142" s="185"/>
      <c r="CA1142" s="185"/>
      <c r="CB1142" s="185"/>
      <c r="CC1142" s="185"/>
      <c r="CD1142" s="185"/>
      <c r="CE1142" s="185"/>
      <c r="CF1142" s="185"/>
      <c r="CG1142" s="185"/>
      <c r="CH1142" s="185"/>
      <c r="CI1142" s="185"/>
      <c r="CJ1142" s="185"/>
      <c r="CK1142" s="185"/>
      <c r="CL1142" s="185"/>
      <c r="CM1142" s="294"/>
    </row>
    <row r="1143" spans="1:91" s="295" customFormat="1" ht="41.25" customHeight="1" x14ac:dyDescent="0.3">
      <c r="A1143" s="128"/>
      <c r="B1143" s="308"/>
      <c r="C1143" s="128"/>
      <c r="D1143" s="128"/>
      <c r="E1143" s="128" t="s">
        <v>39</v>
      </c>
      <c r="F1143" s="128"/>
      <c r="G1143" s="20"/>
      <c r="H1143" s="20"/>
      <c r="I1143" s="20"/>
      <c r="J1143" s="20"/>
      <c r="K1143" s="20"/>
      <c r="L1143" s="20">
        <v>610.5</v>
      </c>
      <c r="M1143" s="20"/>
      <c r="N1143" s="20" t="s">
        <v>4</v>
      </c>
      <c r="O1143" s="20">
        <v>279114011</v>
      </c>
      <c r="P1143" s="293"/>
      <c r="Q1143" s="185"/>
      <c r="R1143" s="185"/>
      <c r="S1143" s="185"/>
      <c r="T1143" s="185"/>
      <c r="U1143" s="185"/>
      <c r="V1143" s="185"/>
      <c r="W1143" s="185"/>
      <c r="X1143" s="185"/>
      <c r="Y1143" s="185"/>
      <c r="Z1143" s="185"/>
      <c r="AA1143" s="185"/>
      <c r="AB1143" s="185"/>
      <c r="AC1143" s="185"/>
      <c r="AD1143" s="185"/>
      <c r="AE1143" s="185"/>
      <c r="AF1143" s="185"/>
      <c r="AG1143" s="185"/>
      <c r="AH1143" s="185"/>
      <c r="AI1143" s="185"/>
      <c r="AJ1143" s="185"/>
      <c r="AK1143" s="185"/>
      <c r="AL1143" s="185"/>
      <c r="AM1143" s="185"/>
      <c r="AN1143" s="185"/>
      <c r="AO1143" s="185"/>
      <c r="AP1143" s="185"/>
      <c r="AQ1143" s="185"/>
      <c r="AR1143" s="185"/>
      <c r="AS1143" s="185"/>
      <c r="AT1143" s="185"/>
      <c r="AU1143" s="185"/>
      <c r="AV1143" s="185"/>
      <c r="AW1143" s="185"/>
      <c r="AX1143" s="185"/>
      <c r="AY1143" s="185"/>
      <c r="AZ1143" s="185"/>
      <c r="BA1143" s="185"/>
      <c r="BB1143" s="185"/>
      <c r="BC1143" s="185"/>
      <c r="BD1143" s="185"/>
      <c r="BE1143" s="185"/>
      <c r="BF1143" s="185"/>
      <c r="BG1143" s="185"/>
      <c r="BH1143" s="185"/>
      <c r="BI1143" s="185"/>
      <c r="BJ1143" s="185"/>
      <c r="BK1143" s="185"/>
      <c r="BL1143" s="185"/>
      <c r="BM1143" s="185"/>
      <c r="BN1143" s="185"/>
      <c r="BO1143" s="185"/>
      <c r="BP1143" s="185"/>
      <c r="BQ1143" s="185"/>
      <c r="BR1143" s="185"/>
      <c r="BS1143" s="185"/>
      <c r="BT1143" s="185"/>
      <c r="BU1143" s="185"/>
      <c r="BV1143" s="185"/>
      <c r="BW1143" s="185"/>
      <c r="BX1143" s="185"/>
      <c r="BY1143" s="185"/>
      <c r="BZ1143" s="185"/>
      <c r="CA1143" s="185"/>
      <c r="CB1143" s="185"/>
      <c r="CC1143" s="185"/>
      <c r="CD1143" s="185"/>
      <c r="CE1143" s="185"/>
      <c r="CF1143" s="185"/>
      <c r="CG1143" s="185"/>
      <c r="CH1143" s="185"/>
      <c r="CI1143" s="185"/>
      <c r="CJ1143" s="185"/>
      <c r="CK1143" s="185"/>
      <c r="CL1143" s="185"/>
      <c r="CM1143" s="294"/>
    </row>
    <row r="1144" spans="1:91" s="295" customFormat="1" ht="93.75" customHeight="1" x14ac:dyDescent="0.3">
      <c r="A1144" s="128"/>
      <c r="B1144" s="308"/>
      <c r="C1144" s="128"/>
      <c r="D1144" s="128"/>
      <c r="E1144" s="128"/>
      <c r="F1144" s="128"/>
      <c r="G1144" s="20"/>
      <c r="H1144" s="20"/>
      <c r="I1144" s="20"/>
      <c r="J1144" s="20"/>
      <c r="K1144" s="20"/>
      <c r="L1144" s="20">
        <v>174.4</v>
      </c>
      <c r="M1144" s="20"/>
      <c r="N1144" s="20" t="s">
        <v>38</v>
      </c>
      <c r="O1144" s="20">
        <v>279114015</v>
      </c>
      <c r="P1144" s="293"/>
      <c r="Q1144" s="185"/>
      <c r="R1144" s="185"/>
      <c r="S1144" s="185"/>
      <c r="T1144" s="185"/>
      <c r="U1144" s="185"/>
      <c r="V1144" s="185"/>
      <c r="W1144" s="185"/>
      <c r="X1144" s="185"/>
      <c r="Y1144" s="185"/>
      <c r="Z1144" s="185"/>
      <c r="AA1144" s="185"/>
      <c r="AB1144" s="185"/>
      <c r="AC1144" s="185"/>
      <c r="AD1144" s="185"/>
      <c r="AE1144" s="185"/>
      <c r="AF1144" s="185"/>
      <c r="AG1144" s="185"/>
      <c r="AH1144" s="185"/>
      <c r="AI1144" s="185"/>
      <c r="AJ1144" s="185"/>
      <c r="AK1144" s="185"/>
      <c r="AL1144" s="185"/>
      <c r="AM1144" s="185"/>
      <c r="AN1144" s="185"/>
      <c r="AO1144" s="185"/>
      <c r="AP1144" s="185"/>
      <c r="AQ1144" s="185"/>
      <c r="AR1144" s="185"/>
      <c r="AS1144" s="185"/>
      <c r="AT1144" s="185"/>
      <c r="AU1144" s="185"/>
      <c r="AV1144" s="185"/>
      <c r="AW1144" s="185"/>
      <c r="AX1144" s="185"/>
      <c r="AY1144" s="185"/>
      <c r="AZ1144" s="185"/>
      <c r="BA1144" s="185"/>
      <c r="BB1144" s="185"/>
      <c r="BC1144" s="185"/>
      <c r="BD1144" s="185"/>
      <c r="BE1144" s="185"/>
      <c r="BF1144" s="185"/>
      <c r="BG1144" s="185"/>
      <c r="BH1144" s="185"/>
      <c r="BI1144" s="185"/>
      <c r="BJ1144" s="185"/>
      <c r="BK1144" s="185"/>
      <c r="BL1144" s="185"/>
      <c r="BM1144" s="185"/>
      <c r="BN1144" s="185"/>
      <c r="BO1144" s="185"/>
      <c r="BP1144" s="185"/>
      <c r="BQ1144" s="185"/>
      <c r="BR1144" s="185"/>
      <c r="BS1144" s="185"/>
      <c r="BT1144" s="185"/>
      <c r="BU1144" s="185"/>
      <c r="BV1144" s="185"/>
      <c r="BW1144" s="185"/>
      <c r="BX1144" s="185"/>
      <c r="BY1144" s="185"/>
      <c r="BZ1144" s="185"/>
      <c r="CA1144" s="185"/>
      <c r="CB1144" s="185"/>
      <c r="CC1144" s="185"/>
      <c r="CD1144" s="185"/>
      <c r="CE1144" s="185"/>
      <c r="CF1144" s="185"/>
      <c r="CG1144" s="185"/>
      <c r="CH1144" s="185"/>
      <c r="CI1144" s="185"/>
      <c r="CJ1144" s="185"/>
      <c r="CK1144" s="185"/>
      <c r="CL1144" s="185"/>
      <c r="CM1144" s="294"/>
    </row>
    <row r="1145" spans="1:91" s="295" customFormat="1" ht="41.25" customHeight="1" x14ac:dyDescent="0.3">
      <c r="A1145" s="128"/>
      <c r="B1145" s="308" t="s">
        <v>153</v>
      </c>
      <c r="C1145" s="128" t="s">
        <v>81</v>
      </c>
      <c r="D1145" s="128"/>
      <c r="E1145" s="20" t="s">
        <v>80</v>
      </c>
      <c r="F1145" s="128" t="s">
        <v>151</v>
      </c>
      <c r="G1145" s="20"/>
      <c r="H1145" s="20"/>
      <c r="I1145" s="20"/>
      <c r="J1145" s="20"/>
      <c r="K1145" s="20"/>
      <c r="L1145" s="20">
        <v>1</v>
      </c>
      <c r="M1145" s="20"/>
      <c r="N1145" s="20"/>
      <c r="O1145" s="127"/>
      <c r="P1145" s="293"/>
      <c r="Q1145" s="185"/>
      <c r="R1145" s="185"/>
      <c r="S1145" s="185"/>
      <c r="T1145" s="185"/>
      <c r="U1145" s="185"/>
      <c r="V1145" s="185"/>
      <c r="W1145" s="185"/>
      <c r="X1145" s="185"/>
      <c r="Y1145" s="185"/>
      <c r="Z1145" s="185"/>
      <c r="AA1145" s="185"/>
      <c r="AB1145" s="185"/>
      <c r="AC1145" s="185"/>
      <c r="AD1145" s="185"/>
      <c r="AE1145" s="185"/>
      <c r="AF1145" s="185"/>
      <c r="AG1145" s="185"/>
      <c r="AH1145" s="185"/>
      <c r="AI1145" s="185"/>
      <c r="AJ1145" s="185"/>
      <c r="AK1145" s="185"/>
      <c r="AL1145" s="185"/>
      <c r="AM1145" s="185"/>
      <c r="AN1145" s="185"/>
      <c r="AO1145" s="185"/>
      <c r="AP1145" s="185"/>
      <c r="AQ1145" s="185"/>
      <c r="AR1145" s="185"/>
      <c r="AS1145" s="185"/>
      <c r="AT1145" s="185"/>
      <c r="AU1145" s="185"/>
      <c r="AV1145" s="185"/>
      <c r="AW1145" s="185"/>
      <c r="AX1145" s="185"/>
      <c r="AY1145" s="185"/>
      <c r="AZ1145" s="185"/>
      <c r="BA1145" s="185"/>
      <c r="BB1145" s="185"/>
      <c r="BC1145" s="185"/>
      <c r="BD1145" s="185"/>
      <c r="BE1145" s="185"/>
      <c r="BF1145" s="185"/>
      <c r="BG1145" s="185"/>
      <c r="BH1145" s="185"/>
      <c r="BI1145" s="185"/>
      <c r="BJ1145" s="185"/>
      <c r="BK1145" s="185"/>
      <c r="BL1145" s="185"/>
      <c r="BM1145" s="185"/>
      <c r="BN1145" s="185"/>
      <c r="BO1145" s="185"/>
      <c r="BP1145" s="185"/>
      <c r="BQ1145" s="185"/>
      <c r="BR1145" s="185"/>
      <c r="BS1145" s="185"/>
      <c r="BT1145" s="185"/>
      <c r="BU1145" s="185"/>
      <c r="BV1145" s="185"/>
      <c r="BW1145" s="185"/>
      <c r="BX1145" s="185"/>
      <c r="BY1145" s="185"/>
      <c r="BZ1145" s="185"/>
      <c r="CA1145" s="185"/>
      <c r="CB1145" s="185"/>
      <c r="CC1145" s="185"/>
      <c r="CD1145" s="185"/>
      <c r="CE1145" s="185"/>
      <c r="CF1145" s="185"/>
      <c r="CG1145" s="185"/>
      <c r="CH1145" s="185"/>
      <c r="CI1145" s="185"/>
      <c r="CJ1145" s="185"/>
      <c r="CK1145" s="185"/>
      <c r="CL1145" s="185"/>
      <c r="CM1145" s="294"/>
    </row>
    <row r="1146" spans="1:91" s="295" customFormat="1" ht="41.25" customHeight="1" x14ac:dyDescent="0.3">
      <c r="A1146" s="128"/>
      <c r="B1146" s="308"/>
      <c r="C1146" s="128"/>
      <c r="D1146" s="128"/>
      <c r="E1146" s="128" t="s">
        <v>39</v>
      </c>
      <c r="F1146" s="128"/>
      <c r="G1146" s="20"/>
      <c r="H1146" s="20"/>
      <c r="I1146" s="20"/>
      <c r="J1146" s="20"/>
      <c r="K1146" s="20"/>
      <c r="L1146" s="20">
        <v>1216.3</v>
      </c>
      <c r="M1146" s="20"/>
      <c r="N1146" s="20" t="s">
        <v>4</v>
      </c>
      <c r="O1146" s="20">
        <v>279114011</v>
      </c>
      <c r="P1146" s="293"/>
      <c r="Q1146" s="185"/>
      <c r="R1146" s="185"/>
      <c r="S1146" s="185"/>
      <c r="T1146" s="185"/>
      <c r="U1146" s="185"/>
      <c r="V1146" s="185"/>
      <c r="W1146" s="185"/>
      <c r="X1146" s="185"/>
      <c r="Y1146" s="185"/>
      <c r="Z1146" s="185"/>
      <c r="AA1146" s="185"/>
      <c r="AB1146" s="185"/>
      <c r="AC1146" s="185"/>
      <c r="AD1146" s="185"/>
      <c r="AE1146" s="185"/>
      <c r="AF1146" s="185"/>
      <c r="AG1146" s="185"/>
      <c r="AH1146" s="185"/>
      <c r="AI1146" s="185"/>
      <c r="AJ1146" s="185"/>
      <c r="AK1146" s="185"/>
      <c r="AL1146" s="185"/>
      <c r="AM1146" s="185"/>
      <c r="AN1146" s="185"/>
      <c r="AO1146" s="185"/>
      <c r="AP1146" s="185"/>
      <c r="AQ1146" s="185"/>
      <c r="AR1146" s="185"/>
      <c r="AS1146" s="185"/>
      <c r="AT1146" s="185"/>
      <c r="AU1146" s="185"/>
      <c r="AV1146" s="185"/>
      <c r="AW1146" s="185"/>
      <c r="AX1146" s="185"/>
      <c r="AY1146" s="185"/>
      <c r="AZ1146" s="185"/>
      <c r="BA1146" s="185"/>
      <c r="BB1146" s="185"/>
      <c r="BC1146" s="185"/>
      <c r="BD1146" s="185"/>
      <c r="BE1146" s="185"/>
      <c r="BF1146" s="185"/>
      <c r="BG1146" s="185"/>
      <c r="BH1146" s="185"/>
      <c r="BI1146" s="185"/>
      <c r="BJ1146" s="185"/>
      <c r="BK1146" s="185"/>
      <c r="BL1146" s="185"/>
      <c r="BM1146" s="185"/>
      <c r="BN1146" s="185"/>
      <c r="BO1146" s="185"/>
      <c r="BP1146" s="185"/>
      <c r="BQ1146" s="185"/>
      <c r="BR1146" s="185"/>
      <c r="BS1146" s="185"/>
      <c r="BT1146" s="185"/>
      <c r="BU1146" s="185"/>
      <c r="BV1146" s="185"/>
      <c r="BW1146" s="185"/>
      <c r="BX1146" s="185"/>
      <c r="BY1146" s="185"/>
      <c r="BZ1146" s="185"/>
      <c r="CA1146" s="185"/>
      <c r="CB1146" s="185"/>
      <c r="CC1146" s="185"/>
      <c r="CD1146" s="185"/>
      <c r="CE1146" s="185"/>
      <c r="CF1146" s="185"/>
      <c r="CG1146" s="185"/>
      <c r="CH1146" s="185"/>
      <c r="CI1146" s="185"/>
      <c r="CJ1146" s="185"/>
      <c r="CK1146" s="185"/>
      <c r="CL1146" s="185"/>
      <c r="CM1146" s="294"/>
    </row>
    <row r="1147" spans="1:91" s="295" customFormat="1" ht="41.25" customHeight="1" x14ac:dyDescent="0.3">
      <c r="A1147" s="128"/>
      <c r="B1147" s="308"/>
      <c r="C1147" s="128"/>
      <c r="D1147" s="128"/>
      <c r="E1147" s="128"/>
      <c r="F1147" s="128"/>
      <c r="G1147" s="20"/>
      <c r="H1147" s="20">
        <v>173.8</v>
      </c>
      <c r="I1147" s="20"/>
      <c r="J1147" s="20"/>
      <c r="K1147" s="20"/>
      <c r="L1147" s="20">
        <v>347.5</v>
      </c>
      <c r="M1147" s="20"/>
      <c r="N1147" s="20" t="s">
        <v>38</v>
      </c>
      <c r="O1147" s="20">
        <v>279114015</v>
      </c>
      <c r="P1147" s="293"/>
      <c r="Q1147" s="185"/>
      <c r="R1147" s="185"/>
      <c r="S1147" s="185"/>
      <c r="T1147" s="185"/>
      <c r="U1147" s="185"/>
      <c r="V1147" s="185"/>
      <c r="W1147" s="185"/>
      <c r="X1147" s="185"/>
      <c r="Y1147" s="185"/>
      <c r="Z1147" s="185"/>
      <c r="AA1147" s="185"/>
      <c r="AB1147" s="185"/>
      <c r="AC1147" s="185"/>
      <c r="AD1147" s="185"/>
      <c r="AE1147" s="185"/>
      <c r="AF1147" s="185"/>
      <c r="AG1147" s="185"/>
      <c r="AH1147" s="185"/>
      <c r="AI1147" s="185"/>
      <c r="AJ1147" s="185"/>
      <c r="AK1147" s="185"/>
      <c r="AL1147" s="185"/>
      <c r="AM1147" s="185"/>
      <c r="AN1147" s="185"/>
      <c r="AO1147" s="185"/>
      <c r="AP1147" s="185"/>
      <c r="AQ1147" s="185"/>
      <c r="AR1147" s="185"/>
      <c r="AS1147" s="185"/>
      <c r="AT1147" s="185"/>
      <c r="AU1147" s="185"/>
      <c r="AV1147" s="185"/>
      <c r="AW1147" s="185"/>
      <c r="AX1147" s="185"/>
      <c r="AY1147" s="185"/>
      <c r="AZ1147" s="185"/>
      <c r="BA1147" s="185"/>
      <c r="BB1147" s="185"/>
      <c r="BC1147" s="185"/>
      <c r="BD1147" s="185"/>
      <c r="BE1147" s="185"/>
      <c r="BF1147" s="185"/>
      <c r="BG1147" s="185"/>
      <c r="BH1147" s="185"/>
      <c r="BI1147" s="185"/>
      <c r="BJ1147" s="185"/>
      <c r="BK1147" s="185"/>
      <c r="BL1147" s="185"/>
      <c r="BM1147" s="185"/>
      <c r="BN1147" s="185"/>
      <c r="BO1147" s="185"/>
      <c r="BP1147" s="185"/>
      <c r="BQ1147" s="185"/>
      <c r="BR1147" s="185"/>
      <c r="BS1147" s="185"/>
      <c r="BT1147" s="185"/>
      <c r="BU1147" s="185"/>
      <c r="BV1147" s="185"/>
      <c r="BW1147" s="185"/>
      <c r="BX1147" s="185"/>
      <c r="BY1147" s="185"/>
      <c r="BZ1147" s="185"/>
      <c r="CA1147" s="185"/>
      <c r="CB1147" s="185"/>
      <c r="CC1147" s="185"/>
      <c r="CD1147" s="185"/>
      <c r="CE1147" s="185"/>
      <c r="CF1147" s="185"/>
      <c r="CG1147" s="185"/>
      <c r="CH1147" s="185"/>
      <c r="CI1147" s="185"/>
      <c r="CJ1147" s="185"/>
      <c r="CK1147" s="185"/>
      <c r="CL1147" s="185"/>
      <c r="CM1147" s="294"/>
    </row>
    <row r="1148" spans="1:91" s="295" customFormat="1" ht="41.25" customHeight="1" x14ac:dyDescent="0.3">
      <c r="A1148" s="128"/>
      <c r="B1148" s="308" t="s">
        <v>152</v>
      </c>
      <c r="C1148" s="128" t="s">
        <v>81</v>
      </c>
      <c r="D1148" s="128"/>
      <c r="E1148" s="20" t="s">
        <v>80</v>
      </c>
      <c r="F1148" s="128" t="s">
        <v>151</v>
      </c>
      <c r="G1148" s="20"/>
      <c r="H1148" s="20"/>
      <c r="I1148" s="20"/>
      <c r="J1148" s="312"/>
      <c r="K1148" s="312"/>
      <c r="L1148" s="20"/>
      <c r="M1148" s="20"/>
      <c r="N1148" s="20"/>
      <c r="O1148" s="127"/>
      <c r="P1148" s="293"/>
      <c r="Q1148" s="185"/>
      <c r="R1148" s="185"/>
      <c r="S1148" s="185"/>
      <c r="T1148" s="185"/>
      <c r="U1148" s="185"/>
      <c r="V1148" s="185"/>
      <c r="W1148" s="185"/>
      <c r="X1148" s="185"/>
      <c r="Y1148" s="185"/>
      <c r="Z1148" s="185"/>
      <c r="AA1148" s="185"/>
      <c r="AB1148" s="185"/>
      <c r="AC1148" s="185"/>
      <c r="AD1148" s="185"/>
      <c r="AE1148" s="185"/>
      <c r="AF1148" s="185"/>
      <c r="AG1148" s="185"/>
      <c r="AH1148" s="185"/>
      <c r="AI1148" s="185"/>
      <c r="AJ1148" s="185"/>
      <c r="AK1148" s="185"/>
      <c r="AL1148" s="185"/>
      <c r="AM1148" s="185"/>
      <c r="AN1148" s="185"/>
      <c r="AO1148" s="185"/>
      <c r="AP1148" s="185"/>
      <c r="AQ1148" s="185"/>
      <c r="AR1148" s="185"/>
      <c r="AS1148" s="185"/>
      <c r="AT1148" s="185"/>
      <c r="AU1148" s="185"/>
      <c r="AV1148" s="185"/>
      <c r="AW1148" s="185"/>
      <c r="AX1148" s="185"/>
      <c r="AY1148" s="185"/>
      <c r="AZ1148" s="185"/>
      <c r="BA1148" s="185"/>
      <c r="BB1148" s="185"/>
      <c r="BC1148" s="185"/>
      <c r="BD1148" s="185"/>
      <c r="BE1148" s="185"/>
      <c r="BF1148" s="185"/>
      <c r="BG1148" s="185"/>
      <c r="BH1148" s="185"/>
      <c r="BI1148" s="185"/>
      <c r="BJ1148" s="185"/>
      <c r="BK1148" s="185"/>
      <c r="BL1148" s="185"/>
      <c r="BM1148" s="185"/>
      <c r="BN1148" s="185"/>
      <c r="BO1148" s="185"/>
      <c r="BP1148" s="185"/>
      <c r="BQ1148" s="185"/>
      <c r="BR1148" s="185"/>
      <c r="BS1148" s="185"/>
      <c r="BT1148" s="185"/>
      <c r="BU1148" s="185"/>
      <c r="BV1148" s="185"/>
      <c r="BW1148" s="185"/>
      <c r="BX1148" s="185"/>
      <c r="BY1148" s="185"/>
      <c r="BZ1148" s="185"/>
      <c r="CA1148" s="185"/>
      <c r="CB1148" s="185"/>
      <c r="CC1148" s="185"/>
      <c r="CD1148" s="185"/>
      <c r="CE1148" s="185"/>
      <c r="CF1148" s="185"/>
      <c r="CG1148" s="185"/>
      <c r="CH1148" s="185"/>
      <c r="CI1148" s="185"/>
      <c r="CJ1148" s="185"/>
      <c r="CK1148" s="185"/>
      <c r="CL1148" s="185"/>
      <c r="CM1148" s="294"/>
    </row>
    <row r="1149" spans="1:91" s="295" customFormat="1" ht="41.25" customHeight="1" x14ac:dyDescent="0.3">
      <c r="A1149" s="128"/>
      <c r="B1149" s="308"/>
      <c r="C1149" s="128"/>
      <c r="D1149" s="128"/>
      <c r="E1149" s="128" t="s">
        <v>39</v>
      </c>
      <c r="F1149" s="128"/>
      <c r="G1149" s="20"/>
      <c r="H1149" s="20"/>
      <c r="I1149" s="20"/>
      <c r="J1149" s="312">
        <v>4330.1000000000004</v>
      </c>
      <c r="K1149" s="312">
        <v>4330.1000000000004</v>
      </c>
      <c r="L1149" s="20"/>
      <c r="M1149" s="20"/>
      <c r="N1149" s="20" t="s">
        <v>4</v>
      </c>
      <c r="O1149" s="20">
        <v>279114011</v>
      </c>
      <c r="P1149" s="293"/>
      <c r="Q1149" s="185"/>
      <c r="R1149" s="185"/>
      <c r="S1149" s="185"/>
      <c r="T1149" s="185"/>
      <c r="U1149" s="185"/>
      <c r="V1149" s="185"/>
      <c r="W1149" s="185"/>
      <c r="X1149" s="185"/>
      <c r="Y1149" s="185"/>
      <c r="Z1149" s="185"/>
      <c r="AA1149" s="185"/>
      <c r="AB1149" s="185"/>
      <c r="AC1149" s="185"/>
      <c r="AD1149" s="185"/>
      <c r="AE1149" s="185"/>
      <c r="AF1149" s="185"/>
      <c r="AG1149" s="185"/>
      <c r="AH1149" s="185"/>
      <c r="AI1149" s="185"/>
      <c r="AJ1149" s="185"/>
      <c r="AK1149" s="185"/>
      <c r="AL1149" s="185"/>
      <c r="AM1149" s="185"/>
      <c r="AN1149" s="185"/>
      <c r="AO1149" s="185"/>
      <c r="AP1149" s="185"/>
      <c r="AQ1149" s="185"/>
      <c r="AR1149" s="185"/>
      <c r="AS1149" s="185"/>
      <c r="AT1149" s="185"/>
      <c r="AU1149" s="185"/>
      <c r="AV1149" s="185"/>
      <c r="AW1149" s="185"/>
      <c r="AX1149" s="185"/>
      <c r="AY1149" s="185"/>
      <c r="AZ1149" s="185"/>
      <c r="BA1149" s="185"/>
      <c r="BB1149" s="185"/>
      <c r="BC1149" s="185"/>
      <c r="BD1149" s="185"/>
      <c r="BE1149" s="185"/>
      <c r="BF1149" s="185"/>
      <c r="BG1149" s="185"/>
      <c r="BH1149" s="185"/>
      <c r="BI1149" s="185"/>
      <c r="BJ1149" s="185"/>
      <c r="BK1149" s="185"/>
      <c r="BL1149" s="185"/>
      <c r="BM1149" s="185"/>
      <c r="BN1149" s="185"/>
      <c r="BO1149" s="185"/>
      <c r="BP1149" s="185"/>
      <c r="BQ1149" s="185"/>
      <c r="BR1149" s="185"/>
      <c r="BS1149" s="185"/>
      <c r="BT1149" s="185"/>
      <c r="BU1149" s="185"/>
      <c r="BV1149" s="185"/>
      <c r="BW1149" s="185"/>
      <c r="BX1149" s="185"/>
      <c r="BY1149" s="185"/>
      <c r="BZ1149" s="185"/>
      <c r="CA1149" s="185"/>
      <c r="CB1149" s="185"/>
      <c r="CC1149" s="185"/>
      <c r="CD1149" s="185"/>
      <c r="CE1149" s="185"/>
      <c r="CF1149" s="185"/>
      <c r="CG1149" s="185"/>
      <c r="CH1149" s="185"/>
      <c r="CI1149" s="185"/>
      <c r="CJ1149" s="185"/>
      <c r="CK1149" s="185"/>
      <c r="CL1149" s="185"/>
      <c r="CM1149" s="294"/>
    </row>
    <row r="1150" spans="1:91" s="295" customFormat="1" ht="41.25" customHeight="1" x14ac:dyDescent="0.3">
      <c r="A1150" s="128"/>
      <c r="B1150" s="308"/>
      <c r="C1150" s="128"/>
      <c r="D1150" s="128"/>
      <c r="E1150" s="128"/>
      <c r="F1150" s="128"/>
      <c r="G1150" s="20"/>
      <c r="H1150" s="20"/>
      <c r="I1150" s="20"/>
      <c r="J1150" s="312">
        <v>481.1</v>
      </c>
      <c r="K1150" s="312">
        <v>481.1</v>
      </c>
      <c r="L1150" s="20"/>
      <c r="M1150" s="20"/>
      <c r="N1150" s="20" t="s">
        <v>38</v>
      </c>
      <c r="O1150" s="20">
        <v>279114015</v>
      </c>
      <c r="P1150" s="293"/>
      <c r="Q1150" s="185"/>
      <c r="R1150" s="185"/>
      <c r="S1150" s="185"/>
      <c r="T1150" s="185"/>
      <c r="U1150" s="185"/>
      <c r="V1150" s="185"/>
      <c r="W1150" s="185"/>
      <c r="X1150" s="185"/>
      <c r="Y1150" s="185"/>
      <c r="Z1150" s="185"/>
      <c r="AA1150" s="185"/>
      <c r="AB1150" s="185"/>
      <c r="AC1150" s="185"/>
      <c r="AD1150" s="185"/>
      <c r="AE1150" s="185"/>
      <c r="AF1150" s="185"/>
      <c r="AG1150" s="185"/>
      <c r="AH1150" s="185"/>
      <c r="AI1150" s="185"/>
      <c r="AJ1150" s="185"/>
      <c r="AK1150" s="185"/>
      <c r="AL1150" s="185"/>
      <c r="AM1150" s="185"/>
      <c r="AN1150" s="185"/>
      <c r="AO1150" s="185"/>
      <c r="AP1150" s="185"/>
      <c r="AQ1150" s="185"/>
      <c r="AR1150" s="185"/>
      <c r="AS1150" s="185"/>
      <c r="AT1150" s="185"/>
      <c r="AU1150" s="185"/>
      <c r="AV1150" s="185"/>
      <c r="AW1150" s="185"/>
      <c r="AX1150" s="185"/>
      <c r="AY1150" s="185"/>
      <c r="AZ1150" s="185"/>
      <c r="BA1150" s="185"/>
      <c r="BB1150" s="185"/>
      <c r="BC1150" s="185"/>
      <c r="BD1150" s="185"/>
      <c r="BE1150" s="185"/>
      <c r="BF1150" s="185"/>
      <c r="BG1150" s="185"/>
      <c r="BH1150" s="185"/>
      <c r="BI1150" s="185"/>
      <c r="BJ1150" s="185"/>
      <c r="BK1150" s="185"/>
      <c r="BL1150" s="185"/>
      <c r="BM1150" s="185"/>
      <c r="BN1150" s="185"/>
      <c r="BO1150" s="185"/>
      <c r="BP1150" s="185"/>
      <c r="BQ1150" s="185"/>
      <c r="BR1150" s="185"/>
      <c r="BS1150" s="185"/>
      <c r="BT1150" s="185"/>
      <c r="BU1150" s="185"/>
      <c r="BV1150" s="185"/>
      <c r="BW1150" s="185"/>
      <c r="BX1150" s="185"/>
      <c r="BY1150" s="185"/>
      <c r="BZ1150" s="185"/>
      <c r="CA1150" s="185"/>
      <c r="CB1150" s="185"/>
      <c r="CC1150" s="185"/>
      <c r="CD1150" s="185"/>
      <c r="CE1150" s="185"/>
      <c r="CF1150" s="185"/>
      <c r="CG1150" s="185"/>
      <c r="CH1150" s="185"/>
      <c r="CI1150" s="185"/>
      <c r="CJ1150" s="185"/>
      <c r="CK1150" s="185"/>
      <c r="CL1150" s="185"/>
      <c r="CM1150" s="294"/>
    </row>
    <row r="1151" spans="1:91" s="64" customFormat="1" ht="89.25" customHeight="1" x14ac:dyDescent="0.3">
      <c r="A1151" s="106"/>
      <c r="B1151" s="135" t="s">
        <v>118</v>
      </c>
      <c r="C1151" s="90"/>
      <c r="D1151" s="387"/>
      <c r="E1151" s="90"/>
      <c r="G1151" s="244">
        <f t="shared" ref="G1151:M1151" si="82">G1152+G1156</f>
        <v>1113.998</v>
      </c>
      <c r="H1151" s="244">
        <f t="shared" si="82"/>
        <v>599.19900000000007</v>
      </c>
      <c r="I1151" s="244">
        <f t="shared" si="82"/>
        <v>3588.3159999999998</v>
      </c>
      <c r="J1151" s="244">
        <f>J1152+J1156</f>
        <v>18776.198</v>
      </c>
      <c r="K1151" s="244">
        <f t="shared" si="82"/>
        <v>14625.585000000001</v>
      </c>
      <c r="L1151" s="244">
        <f t="shared" si="82"/>
        <v>40705.299999999996</v>
      </c>
      <c r="M1151" s="244">
        <f t="shared" si="82"/>
        <v>44520</v>
      </c>
      <c r="N1151" s="252"/>
      <c r="O1151" s="252"/>
      <c r="P1151" s="255"/>
      <c r="Q1151" s="66"/>
      <c r="R1151" s="66"/>
      <c r="S1151" s="66"/>
      <c r="T1151" s="66"/>
      <c r="U1151" s="66"/>
      <c r="V1151" s="66"/>
      <c r="W1151" s="66"/>
      <c r="X1151" s="66"/>
      <c r="Y1151" s="66"/>
      <c r="Z1151" s="66"/>
      <c r="AA1151" s="66"/>
      <c r="AB1151" s="66"/>
      <c r="AC1151" s="66"/>
      <c r="AD1151" s="66"/>
      <c r="AE1151" s="66"/>
      <c r="AF1151" s="66"/>
      <c r="AG1151" s="66"/>
      <c r="AH1151" s="66"/>
      <c r="AI1151" s="66"/>
      <c r="AJ1151" s="66"/>
      <c r="AK1151" s="66"/>
      <c r="AL1151" s="66"/>
      <c r="AM1151" s="66"/>
      <c r="AN1151" s="66"/>
      <c r="AO1151" s="66"/>
      <c r="AP1151" s="66"/>
      <c r="AQ1151" s="66"/>
      <c r="AR1151" s="66"/>
      <c r="AS1151" s="66"/>
      <c r="AT1151" s="66"/>
      <c r="AU1151" s="66"/>
      <c r="AV1151" s="66"/>
      <c r="AW1151" s="66"/>
      <c r="AX1151" s="66"/>
      <c r="AY1151" s="66"/>
      <c r="AZ1151" s="66"/>
      <c r="BA1151" s="66"/>
      <c r="BB1151" s="66"/>
      <c r="BC1151" s="66"/>
      <c r="BD1151" s="66"/>
      <c r="BE1151" s="66"/>
      <c r="BF1151" s="66"/>
      <c r="BG1151" s="66"/>
      <c r="BH1151" s="66"/>
      <c r="BI1151" s="66"/>
      <c r="BJ1151" s="66"/>
      <c r="BK1151" s="66"/>
      <c r="BL1151" s="66"/>
      <c r="BM1151" s="66"/>
      <c r="BN1151" s="66"/>
      <c r="BO1151" s="66"/>
      <c r="BP1151" s="66"/>
      <c r="BQ1151" s="66"/>
      <c r="BR1151" s="66"/>
      <c r="BS1151" s="66"/>
      <c r="BT1151" s="66"/>
      <c r="BU1151" s="66"/>
      <c r="BV1151" s="66"/>
      <c r="BW1151" s="66"/>
      <c r="BX1151" s="66"/>
      <c r="BY1151" s="66"/>
      <c r="BZ1151" s="66"/>
      <c r="CA1151" s="66"/>
      <c r="CB1151" s="66"/>
      <c r="CC1151" s="66"/>
      <c r="CD1151" s="66"/>
      <c r="CE1151" s="66"/>
      <c r="CF1151" s="66"/>
      <c r="CG1151" s="66"/>
      <c r="CH1151" s="66"/>
      <c r="CI1151" s="66"/>
      <c r="CJ1151" s="66"/>
      <c r="CK1151" s="66"/>
      <c r="CL1151" s="66"/>
      <c r="CM1151" s="67"/>
    </row>
    <row r="1152" spans="1:91" s="9" customFormat="1" ht="41.25" customHeight="1" x14ac:dyDescent="0.3">
      <c r="A1152" s="2"/>
      <c r="B1152" s="30" t="s">
        <v>35</v>
      </c>
      <c r="C1152" s="2"/>
      <c r="D1152" s="2"/>
      <c r="E1152" s="2"/>
      <c r="F1152" s="2"/>
      <c r="G1152" s="85">
        <f t="shared" ref="G1152:M1152" si="83">G1131+G1101+G1039</f>
        <v>500</v>
      </c>
      <c r="H1152" s="85">
        <f t="shared" si="83"/>
        <v>300</v>
      </c>
      <c r="I1152" s="85">
        <f>I1131+I1101+I1039</f>
        <v>3452.7159999999999</v>
      </c>
      <c r="J1152" s="85">
        <f t="shared" si="83"/>
        <v>12727.698</v>
      </c>
      <c r="K1152" s="85">
        <f t="shared" si="83"/>
        <v>9657.9850000000006</v>
      </c>
      <c r="L1152" s="85">
        <f t="shared" si="83"/>
        <v>33563.399999999994</v>
      </c>
      <c r="M1152" s="85">
        <f t="shared" si="83"/>
        <v>35800</v>
      </c>
      <c r="N1152" s="2"/>
      <c r="O1152" s="2"/>
      <c r="P1152" s="31"/>
      <c r="Q1152" s="7"/>
      <c r="R1152" s="7"/>
      <c r="S1152" s="7"/>
      <c r="T1152" s="7"/>
      <c r="U1152" s="7"/>
      <c r="V1152" s="7"/>
      <c r="W1152" s="7"/>
      <c r="X1152" s="7"/>
      <c r="Y1152" s="7"/>
      <c r="Z1152" s="7"/>
      <c r="AA1152" s="7"/>
      <c r="AB1152" s="7"/>
      <c r="AC1152" s="7"/>
      <c r="AD1152" s="7"/>
      <c r="AE1152" s="7"/>
      <c r="AF1152" s="7"/>
      <c r="AG1152" s="7"/>
      <c r="AH1152" s="7"/>
      <c r="AI1152" s="7"/>
      <c r="AJ1152" s="7"/>
      <c r="AK1152" s="7"/>
      <c r="AL1152" s="7"/>
      <c r="AM1152" s="7"/>
      <c r="AN1152" s="7"/>
      <c r="AO1152" s="7"/>
      <c r="AP1152" s="7"/>
      <c r="AQ1152" s="7"/>
      <c r="AR1152" s="7"/>
      <c r="AS1152" s="7"/>
      <c r="AT1152" s="7"/>
      <c r="AU1152" s="7"/>
      <c r="AV1152" s="7"/>
      <c r="AW1152" s="7"/>
      <c r="AX1152" s="7"/>
      <c r="AY1152" s="7"/>
      <c r="AZ1152" s="7"/>
      <c r="BA1152" s="7"/>
      <c r="BB1152" s="7"/>
      <c r="BC1152" s="7"/>
      <c r="BD1152" s="7"/>
      <c r="BE1152" s="7"/>
      <c r="BF1152" s="7"/>
      <c r="BG1152" s="7"/>
      <c r="BH1152" s="7"/>
      <c r="BI1152" s="7"/>
      <c r="BJ1152" s="7"/>
      <c r="BK1152" s="7"/>
      <c r="BL1152" s="7"/>
      <c r="BM1152" s="7"/>
      <c r="BN1152" s="7"/>
      <c r="BO1152" s="7"/>
      <c r="BP1152" s="7"/>
      <c r="BQ1152" s="7"/>
      <c r="BR1152" s="7"/>
      <c r="BS1152" s="7"/>
      <c r="BT1152" s="7"/>
      <c r="BU1152" s="7"/>
      <c r="BV1152" s="7"/>
      <c r="BW1152" s="7"/>
      <c r="BX1152" s="7"/>
      <c r="BY1152" s="7"/>
      <c r="BZ1152" s="7"/>
      <c r="CA1152" s="7"/>
      <c r="CB1152" s="7"/>
      <c r="CC1152" s="7"/>
      <c r="CD1152" s="7"/>
      <c r="CE1152" s="7"/>
      <c r="CF1152" s="7"/>
      <c r="CG1152" s="7"/>
      <c r="CH1152" s="7"/>
      <c r="CI1152" s="7"/>
      <c r="CJ1152" s="7"/>
      <c r="CK1152" s="7"/>
      <c r="CL1152" s="7"/>
      <c r="CM1152" s="8"/>
    </row>
    <row r="1153" spans="1:91" s="9" customFormat="1" ht="41.25" customHeight="1" x14ac:dyDescent="0.3">
      <c r="A1153" s="2"/>
      <c r="B1153" s="30" t="s">
        <v>34</v>
      </c>
      <c r="C1153" s="2"/>
      <c r="D1153" s="2"/>
      <c r="E1153" s="2"/>
      <c r="F1153" s="2"/>
      <c r="G1153" s="85">
        <f t="shared" ref="G1153:M1153" si="84">G1038</f>
        <v>1852.337</v>
      </c>
      <c r="H1153" s="85">
        <f t="shared" si="84"/>
        <v>3520.6310000000003</v>
      </c>
      <c r="I1153" s="85">
        <f t="shared" si="84"/>
        <v>0</v>
      </c>
      <c r="J1153" s="85">
        <f t="shared" si="84"/>
        <v>0</v>
      </c>
      <c r="K1153" s="85">
        <f t="shared" si="84"/>
        <v>0</v>
      </c>
      <c r="L1153" s="85">
        <f t="shared" si="84"/>
        <v>0</v>
      </c>
      <c r="M1153" s="85">
        <f t="shared" si="84"/>
        <v>0</v>
      </c>
      <c r="N1153" s="2"/>
      <c r="O1153" s="2"/>
      <c r="P1153" s="31"/>
      <c r="Q1153" s="7"/>
      <c r="R1153" s="7"/>
      <c r="S1153" s="7"/>
      <c r="T1153" s="7"/>
      <c r="U1153" s="7"/>
      <c r="V1153" s="7"/>
      <c r="W1153" s="7"/>
      <c r="X1153" s="7"/>
      <c r="Y1153" s="7"/>
      <c r="Z1153" s="7"/>
      <c r="AA1153" s="7"/>
      <c r="AB1153" s="7"/>
      <c r="AC1153" s="7"/>
      <c r="AD1153" s="7"/>
      <c r="AE1153" s="7"/>
      <c r="AF1153" s="7"/>
      <c r="AG1153" s="7"/>
      <c r="AH1153" s="7"/>
      <c r="AI1153" s="7"/>
      <c r="AJ1153" s="7"/>
      <c r="AK1153" s="7"/>
      <c r="AL1153" s="7"/>
      <c r="AM1153" s="7"/>
      <c r="AN1153" s="7"/>
      <c r="AO1153" s="7"/>
      <c r="AP1153" s="7"/>
      <c r="AQ1153" s="7"/>
      <c r="AR1153" s="7"/>
      <c r="AS1153" s="7"/>
      <c r="AT1153" s="7"/>
      <c r="AU1153" s="7"/>
      <c r="AV1153" s="7"/>
      <c r="AW1153" s="7"/>
      <c r="AX1153" s="7"/>
      <c r="AY1153" s="7"/>
      <c r="AZ1153" s="7"/>
      <c r="BA1153" s="7"/>
      <c r="BB1153" s="7"/>
      <c r="BC1153" s="7"/>
      <c r="BD1153" s="7"/>
      <c r="BE1153" s="7"/>
      <c r="BF1153" s="7"/>
      <c r="BG1153" s="7"/>
      <c r="BH1153" s="7"/>
      <c r="BI1153" s="7"/>
      <c r="BJ1153" s="7"/>
      <c r="BK1153" s="7"/>
      <c r="BL1153" s="7"/>
      <c r="BM1153" s="7"/>
      <c r="BN1153" s="7"/>
      <c r="BO1153" s="7"/>
      <c r="BP1153" s="7"/>
      <c r="BQ1153" s="7"/>
      <c r="BR1153" s="7"/>
      <c r="BS1153" s="7"/>
      <c r="BT1153" s="7"/>
      <c r="BU1153" s="7"/>
      <c r="BV1153" s="7"/>
      <c r="BW1153" s="7"/>
      <c r="BX1153" s="7"/>
      <c r="BY1153" s="7"/>
      <c r="BZ1153" s="7"/>
      <c r="CA1153" s="7"/>
      <c r="CB1153" s="7"/>
      <c r="CC1153" s="7"/>
      <c r="CD1153" s="7"/>
      <c r="CE1153" s="7"/>
      <c r="CF1153" s="7"/>
      <c r="CG1153" s="7"/>
      <c r="CH1153" s="7"/>
      <c r="CI1153" s="7"/>
      <c r="CJ1153" s="7"/>
      <c r="CK1153" s="7"/>
      <c r="CL1153" s="7"/>
      <c r="CM1153" s="8"/>
    </row>
    <row r="1154" spans="1:91" s="9" customFormat="1" ht="41.25" customHeight="1" x14ac:dyDescent="0.3">
      <c r="A1154" s="2"/>
      <c r="B1154" s="30" t="s">
        <v>33</v>
      </c>
      <c r="C1154" s="2"/>
      <c r="D1154" s="2"/>
      <c r="E1154" s="2"/>
      <c r="F1154" s="2"/>
      <c r="G1154" s="85"/>
      <c r="H1154" s="85"/>
      <c r="I1154" s="85"/>
      <c r="J1154" s="85"/>
      <c r="K1154" s="85"/>
      <c r="L1154" s="85"/>
      <c r="M1154" s="85"/>
      <c r="N1154" s="2"/>
      <c r="O1154" s="2"/>
      <c r="P1154" s="31"/>
      <c r="Q1154" s="7"/>
      <c r="R1154" s="7"/>
      <c r="S1154" s="7"/>
      <c r="T1154" s="7"/>
      <c r="U1154" s="7"/>
      <c r="V1154" s="7"/>
      <c r="W1154" s="7"/>
      <c r="X1154" s="7"/>
      <c r="Y1154" s="7"/>
      <c r="Z1154" s="7"/>
      <c r="AA1154" s="7"/>
      <c r="AB1154" s="7"/>
      <c r="AC1154" s="7"/>
      <c r="AD1154" s="7"/>
      <c r="AE1154" s="7"/>
      <c r="AF1154" s="7"/>
      <c r="AG1154" s="7"/>
      <c r="AH1154" s="7"/>
      <c r="AI1154" s="7"/>
      <c r="AJ1154" s="7"/>
      <c r="AK1154" s="7"/>
      <c r="AL1154" s="7"/>
      <c r="AM1154" s="7"/>
      <c r="AN1154" s="7"/>
      <c r="AO1154" s="7"/>
      <c r="AP1154" s="7"/>
      <c r="AQ1154" s="7"/>
      <c r="AR1154" s="7"/>
      <c r="AS1154" s="7"/>
      <c r="AT1154" s="7"/>
      <c r="AU1154" s="7"/>
      <c r="AV1154" s="7"/>
      <c r="AW1154" s="7"/>
      <c r="AX1154" s="7"/>
      <c r="AY1154" s="7"/>
      <c r="AZ1154" s="7"/>
      <c r="BA1154" s="7"/>
      <c r="BB1154" s="7"/>
      <c r="BC1154" s="7"/>
      <c r="BD1154" s="7"/>
      <c r="BE1154" s="7"/>
      <c r="BF1154" s="7"/>
      <c r="BG1154" s="7"/>
      <c r="BH1154" s="7"/>
      <c r="BI1154" s="7"/>
      <c r="BJ1154" s="7"/>
      <c r="BK1154" s="7"/>
      <c r="BL1154" s="7"/>
      <c r="BM1154" s="7"/>
      <c r="BN1154" s="7"/>
      <c r="BO1154" s="7"/>
      <c r="BP1154" s="7"/>
      <c r="BQ1154" s="7"/>
      <c r="BR1154" s="7"/>
      <c r="BS1154" s="7"/>
      <c r="BT1154" s="7"/>
      <c r="BU1154" s="7"/>
      <c r="BV1154" s="7"/>
      <c r="BW1154" s="7"/>
      <c r="BX1154" s="7"/>
      <c r="BY1154" s="7"/>
      <c r="BZ1154" s="7"/>
      <c r="CA1154" s="7"/>
      <c r="CB1154" s="7"/>
      <c r="CC1154" s="7"/>
      <c r="CD1154" s="7"/>
      <c r="CE1154" s="7"/>
      <c r="CF1154" s="7"/>
      <c r="CG1154" s="7"/>
      <c r="CH1154" s="7"/>
      <c r="CI1154" s="7"/>
      <c r="CJ1154" s="7"/>
      <c r="CK1154" s="7"/>
      <c r="CL1154" s="7"/>
      <c r="CM1154" s="8"/>
    </row>
    <row r="1155" spans="1:91" s="9" customFormat="1" ht="41.25" customHeight="1" x14ac:dyDescent="0.3">
      <c r="A1155" s="2"/>
      <c r="B1155" s="30" t="s">
        <v>32</v>
      </c>
      <c r="C1155" s="2"/>
      <c r="D1155" s="2"/>
      <c r="E1155" s="2"/>
      <c r="F1155" s="2"/>
      <c r="G1155" s="85"/>
      <c r="H1155" s="85"/>
      <c r="I1155" s="85"/>
      <c r="J1155" s="85"/>
      <c r="K1155" s="85"/>
      <c r="L1155" s="85"/>
      <c r="M1155" s="85"/>
      <c r="N1155" s="2"/>
      <c r="O1155" s="2"/>
      <c r="P1155" s="31"/>
      <c r="Q1155" s="7"/>
      <c r="R1155" s="7"/>
      <c r="S1155" s="7"/>
      <c r="T1155" s="7"/>
      <c r="U1155" s="7"/>
      <c r="V1155" s="7"/>
      <c r="W1155" s="7"/>
      <c r="X1155" s="7"/>
      <c r="Y1155" s="7"/>
      <c r="Z1155" s="7"/>
      <c r="AA1155" s="7"/>
      <c r="AB1155" s="7"/>
      <c r="AC1155" s="7"/>
      <c r="AD1155" s="7"/>
      <c r="AE1155" s="7"/>
      <c r="AF1155" s="7"/>
      <c r="AG1155" s="7"/>
      <c r="AH1155" s="7"/>
      <c r="AI1155" s="7"/>
      <c r="AJ1155" s="7"/>
      <c r="AK1155" s="7"/>
      <c r="AL1155" s="7"/>
      <c r="AM1155" s="7"/>
      <c r="AN1155" s="7"/>
      <c r="AO1155" s="7"/>
      <c r="AP1155" s="7"/>
      <c r="AQ1155" s="7"/>
      <c r="AR1155" s="7"/>
      <c r="AS1155" s="7"/>
      <c r="AT1155" s="7"/>
      <c r="AU1155" s="7"/>
      <c r="AV1155" s="7"/>
      <c r="AW1155" s="7"/>
      <c r="AX1155" s="7"/>
      <c r="AY1155" s="7"/>
      <c r="AZ1155" s="7"/>
      <c r="BA1155" s="7"/>
      <c r="BB1155" s="7"/>
      <c r="BC1155" s="7"/>
      <c r="BD1155" s="7"/>
      <c r="BE1155" s="7"/>
      <c r="BF1155" s="7"/>
      <c r="BG1155" s="7"/>
      <c r="BH1155" s="7"/>
      <c r="BI1155" s="7"/>
      <c r="BJ1155" s="7"/>
      <c r="BK1155" s="7"/>
      <c r="BL1155" s="7"/>
      <c r="BM1155" s="7"/>
      <c r="BN1155" s="7"/>
      <c r="BO1155" s="7"/>
      <c r="BP1155" s="7"/>
      <c r="BQ1155" s="7"/>
      <c r="BR1155" s="7"/>
      <c r="BS1155" s="7"/>
      <c r="BT1155" s="7"/>
      <c r="BU1155" s="7"/>
      <c r="BV1155" s="7"/>
      <c r="BW1155" s="7"/>
      <c r="BX1155" s="7"/>
      <c r="BY1155" s="7"/>
      <c r="BZ1155" s="7"/>
      <c r="CA1155" s="7"/>
      <c r="CB1155" s="7"/>
      <c r="CC1155" s="7"/>
      <c r="CD1155" s="7"/>
      <c r="CE1155" s="7"/>
      <c r="CF1155" s="7"/>
      <c r="CG1155" s="7"/>
      <c r="CH1155" s="7"/>
      <c r="CI1155" s="7"/>
      <c r="CJ1155" s="7"/>
      <c r="CK1155" s="7"/>
      <c r="CL1155" s="7"/>
      <c r="CM1155" s="8"/>
    </row>
    <row r="1156" spans="1:91" s="9" customFormat="1" ht="41.25" customHeight="1" x14ac:dyDescent="0.3">
      <c r="A1156" s="2"/>
      <c r="B1156" s="30" t="s">
        <v>31</v>
      </c>
      <c r="C1156" s="2"/>
      <c r="D1156" s="2"/>
      <c r="E1156" s="2"/>
      <c r="F1156" s="2"/>
      <c r="G1156" s="85">
        <f t="shared" ref="G1156:M1156" si="85">G1132+G1102+G1037</f>
        <v>613.99800000000005</v>
      </c>
      <c r="H1156" s="85">
        <f t="shared" si="85"/>
        <v>299.19900000000001</v>
      </c>
      <c r="I1156" s="85">
        <f t="shared" si="85"/>
        <v>135.6</v>
      </c>
      <c r="J1156" s="85">
        <f t="shared" si="85"/>
        <v>6048.5</v>
      </c>
      <c r="K1156" s="85">
        <f t="shared" si="85"/>
        <v>4967.6000000000004</v>
      </c>
      <c r="L1156" s="85">
        <f t="shared" si="85"/>
        <v>7141.9</v>
      </c>
      <c r="M1156" s="85">
        <f t="shared" si="85"/>
        <v>8720</v>
      </c>
      <c r="N1156" s="2"/>
      <c r="O1156" s="2"/>
      <c r="P1156" s="31"/>
      <c r="Q1156" s="7"/>
      <c r="R1156" s="7"/>
      <c r="S1156" s="7"/>
      <c r="T1156" s="7"/>
      <c r="U1156" s="7"/>
      <c r="V1156" s="7"/>
      <c r="W1156" s="7"/>
      <c r="X1156" s="7"/>
      <c r="Y1156" s="7"/>
      <c r="Z1156" s="7"/>
      <c r="AA1156" s="7"/>
      <c r="AB1156" s="7"/>
      <c r="AC1156" s="7"/>
      <c r="AD1156" s="7"/>
      <c r="AE1156" s="7"/>
      <c r="AF1156" s="7"/>
      <c r="AG1156" s="7"/>
      <c r="AH1156" s="7"/>
      <c r="AI1156" s="7"/>
      <c r="AJ1156" s="7"/>
      <c r="AK1156" s="7"/>
      <c r="AL1156" s="7"/>
      <c r="AM1156" s="7"/>
      <c r="AN1156" s="7"/>
      <c r="AO1156" s="7"/>
      <c r="AP1156" s="7"/>
      <c r="AQ1156" s="7"/>
      <c r="AR1156" s="7"/>
      <c r="AS1156" s="7"/>
      <c r="AT1156" s="7"/>
      <c r="AU1156" s="7"/>
      <c r="AV1156" s="7"/>
      <c r="AW1156" s="7"/>
      <c r="AX1156" s="7"/>
      <c r="AY1156" s="7"/>
      <c r="AZ1156" s="7"/>
      <c r="BA1156" s="7"/>
      <c r="BB1156" s="7"/>
      <c r="BC1156" s="7"/>
      <c r="BD1156" s="7"/>
      <c r="BE1156" s="7"/>
      <c r="BF1156" s="7"/>
      <c r="BG1156" s="7"/>
      <c r="BH1156" s="7"/>
      <c r="BI1156" s="7"/>
      <c r="BJ1156" s="7"/>
      <c r="BK1156" s="7"/>
      <c r="BL1156" s="7"/>
      <c r="BM1156" s="7"/>
      <c r="BN1156" s="7"/>
      <c r="BO1156" s="7"/>
      <c r="BP1156" s="7"/>
      <c r="BQ1156" s="7"/>
      <c r="BR1156" s="7"/>
      <c r="BS1156" s="7"/>
      <c r="BT1156" s="7"/>
      <c r="BU1156" s="7"/>
      <c r="BV1156" s="7"/>
      <c r="BW1156" s="7"/>
      <c r="BX1156" s="7"/>
      <c r="BY1156" s="7"/>
      <c r="BZ1156" s="7"/>
      <c r="CA1156" s="7"/>
      <c r="CB1156" s="7"/>
      <c r="CC1156" s="7"/>
      <c r="CD1156" s="7"/>
      <c r="CE1156" s="7"/>
      <c r="CF1156" s="7"/>
      <c r="CG1156" s="7"/>
      <c r="CH1156" s="7"/>
      <c r="CI1156" s="7"/>
      <c r="CJ1156" s="7"/>
      <c r="CK1156" s="7"/>
      <c r="CL1156" s="7"/>
      <c r="CM1156" s="8"/>
    </row>
    <row r="1157" spans="1:91" s="9" customFormat="1" ht="41.25" customHeight="1" x14ac:dyDescent="0.3">
      <c r="A1157" s="2"/>
      <c r="B1157" s="30" t="s">
        <v>30</v>
      </c>
      <c r="C1157" s="2"/>
      <c r="D1157" s="2"/>
      <c r="E1157" s="2"/>
      <c r="F1157" s="2"/>
      <c r="G1157" s="2"/>
      <c r="H1157" s="2"/>
      <c r="I1157" s="130"/>
      <c r="J1157" s="130"/>
      <c r="K1157" s="2"/>
      <c r="L1157" s="2"/>
      <c r="M1157" s="2"/>
      <c r="N1157" s="2"/>
      <c r="O1157" s="2"/>
      <c r="P1157" s="31"/>
      <c r="Q1157" s="7"/>
      <c r="R1157" s="7"/>
      <c r="S1157" s="7"/>
      <c r="T1157" s="7"/>
      <c r="U1157" s="7"/>
      <c r="V1157" s="7"/>
      <c r="W1157" s="7"/>
      <c r="X1157" s="7"/>
      <c r="Y1157" s="7"/>
      <c r="Z1157" s="7"/>
      <c r="AA1157" s="7"/>
      <c r="AB1157" s="7"/>
      <c r="AC1157" s="7"/>
      <c r="AD1157" s="7"/>
      <c r="AE1157" s="7"/>
      <c r="AF1157" s="7"/>
      <c r="AG1157" s="7"/>
      <c r="AH1157" s="7"/>
      <c r="AI1157" s="7"/>
      <c r="AJ1157" s="7"/>
      <c r="AK1157" s="7"/>
      <c r="AL1157" s="7"/>
      <c r="AM1157" s="7"/>
      <c r="AN1157" s="7"/>
      <c r="AO1157" s="7"/>
      <c r="AP1157" s="7"/>
      <c r="AQ1157" s="7"/>
      <c r="AR1157" s="7"/>
      <c r="AS1157" s="7"/>
      <c r="AT1157" s="7"/>
      <c r="AU1157" s="7"/>
      <c r="AV1157" s="7"/>
      <c r="AW1157" s="7"/>
      <c r="AX1157" s="7"/>
      <c r="AY1157" s="7"/>
      <c r="AZ1157" s="7"/>
      <c r="BA1157" s="7"/>
      <c r="BB1157" s="7"/>
      <c r="BC1157" s="7"/>
      <c r="BD1157" s="7"/>
      <c r="BE1157" s="7"/>
      <c r="BF1157" s="7"/>
      <c r="BG1157" s="7"/>
      <c r="BH1157" s="7"/>
      <c r="BI1157" s="7"/>
      <c r="BJ1157" s="7"/>
      <c r="BK1157" s="7"/>
      <c r="BL1157" s="7"/>
      <c r="BM1157" s="7"/>
      <c r="BN1157" s="7"/>
      <c r="BO1157" s="7"/>
      <c r="BP1157" s="7"/>
      <c r="BQ1157" s="7"/>
      <c r="BR1157" s="7"/>
      <c r="BS1157" s="7"/>
      <c r="BT1157" s="7"/>
      <c r="BU1157" s="7"/>
      <c r="BV1157" s="7"/>
      <c r="BW1157" s="7"/>
      <c r="BX1157" s="7"/>
      <c r="BY1157" s="7"/>
      <c r="BZ1157" s="7"/>
      <c r="CA1157" s="7"/>
      <c r="CB1157" s="7"/>
      <c r="CC1157" s="7"/>
      <c r="CD1157" s="7"/>
      <c r="CE1157" s="7"/>
      <c r="CF1157" s="7"/>
      <c r="CG1157" s="7"/>
      <c r="CH1157" s="7"/>
      <c r="CI1157" s="7"/>
      <c r="CJ1157" s="7"/>
      <c r="CK1157" s="7"/>
      <c r="CL1157" s="7"/>
      <c r="CM1157" s="8"/>
    </row>
    <row r="1158" spans="1:91" s="9" customFormat="1" ht="137.25" customHeight="1" x14ac:dyDescent="0.3">
      <c r="A1158" s="2"/>
      <c r="B1158" s="30" t="s">
        <v>752</v>
      </c>
      <c r="C1158" s="2" t="s">
        <v>150</v>
      </c>
      <c r="D1158" s="30" t="s">
        <v>149</v>
      </c>
      <c r="E1158" s="2" t="s">
        <v>3</v>
      </c>
      <c r="F1158" s="135"/>
      <c r="G1158" s="2">
        <v>62.1</v>
      </c>
      <c r="H1158" s="2">
        <v>63.3</v>
      </c>
      <c r="I1158" s="2">
        <v>65.2</v>
      </c>
      <c r="J1158" s="2">
        <v>67.2</v>
      </c>
      <c r="K1158" s="2">
        <v>69.2</v>
      </c>
      <c r="L1158" s="2">
        <v>71.3</v>
      </c>
      <c r="M1158" s="2">
        <v>72.7</v>
      </c>
      <c r="N1158" s="18"/>
      <c r="O1158" s="18"/>
      <c r="P1158" s="70"/>
      <c r="Q1158" s="7"/>
      <c r="R1158" s="7"/>
      <c r="S1158" s="7"/>
      <c r="T1158" s="7"/>
      <c r="U1158" s="7"/>
      <c r="V1158" s="7"/>
      <c r="W1158" s="7"/>
      <c r="X1158" s="7"/>
      <c r="Y1158" s="7"/>
      <c r="Z1158" s="7"/>
      <c r="AA1158" s="7"/>
      <c r="AB1158" s="7"/>
      <c r="AC1158" s="7"/>
      <c r="AD1158" s="7"/>
      <c r="AE1158" s="7"/>
      <c r="AF1158" s="7"/>
      <c r="AG1158" s="7"/>
      <c r="AH1158" s="7"/>
      <c r="AI1158" s="7"/>
      <c r="AJ1158" s="7"/>
      <c r="AK1158" s="7"/>
      <c r="AL1158" s="7"/>
      <c r="AM1158" s="7"/>
      <c r="AN1158" s="7"/>
      <c r="AO1158" s="7"/>
      <c r="AP1158" s="7"/>
      <c r="AQ1158" s="7"/>
      <c r="AR1158" s="7"/>
      <c r="AS1158" s="7"/>
      <c r="AT1158" s="7"/>
      <c r="AU1158" s="7"/>
      <c r="AV1158" s="7"/>
      <c r="AW1158" s="7"/>
      <c r="AX1158" s="7"/>
      <c r="AY1158" s="7"/>
      <c r="AZ1158" s="7"/>
      <c r="BA1158" s="7"/>
      <c r="BB1158" s="7"/>
      <c r="BC1158" s="7"/>
      <c r="BD1158" s="7"/>
      <c r="BE1158" s="7"/>
      <c r="BF1158" s="7"/>
      <c r="BG1158" s="7"/>
      <c r="BH1158" s="7"/>
      <c r="BI1158" s="7"/>
      <c r="BJ1158" s="7"/>
      <c r="BK1158" s="7"/>
      <c r="BL1158" s="7"/>
      <c r="BM1158" s="7"/>
      <c r="BN1158" s="7"/>
      <c r="BO1158" s="7"/>
      <c r="BP1158" s="7"/>
      <c r="BQ1158" s="7"/>
      <c r="BR1158" s="7"/>
      <c r="BS1158" s="7"/>
      <c r="BT1158" s="7"/>
      <c r="BU1158" s="7"/>
      <c r="BV1158" s="7"/>
      <c r="BW1158" s="7"/>
      <c r="BX1158" s="7"/>
      <c r="BY1158" s="7"/>
      <c r="BZ1158" s="7"/>
      <c r="CA1158" s="7"/>
      <c r="CB1158" s="7"/>
      <c r="CC1158" s="7"/>
      <c r="CD1158" s="7"/>
      <c r="CE1158" s="7"/>
      <c r="CF1158" s="7"/>
      <c r="CG1158" s="7"/>
      <c r="CH1158" s="7"/>
      <c r="CI1158" s="7"/>
      <c r="CJ1158" s="7"/>
      <c r="CK1158" s="7"/>
      <c r="CL1158" s="7"/>
      <c r="CM1158" s="8"/>
    </row>
    <row r="1159" spans="1:91" s="9" customFormat="1" ht="34.5" customHeight="1" x14ac:dyDescent="0.3">
      <c r="A1159" s="62"/>
      <c r="B1159" s="93" t="s">
        <v>753</v>
      </c>
      <c r="C1159" s="94"/>
      <c r="D1159" s="94"/>
      <c r="E1159" s="94"/>
      <c r="F1159" s="94"/>
      <c r="G1159" s="94"/>
      <c r="H1159" s="94"/>
      <c r="I1159" s="94"/>
      <c r="J1159" s="94"/>
      <c r="K1159" s="94"/>
      <c r="L1159" s="94"/>
      <c r="M1159" s="94"/>
      <c r="N1159" s="95"/>
      <c r="O1159" s="135"/>
      <c r="P1159" s="70"/>
      <c r="Q1159" s="7"/>
      <c r="R1159" s="7"/>
      <c r="S1159" s="7"/>
      <c r="T1159" s="7"/>
      <c r="U1159" s="7"/>
      <c r="V1159" s="7"/>
      <c r="W1159" s="7"/>
      <c r="X1159" s="7"/>
      <c r="Y1159" s="7"/>
      <c r="Z1159" s="7"/>
      <c r="AA1159" s="7"/>
      <c r="AB1159" s="7"/>
      <c r="AC1159" s="7"/>
      <c r="AD1159" s="7"/>
      <c r="AE1159" s="7"/>
      <c r="AF1159" s="7"/>
      <c r="AG1159" s="7"/>
      <c r="AH1159" s="7"/>
      <c r="AI1159" s="7"/>
      <c r="AJ1159" s="7"/>
      <c r="AK1159" s="7"/>
      <c r="AL1159" s="7"/>
      <c r="AM1159" s="7"/>
      <c r="AN1159" s="7"/>
      <c r="AO1159" s="7"/>
      <c r="AP1159" s="7"/>
      <c r="AQ1159" s="7"/>
      <c r="AR1159" s="7"/>
      <c r="AS1159" s="7"/>
      <c r="AT1159" s="7"/>
      <c r="AU1159" s="7"/>
      <c r="AV1159" s="7"/>
      <c r="AW1159" s="7"/>
      <c r="AX1159" s="7"/>
      <c r="AY1159" s="7"/>
      <c r="AZ1159" s="7"/>
      <c r="BA1159" s="7"/>
      <c r="BB1159" s="7"/>
      <c r="BC1159" s="7"/>
      <c r="BD1159" s="7"/>
      <c r="BE1159" s="7"/>
      <c r="BF1159" s="7"/>
      <c r="BG1159" s="7"/>
      <c r="BH1159" s="7"/>
      <c r="BI1159" s="7"/>
      <c r="BJ1159" s="7"/>
      <c r="BK1159" s="7"/>
      <c r="BL1159" s="7"/>
      <c r="BM1159" s="7"/>
      <c r="BN1159" s="7"/>
      <c r="BO1159" s="7"/>
      <c r="BP1159" s="7"/>
      <c r="BQ1159" s="7"/>
      <c r="BR1159" s="7"/>
      <c r="BS1159" s="7"/>
      <c r="BT1159" s="7"/>
      <c r="BU1159" s="7"/>
      <c r="BV1159" s="7"/>
      <c r="BW1159" s="7"/>
      <c r="BX1159" s="7"/>
      <c r="BY1159" s="7"/>
      <c r="BZ1159" s="7"/>
      <c r="CA1159" s="7"/>
      <c r="CB1159" s="7"/>
      <c r="CC1159" s="7"/>
      <c r="CD1159" s="7"/>
      <c r="CE1159" s="7"/>
      <c r="CF1159" s="7"/>
      <c r="CG1159" s="7"/>
      <c r="CH1159" s="7"/>
      <c r="CI1159" s="7"/>
      <c r="CJ1159" s="7"/>
      <c r="CK1159" s="7"/>
      <c r="CL1159" s="7"/>
      <c r="CM1159" s="8"/>
    </row>
    <row r="1160" spans="1:91" s="9" customFormat="1" ht="27.75" customHeight="1" x14ac:dyDescent="0.3">
      <c r="A1160" s="62"/>
      <c r="B1160" s="93" t="s">
        <v>754</v>
      </c>
      <c r="C1160" s="94"/>
      <c r="D1160" s="94"/>
      <c r="E1160" s="94"/>
      <c r="F1160" s="94"/>
      <c r="G1160" s="95"/>
      <c r="H1160" s="30"/>
      <c r="I1160" s="30"/>
      <c r="J1160" s="30"/>
      <c r="K1160" s="30"/>
      <c r="L1160" s="30"/>
      <c r="M1160" s="30"/>
      <c r="N1160" s="30"/>
      <c r="O1160" s="30"/>
      <c r="P1160" s="70"/>
      <c r="Q1160" s="7"/>
      <c r="R1160" s="7"/>
      <c r="S1160" s="7"/>
      <c r="T1160" s="7"/>
      <c r="U1160" s="7"/>
      <c r="V1160" s="7"/>
      <c r="W1160" s="7"/>
      <c r="X1160" s="7"/>
      <c r="Y1160" s="7"/>
      <c r="Z1160" s="7"/>
      <c r="AA1160" s="7"/>
      <c r="AB1160" s="7"/>
      <c r="AC1160" s="7"/>
      <c r="AD1160" s="7"/>
      <c r="AE1160" s="7"/>
      <c r="AF1160" s="7"/>
      <c r="AG1160" s="7"/>
      <c r="AH1160" s="7"/>
      <c r="AI1160" s="7"/>
      <c r="AJ1160" s="7"/>
      <c r="AK1160" s="7"/>
      <c r="AL1160" s="7"/>
      <c r="AM1160" s="7"/>
      <c r="AN1160" s="7"/>
      <c r="AO1160" s="7"/>
      <c r="AP1160" s="7"/>
      <c r="AQ1160" s="7"/>
      <c r="AR1160" s="7"/>
      <c r="AS1160" s="7"/>
      <c r="AT1160" s="7"/>
      <c r="AU1160" s="7"/>
      <c r="AV1160" s="7"/>
      <c r="AW1160" s="7"/>
      <c r="AX1160" s="7"/>
      <c r="AY1160" s="7"/>
      <c r="AZ1160" s="7"/>
      <c r="BA1160" s="7"/>
      <c r="BB1160" s="7"/>
      <c r="BC1160" s="7"/>
      <c r="BD1160" s="7"/>
      <c r="BE1160" s="7"/>
      <c r="BF1160" s="7"/>
      <c r="BG1160" s="7"/>
      <c r="BH1160" s="7"/>
      <c r="BI1160" s="7"/>
      <c r="BJ1160" s="7"/>
      <c r="BK1160" s="7"/>
      <c r="BL1160" s="7"/>
      <c r="BM1160" s="7"/>
      <c r="BN1160" s="7"/>
      <c r="BO1160" s="7"/>
      <c r="BP1160" s="7"/>
      <c r="BQ1160" s="7"/>
      <c r="BR1160" s="7"/>
      <c r="BS1160" s="7"/>
      <c r="BT1160" s="7"/>
      <c r="BU1160" s="7"/>
      <c r="BV1160" s="7"/>
      <c r="BW1160" s="7"/>
      <c r="BX1160" s="7"/>
      <c r="BY1160" s="7"/>
      <c r="BZ1160" s="7"/>
      <c r="CA1160" s="7"/>
      <c r="CB1160" s="7"/>
      <c r="CC1160" s="7"/>
      <c r="CD1160" s="7"/>
      <c r="CE1160" s="7"/>
      <c r="CF1160" s="7"/>
      <c r="CG1160" s="7"/>
      <c r="CH1160" s="7"/>
      <c r="CI1160" s="7"/>
      <c r="CJ1160" s="7"/>
      <c r="CK1160" s="7"/>
      <c r="CL1160" s="7"/>
      <c r="CM1160" s="8"/>
    </row>
    <row r="1161" spans="1:91" s="9" customFormat="1" ht="41.25" customHeight="1" x14ac:dyDescent="0.3">
      <c r="A1161" s="2"/>
      <c r="B1161" s="93" t="s">
        <v>43</v>
      </c>
      <c r="C1161" s="94"/>
      <c r="D1161" s="94"/>
      <c r="E1161" s="94"/>
      <c r="F1161" s="94"/>
      <c r="G1161" s="94"/>
      <c r="H1161" s="94"/>
      <c r="I1161" s="94"/>
      <c r="J1161" s="94"/>
      <c r="K1161" s="94"/>
      <c r="L1161" s="94"/>
      <c r="M1161" s="94"/>
      <c r="N1161" s="94"/>
      <c r="O1161" s="94"/>
      <c r="P1161" s="95"/>
      <c r="Q1161" s="7"/>
      <c r="R1161" s="7"/>
      <c r="S1161" s="7"/>
      <c r="T1161" s="7"/>
      <c r="U1161" s="7"/>
      <c r="V1161" s="7"/>
      <c r="W1161" s="7"/>
      <c r="X1161" s="7"/>
      <c r="Y1161" s="7"/>
      <c r="Z1161" s="7"/>
      <c r="AA1161" s="7"/>
      <c r="AB1161" s="7"/>
      <c r="AC1161" s="7"/>
      <c r="AD1161" s="7"/>
      <c r="AE1161" s="7"/>
      <c r="AF1161" s="7"/>
      <c r="AG1161" s="7"/>
      <c r="AH1161" s="7"/>
      <c r="AI1161" s="7"/>
      <c r="AJ1161" s="7"/>
      <c r="AK1161" s="7"/>
      <c r="AL1161" s="7"/>
      <c r="AM1161" s="7"/>
      <c r="AN1161" s="7"/>
      <c r="AO1161" s="7"/>
      <c r="AP1161" s="7"/>
      <c r="AQ1161" s="7"/>
      <c r="AR1161" s="7"/>
      <c r="AS1161" s="7"/>
      <c r="AT1161" s="7"/>
      <c r="AU1161" s="7"/>
      <c r="AV1161" s="7"/>
      <c r="AW1161" s="7"/>
      <c r="AX1161" s="7"/>
      <c r="AY1161" s="7"/>
      <c r="AZ1161" s="7"/>
      <c r="BA1161" s="7"/>
      <c r="BB1161" s="7"/>
      <c r="BC1161" s="7"/>
      <c r="BD1161" s="7"/>
      <c r="BE1161" s="7"/>
      <c r="BF1161" s="7"/>
      <c r="BG1161" s="7"/>
      <c r="BH1161" s="7"/>
      <c r="BI1161" s="7"/>
      <c r="BJ1161" s="7"/>
      <c r="BK1161" s="7"/>
      <c r="BL1161" s="7"/>
      <c r="BM1161" s="7"/>
      <c r="BN1161" s="7"/>
      <c r="BO1161" s="7"/>
      <c r="BP1161" s="7"/>
      <c r="BQ1161" s="7"/>
      <c r="BR1161" s="7"/>
      <c r="BS1161" s="7"/>
      <c r="BT1161" s="7"/>
      <c r="BU1161" s="7"/>
      <c r="BV1161" s="7"/>
      <c r="BW1161" s="7"/>
      <c r="BX1161" s="7"/>
      <c r="BY1161" s="7"/>
      <c r="BZ1161" s="7"/>
      <c r="CA1161" s="7"/>
      <c r="CB1161" s="7"/>
      <c r="CC1161" s="7"/>
      <c r="CD1161" s="7"/>
      <c r="CE1161" s="7"/>
      <c r="CF1161" s="7"/>
      <c r="CG1161" s="7"/>
      <c r="CH1161" s="7"/>
      <c r="CI1161" s="7"/>
      <c r="CJ1161" s="7"/>
      <c r="CK1161" s="7"/>
      <c r="CL1161" s="7"/>
      <c r="CM1161" s="8"/>
    </row>
    <row r="1162" spans="1:91" s="9" customFormat="1" ht="41.25" customHeight="1" x14ac:dyDescent="0.3">
      <c r="A1162" s="2">
        <v>102</v>
      </c>
      <c r="B1162" s="30" t="s">
        <v>148</v>
      </c>
      <c r="C1162" s="2" t="s">
        <v>142</v>
      </c>
      <c r="D1162" s="2"/>
      <c r="E1162" s="20" t="s">
        <v>147</v>
      </c>
      <c r="F1162" s="20"/>
      <c r="G1162" s="20">
        <v>2</v>
      </c>
      <c r="H1162" s="20">
        <v>3</v>
      </c>
      <c r="I1162" s="20">
        <v>3</v>
      </c>
      <c r="J1162" s="20">
        <v>4</v>
      </c>
      <c r="K1162" s="20">
        <v>4</v>
      </c>
      <c r="L1162" s="20">
        <v>5</v>
      </c>
      <c r="M1162" s="20">
        <v>6</v>
      </c>
      <c r="N1162" s="2" t="s">
        <v>144</v>
      </c>
      <c r="O1162" s="2"/>
      <c r="P1162" s="197"/>
      <c r="Q1162" s="7"/>
      <c r="R1162" s="7"/>
      <c r="S1162" s="7"/>
      <c r="T1162" s="7"/>
      <c r="U1162" s="7"/>
      <c r="V1162" s="7"/>
      <c r="W1162" s="7"/>
      <c r="X1162" s="7"/>
      <c r="Y1162" s="7"/>
      <c r="Z1162" s="7"/>
      <c r="AA1162" s="7"/>
      <c r="AB1162" s="7"/>
      <c r="AC1162" s="7"/>
      <c r="AD1162" s="7"/>
      <c r="AE1162" s="7"/>
      <c r="AF1162" s="7"/>
      <c r="AG1162" s="7"/>
      <c r="AH1162" s="7"/>
      <c r="AI1162" s="7"/>
      <c r="AJ1162" s="7"/>
      <c r="AK1162" s="7"/>
      <c r="AL1162" s="7"/>
      <c r="AM1162" s="7"/>
      <c r="AN1162" s="7"/>
      <c r="AO1162" s="7"/>
      <c r="AP1162" s="7"/>
      <c r="AQ1162" s="7"/>
      <c r="AR1162" s="7"/>
      <c r="AS1162" s="7"/>
      <c r="AT1162" s="7"/>
      <c r="AU1162" s="7"/>
      <c r="AV1162" s="7"/>
      <c r="AW1162" s="7"/>
      <c r="AX1162" s="7"/>
      <c r="AY1162" s="7"/>
      <c r="AZ1162" s="7"/>
      <c r="BA1162" s="7"/>
      <c r="BB1162" s="7"/>
      <c r="BC1162" s="7"/>
      <c r="BD1162" s="7"/>
      <c r="BE1162" s="7"/>
      <c r="BF1162" s="7"/>
      <c r="BG1162" s="7"/>
      <c r="BH1162" s="7"/>
      <c r="BI1162" s="7"/>
      <c r="BJ1162" s="7"/>
      <c r="BK1162" s="7"/>
      <c r="BL1162" s="7"/>
      <c r="BM1162" s="7"/>
      <c r="BN1162" s="7"/>
      <c r="BO1162" s="7"/>
      <c r="BP1162" s="7"/>
      <c r="BQ1162" s="7"/>
      <c r="BR1162" s="7"/>
      <c r="BS1162" s="7"/>
      <c r="BT1162" s="7"/>
      <c r="BU1162" s="7"/>
      <c r="BV1162" s="7"/>
      <c r="BW1162" s="7"/>
      <c r="BX1162" s="7"/>
      <c r="BY1162" s="7"/>
      <c r="BZ1162" s="7"/>
      <c r="CA1162" s="7"/>
      <c r="CB1162" s="7"/>
      <c r="CC1162" s="7"/>
      <c r="CD1162" s="7"/>
      <c r="CE1162" s="7"/>
      <c r="CF1162" s="7"/>
      <c r="CG1162" s="7"/>
      <c r="CH1162" s="7"/>
      <c r="CI1162" s="7"/>
      <c r="CJ1162" s="7"/>
      <c r="CK1162" s="7"/>
      <c r="CL1162" s="7"/>
      <c r="CM1162" s="8"/>
    </row>
    <row r="1163" spans="1:91" s="9" customFormat="1" ht="80.25" customHeight="1" x14ac:dyDescent="0.3">
      <c r="A1163" s="2">
        <v>103</v>
      </c>
      <c r="B1163" s="30" t="s">
        <v>146</v>
      </c>
      <c r="C1163" s="2" t="s">
        <v>142</v>
      </c>
      <c r="D1163" s="2"/>
      <c r="E1163" s="20" t="s">
        <v>145</v>
      </c>
      <c r="F1163" s="20"/>
      <c r="G1163" s="20">
        <v>2</v>
      </c>
      <c r="H1163" s="20">
        <v>2</v>
      </c>
      <c r="I1163" s="20">
        <v>3</v>
      </c>
      <c r="J1163" s="20">
        <v>3</v>
      </c>
      <c r="K1163" s="20">
        <v>3</v>
      </c>
      <c r="L1163" s="20">
        <v>3</v>
      </c>
      <c r="M1163" s="20">
        <v>3</v>
      </c>
      <c r="N1163" s="2" t="s">
        <v>144</v>
      </c>
      <c r="O1163" s="2"/>
      <c r="P1163" s="197"/>
      <c r="Q1163" s="7"/>
      <c r="R1163" s="7"/>
      <c r="S1163" s="7"/>
      <c r="T1163" s="7"/>
      <c r="U1163" s="7"/>
      <c r="V1163" s="7"/>
      <c r="W1163" s="7"/>
      <c r="X1163" s="7"/>
      <c r="Y1163" s="7"/>
      <c r="Z1163" s="7"/>
      <c r="AA1163" s="7"/>
      <c r="AB1163" s="7"/>
      <c r="AC1163" s="7"/>
      <c r="AD1163" s="7"/>
      <c r="AE1163" s="7"/>
      <c r="AF1163" s="7"/>
      <c r="AG1163" s="7"/>
      <c r="AH1163" s="7"/>
      <c r="AI1163" s="7"/>
      <c r="AJ1163" s="7"/>
      <c r="AK1163" s="7"/>
      <c r="AL1163" s="7"/>
      <c r="AM1163" s="7"/>
      <c r="AN1163" s="7"/>
      <c r="AO1163" s="7"/>
      <c r="AP1163" s="7"/>
      <c r="AQ1163" s="7"/>
      <c r="AR1163" s="7"/>
      <c r="AS1163" s="7"/>
      <c r="AT1163" s="7"/>
      <c r="AU1163" s="7"/>
      <c r="AV1163" s="7"/>
      <c r="AW1163" s="7"/>
      <c r="AX1163" s="7"/>
      <c r="AY1163" s="7"/>
      <c r="AZ1163" s="7"/>
      <c r="BA1163" s="7"/>
      <c r="BB1163" s="7"/>
      <c r="BC1163" s="7"/>
      <c r="BD1163" s="7"/>
      <c r="BE1163" s="7"/>
      <c r="BF1163" s="7"/>
      <c r="BG1163" s="7"/>
      <c r="BH1163" s="7"/>
      <c r="BI1163" s="7"/>
      <c r="BJ1163" s="7"/>
      <c r="BK1163" s="7"/>
      <c r="BL1163" s="7"/>
      <c r="BM1163" s="7"/>
      <c r="BN1163" s="7"/>
      <c r="BO1163" s="7"/>
      <c r="BP1163" s="7"/>
      <c r="BQ1163" s="7"/>
      <c r="BR1163" s="7"/>
      <c r="BS1163" s="7"/>
      <c r="BT1163" s="7"/>
      <c r="BU1163" s="7"/>
      <c r="BV1163" s="7"/>
      <c r="BW1163" s="7"/>
      <c r="BX1163" s="7"/>
      <c r="BY1163" s="7"/>
      <c r="BZ1163" s="7"/>
      <c r="CA1163" s="7"/>
      <c r="CB1163" s="7"/>
      <c r="CC1163" s="7"/>
      <c r="CD1163" s="7"/>
      <c r="CE1163" s="7"/>
      <c r="CF1163" s="7"/>
      <c r="CG1163" s="7"/>
      <c r="CH1163" s="7"/>
      <c r="CI1163" s="7"/>
      <c r="CJ1163" s="7"/>
      <c r="CK1163" s="7"/>
      <c r="CL1163" s="7"/>
      <c r="CM1163" s="8"/>
    </row>
    <row r="1164" spans="1:91" s="295" customFormat="1" ht="41.25" customHeight="1" x14ac:dyDescent="0.3">
      <c r="A1164" s="106"/>
      <c r="B1164" s="93" t="s">
        <v>755</v>
      </c>
      <c r="C1164" s="94"/>
      <c r="D1164" s="94"/>
      <c r="E1164" s="94"/>
      <c r="F1164" s="94"/>
      <c r="G1164" s="94"/>
      <c r="H1164" s="94"/>
      <c r="I1164" s="94"/>
      <c r="J1164" s="94"/>
      <c r="K1164" s="94"/>
      <c r="L1164" s="94"/>
      <c r="M1164" s="94"/>
      <c r="N1164" s="94"/>
      <c r="O1164" s="94"/>
      <c r="P1164" s="95"/>
      <c r="Q1164" s="185"/>
      <c r="R1164" s="185"/>
      <c r="S1164" s="185"/>
      <c r="T1164" s="185"/>
      <c r="U1164" s="185"/>
      <c r="V1164" s="185"/>
      <c r="W1164" s="185"/>
      <c r="X1164" s="185"/>
      <c r="Y1164" s="185"/>
      <c r="Z1164" s="185"/>
      <c r="AA1164" s="185"/>
      <c r="AB1164" s="185"/>
      <c r="AC1164" s="185"/>
      <c r="AD1164" s="185"/>
      <c r="AE1164" s="185"/>
      <c r="AF1164" s="185"/>
      <c r="AG1164" s="185"/>
      <c r="AH1164" s="185"/>
      <c r="AI1164" s="185"/>
      <c r="AJ1164" s="185"/>
      <c r="AK1164" s="185"/>
      <c r="AL1164" s="185"/>
      <c r="AM1164" s="185"/>
      <c r="AN1164" s="185"/>
      <c r="AO1164" s="185"/>
      <c r="AP1164" s="185"/>
      <c r="AQ1164" s="185"/>
      <c r="AR1164" s="185"/>
      <c r="AS1164" s="185"/>
      <c r="AT1164" s="185"/>
      <c r="AU1164" s="185"/>
      <c r="AV1164" s="185"/>
      <c r="AW1164" s="185"/>
      <c r="AX1164" s="185"/>
      <c r="AY1164" s="185"/>
      <c r="AZ1164" s="185"/>
      <c r="BA1164" s="185"/>
      <c r="BB1164" s="185"/>
      <c r="BC1164" s="185"/>
      <c r="BD1164" s="185"/>
      <c r="BE1164" s="185"/>
      <c r="BF1164" s="185"/>
      <c r="BG1164" s="185"/>
      <c r="BH1164" s="185"/>
      <c r="BI1164" s="185"/>
      <c r="BJ1164" s="185"/>
      <c r="BK1164" s="185"/>
      <c r="BL1164" s="185"/>
      <c r="BM1164" s="185"/>
      <c r="BN1164" s="185"/>
      <c r="BO1164" s="185"/>
      <c r="BP1164" s="185"/>
      <c r="BQ1164" s="185"/>
      <c r="BR1164" s="185"/>
      <c r="BS1164" s="185"/>
      <c r="BT1164" s="185"/>
      <c r="BU1164" s="185"/>
      <c r="BV1164" s="185"/>
      <c r="BW1164" s="185"/>
      <c r="BX1164" s="185"/>
      <c r="BY1164" s="185"/>
      <c r="BZ1164" s="185"/>
      <c r="CA1164" s="185"/>
      <c r="CB1164" s="185"/>
      <c r="CC1164" s="185"/>
      <c r="CD1164" s="185"/>
      <c r="CE1164" s="185"/>
      <c r="CF1164" s="185"/>
      <c r="CG1164" s="185"/>
      <c r="CH1164" s="185"/>
      <c r="CI1164" s="185"/>
      <c r="CJ1164" s="185"/>
      <c r="CK1164" s="185"/>
      <c r="CL1164" s="185"/>
      <c r="CM1164" s="294"/>
    </row>
    <row r="1165" spans="1:91" s="9" customFormat="1" ht="64.5" customHeight="1" x14ac:dyDescent="0.3">
      <c r="A1165" s="2">
        <v>104</v>
      </c>
      <c r="B1165" s="30" t="s">
        <v>143</v>
      </c>
      <c r="C1165" s="2" t="s">
        <v>142</v>
      </c>
      <c r="D1165" s="2"/>
      <c r="E1165" s="2" t="s">
        <v>141</v>
      </c>
      <c r="F1165" s="2" t="s">
        <v>140</v>
      </c>
      <c r="G1165" s="20">
        <v>2.5</v>
      </c>
      <c r="H1165" s="337">
        <v>9.1</v>
      </c>
      <c r="I1165" s="337">
        <v>8</v>
      </c>
      <c r="J1165" s="337">
        <v>8</v>
      </c>
      <c r="K1165" s="337">
        <v>8</v>
      </c>
      <c r="L1165" s="337">
        <v>8</v>
      </c>
      <c r="M1165" s="337">
        <v>8</v>
      </c>
      <c r="N1165" s="2"/>
      <c r="O1165" s="2"/>
      <c r="P1165" s="197"/>
      <c r="Q1165" s="7"/>
      <c r="R1165" s="7"/>
      <c r="S1165" s="7"/>
      <c r="T1165" s="7"/>
      <c r="U1165" s="7"/>
      <c r="V1165" s="7"/>
      <c r="W1165" s="7"/>
      <c r="X1165" s="7"/>
      <c r="Y1165" s="7"/>
      <c r="Z1165" s="7"/>
      <c r="AA1165" s="7"/>
      <c r="AB1165" s="7"/>
      <c r="AC1165" s="7"/>
      <c r="AD1165" s="7"/>
      <c r="AE1165" s="7"/>
      <c r="AF1165" s="7"/>
      <c r="AG1165" s="7"/>
      <c r="AH1165" s="7"/>
      <c r="AI1165" s="7"/>
      <c r="AJ1165" s="7"/>
      <c r="AK1165" s="7"/>
      <c r="AL1165" s="7"/>
      <c r="AM1165" s="7"/>
      <c r="AN1165" s="7"/>
      <c r="AO1165" s="7"/>
      <c r="AP1165" s="7"/>
      <c r="AQ1165" s="7"/>
      <c r="AR1165" s="7"/>
      <c r="AS1165" s="7"/>
      <c r="AT1165" s="7"/>
      <c r="AU1165" s="7"/>
      <c r="AV1165" s="7"/>
      <c r="AW1165" s="7"/>
      <c r="AX1165" s="7"/>
      <c r="AY1165" s="7"/>
      <c r="AZ1165" s="7"/>
      <c r="BA1165" s="7"/>
      <c r="BB1165" s="7"/>
      <c r="BC1165" s="7"/>
      <c r="BD1165" s="7"/>
      <c r="BE1165" s="7"/>
      <c r="BF1165" s="7"/>
      <c r="BG1165" s="7"/>
      <c r="BH1165" s="7"/>
      <c r="BI1165" s="7"/>
      <c r="BJ1165" s="7"/>
      <c r="BK1165" s="7"/>
      <c r="BL1165" s="7"/>
      <c r="BM1165" s="7"/>
      <c r="BN1165" s="7"/>
      <c r="BO1165" s="7"/>
      <c r="BP1165" s="7"/>
      <c r="BQ1165" s="7"/>
      <c r="BR1165" s="7"/>
      <c r="BS1165" s="7"/>
      <c r="BT1165" s="7"/>
      <c r="BU1165" s="7"/>
      <c r="BV1165" s="7"/>
      <c r="BW1165" s="7"/>
      <c r="BX1165" s="7"/>
      <c r="BY1165" s="7"/>
      <c r="BZ1165" s="7"/>
      <c r="CA1165" s="7"/>
      <c r="CB1165" s="7"/>
      <c r="CC1165" s="7"/>
      <c r="CD1165" s="7"/>
      <c r="CE1165" s="7"/>
      <c r="CF1165" s="7"/>
      <c r="CG1165" s="7"/>
      <c r="CH1165" s="7"/>
      <c r="CI1165" s="7"/>
      <c r="CJ1165" s="7"/>
      <c r="CK1165" s="7"/>
      <c r="CL1165" s="7"/>
      <c r="CM1165" s="8"/>
    </row>
    <row r="1166" spans="1:91" s="9" customFormat="1" ht="171" customHeight="1" x14ac:dyDescent="0.3">
      <c r="A1166" s="62"/>
      <c r="B1166" s="37" t="s">
        <v>139</v>
      </c>
      <c r="C1166" s="2" t="s">
        <v>138</v>
      </c>
      <c r="D1166" s="3"/>
      <c r="E1166" s="122" t="s">
        <v>3</v>
      </c>
      <c r="G1166" s="62">
        <v>78.5</v>
      </c>
      <c r="H1166" s="62">
        <v>79.5</v>
      </c>
      <c r="I1166" s="62">
        <v>79</v>
      </c>
      <c r="J1166" s="62">
        <v>79</v>
      </c>
      <c r="K1166" s="62">
        <v>80</v>
      </c>
      <c r="L1166" s="62">
        <v>85</v>
      </c>
      <c r="M1166" s="62">
        <v>86</v>
      </c>
      <c r="P1166" s="70"/>
      <c r="Q1166" s="7"/>
      <c r="R1166" s="7"/>
      <c r="S1166" s="7"/>
      <c r="T1166" s="7"/>
      <c r="U1166" s="7"/>
      <c r="V1166" s="7"/>
      <c r="W1166" s="7"/>
      <c r="X1166" s="7"/>
      <c r="Y1166" s="7"/>
      <c r="Z1166" s="7"/>
      <c r="AA1166" s="7"/>
      <c r="AB1166" s="7"/>
      <c r="AC1166" s="7"/>
      <c r="AD1166" s="7"/>
      <c r="AE1166" s="7"/>
      <c r="AF1166" s="7"/>
      <c r="AG1166" s="7"/>
      <c r="AH1166" s="7"/>
      <c r="AI1166" s="7"/>
      <c r="AJ1166" s="7"/>
      <c r="AK1166" s="7"/>
      <c r="AL1166" s="7"/>
      <c r="AM1166" s="7"/>
      <c r="AN1166" s="7"/>
      <c r="AO1166" s="7"/>
      <c r="AP1166" s="7"/>
      <c r="AQ1166" s="7"/>
      <c r="AR1166" s="7"/>
      <c r="AS1166" s="7"/>
      <c r="AT1166" s="7"/>
      <c r="AU1166" s="7"/>
      <c r="AV1166" s="7"/>
      <c r="AW1166" s="7"/>
      <c r="AX1166" s="7"/>
      <c r="AY1166" s="7"/>
      <c r="AZ1166" s="7"/>
      <c r="BA1166" s="7"/>
      <c r="BB1166" s="7"/>
      <c r="BC1166" s="7"/>
      <c r="BD1166" s="7"/>
      <c r="BE1166" s="7"/>
      <c r="BF1166" s="7"/>
      <c r="BG1166" s="7"/>
      <c r="BH1166" s="7"/>
      <c r="BI1166" s="7"/>
      <c r="BJ1166" s="7"/>
      <c r="BK1166" s="7"/>
      <c r="BL1166" s="7"/>
      <c r="BM1166" s="7"/>
      <c r="BN1166" s="7"/>
      <c r="BO1166" s="7"/>
      <c r="BP1166" s="7"/>
      <c r="BQ1166" s="7"/>
      <c r="BR1166" s="7"/>
      <c r="BS1166" s="7"/>
      <c r="BT1166" s="7"/>
      <c r="BU1166" s="7"/>
      <c r="BV1166" s="7"/>
      <c r="BW1166" s="7"/>
      <c r="BX1166" s="7"/>
      <c r="BY1166" s="7"/>
      <c r="BZ1166" s="7"/>
      <c r="CA1166" s="7"/>
      <c r="CB1166" s="7"/>
      <c r="CC1166" s="7"/>
      <c r="CD1166" s="7"/>
      <c r="CE1166" s="7"/>
      <c r="CF1166" s="7"/>
      <c r="CG1166" s="7"/>
      <c r="CH1166" s="7"/>
      <c r="CI1166" s="7"/>
      <c r="CJ1166" s="7"/>
      <c r="CK1166" s="7"/>
      <c r="CL1166" s="7"/>
      <c r="CM1166" s="8"/>
    </row>
    <row r="1167" spans="1:91" s="9" customFormat="1" ht="80.25" customHeight="1" x14ac:dyDescent="0.3">
      <c r="A1167" s="2"/>
      <c r="B1167" s="135" t="s">
        <v>118</v>
      </c>
      <c r="C1167" s="2"/>
      <c r="D1167" s="2"/>
      <c r="E1167" s="20"/>
      <c r="F1167" s="2"/>
      <c r="G1167" s="183">
        <f t="shared" ref="G1167:M1167" si="86">G1172</f>
        <v>0</v>
      </c>
      <c r="H1167" s="106">
        <f t="shared" si="86"/>
        <v>0</v>
      </c>
      <c r="I1167" s="106">
        <f t="shared" si="86"/>
        <v>0</v>
      </c>
      <c r="J1167" s="106">
        <f t="shared" si="86"/>
        <v>0</v>
      </c>
      <c r="K1167" s="106">
        <f t="shared" si="86"/>
        <v>0</v>
      </c>
      <c r="L1167" s="106">
        <f t="shared" si="86"/>
        <v>0</v>
      </c>
      <c r="M1167" s="106">
        <f t="shared" si="86"/>
        <v>0</v>
      </c>
      <c r="N1167" s="20"/>
      <c r="O1167" s="2"/>
      <c r="P1167" s="31"/>
      <c r="Q1167" s="7"/>
      <c r="R1167" s="7"/>
      <c r="S1167" s="7"/>
      <c r="T1167" s="7"/>
      <c r="U1167" s="7"/>
      <c r="V1167" s="7"/>
      <c r="W1167" s="7"/>
      <c r="X1167" s="7"/>
      <c r="Y1167" s="7"/>
      <c r="Z1167" s="7"/>
      <c r="AA1167" s="7"/>
      <c r="AB1167" s="7"/>
      <c r="AC1167" s="7"/>
      <c r="AD1167" s="7"/>
      <c r="AE1167" s="7"/>
      <c r="AF1167" s="7"/>
      <c r="AG1167" s="7"/>
      <c r="AH1167" s="7"/>
      <c r="AI1167" s="7"/>
      <c r="AJ1167" s="7"/>
      <c r="AK1167" s="7"/>
      <c r="AL1167" s="7"/>
      <c r="AM1167" s="7"/>
      <c r="AN1167" s="7"/>
      <c r="AO1167" s="7"/>
      <c r="AP1167" s="7"/>
      <c r="AQ1167" s="7"/>
      <c r="AR1167" s="7"/>
      <c r="AS1167" s="7"/>
      <c r="AT1167" s="7"/>
      <c r="AU1167" s="7"/>
      <c r="AV1167" s="7"/>
      <c r="AW1167" s="7"/>
      <c r="AX1167" s="7"/>
      <c r="AY1167" s="7"/>
      <c r="AZ1167" s="7"/>
      <c r="BA1167" s="7"/>
      <c r="BB1167" s="7"/>
      <c r="BC1167" s="7"/>
      <c r="BD1167" s="7"/>
      <c r="BE1167" s="7"/>
      <c r="BF1167" s="7"/>
      <c r="BG1167" s="7"/>
      <c r="BH1167" s="7"/>
      <c r="BI1167" s="7"/>
      <c r="BJ1167" s="7"/>
      <c r="BK1167" s="7"/>
      <c r="BL1167" s="7"/>
      <c r="BM1167" s="7"/>
      <c r="BN1167" s="7"/>
      <c r="BO1167" s="7"/>
      <c r="BP1167" s="7"/>
      <c r="BQ1167" s="7"/>
      <c r="BR1167" s="7"/>
      <c r="BS1167" s="7"/>
      <c r="BT1167" s="7"/>
      <c r="BU1167" s="7"/>
      <c r="BV1167" s="7"/>
      <c r="BW1167" s="7"/>
      <c r="BX1167" s="7"/>
      <c r="BY1167" s="7"/>
      <c r="BZ1167" s="7"/>
      <c r="CA1167" s="7"/>
      <c r="CB1167" s="7"/>
      <c r="CC1167" s="7"/>
      <c r="CD1167" s="7"/>
      <c r="CE1167" s="7"/>
      <c r="CF1167" s="7"/>
      <c r="CG1167" s="7"/>
      <c r="CH1167" s="7"/>
      <c r="CI1167" s="7"/>
      <c r="CJ1167" s="7"/>
      <c r="CK1167" s="7"/>
      <c r="CL1167" s="7"/>
      <c r="CM1167" s="8"/>
    </row>
    <row r="1168" spans="1:91" s="9" customFormat="1" ht="41.25" customHeight="1" x14ac:dyDescent="0.3">
      <c r="A1168" s="2"/>
      <c r="B1168" s="30" t="s">
        <v>35</v>
      </c>
      <c r="C1168" s="2"/>
      <c r="D1168" s="2"/>
      <c r="E1168" s="20"/>
      <c r="F1168" s="2"/>
      <c r="G1168" s="2"/>
      <c r="H1168" s="2"/>
      <c r="I1168" s="2"/>
      <c r="J1168" s="2"/>
      <c r="K1168" s="2"/>
      <c r="L1168" s="2"/>
      <c r="M1168" s="2"/>
      <c r="N1168" s="20"/>
      <c r="O1168" s="2"/>
      <c r="P1168" s="31"/>
      <c r="Q1168" s="7"/>
      <c r="R1168" s="7"/>
      <c r="S1168" s="7"/>
      <c r="T1168" s="7"/>
      <c r="U1168" s="7"/>
      <c r="V1168" s="7"/>
      <c r="W1168" s="7"/>
      <c r="X1168" s="7"/>
      <c r="Y1168" s="7"/>
      <c r="Z1168" s="7"/>
      <c r="AA1168" s="7"/>
      <c r="AB1168" s="7"/>
      <c r="AC1168" s="7"/>
      <c r="AD1168" s="7"/>
      <c r="AE1168" s="7"/>
      <c r="AF1168" s="7"/>
      <c r="AG1168" s="7"/>
      <c r="AH1168" s="7"/>
      <c r="AI1168" s="7"/>
      <c r="AJ1168" s="7"/>
      <c r="AK1168" s="7"/>
      <c r="AL1168" s="7"/>
      <c r="AM1168" s="7"/>
      <c r="AN1168" s="7"/>
      <c r="AO1168" s="7"/>
      <c r="AP1168" s="7"/>
      <c r="AQ1168" s="7"/>
      <c r="AR1168" s="7"/>
      <c r="AS1168" s="7"/>
      <c r="AT1168" s="7"/>
      <c r="AU1168" s="7"/>
      <c r="AV1168" s="7"/>
      <c r="AW1168" s="7"/>
      <c r="AX1168" s="7"/>
      <c r="AY1168" s="7"/>
      <c r="AZ1168" s="7"/>
      <c r="BA1168" s="7"/>
      <c r="BB1168" s="7"/>
      <c r="BC1168" s="7"/>
      <c r="BD1168" s="7"/>
      <c r="BE1168" s="7"/>
      <c r="BF1168" s="7"/>
      <c r="BG1168" s="7"/>
      <c r="BH1168" s="7"/>
      <c r="BI1168" s="7"/>
      <c r="BJ1168" s="7"/>
      <c r="BK1168" s="7"/>
      <c r="BL1168" s="7"/>
      <c r="BM1168" s="7"/>
      <c r="BN1168" s="7"/>
      <c r="BO1168" s="7"/>
      <c r="BP1168" s="7"/>
      <c r="BQ1168" s="7"/>
      <c r="BR1168" s="7"/>
      <c r="BS1168" s="7"/>
      <c r="BT1168" s="7"/>
      <c r="BU1168" s="7"/>
      <c r="BV1168" s="7"/>
      <c r="BW1168" s="7"/>
      <c r="BX1168" s="7"/>
      <c r="BY1168" s="7"/>
      <c r="BZ1168" s="7"/>
      <c r="CA1168" s="7"/>
      <c r="CB1168" s="7"/>
      <c r="CC1168" s="7"/>
      <c r="CD1168" s="7"/>
      <c r="CE1168" s="7"/>
      <c r="CF1168" s="7"/>
      <c r="CG1168" s="7"/>
      <c r="CH1168" s="7"/>
      <c r="CI1168" s="7"/>
      <c r="CJ1168" s="7"/>
      <c r="CK1168" s="7"/>
      <c r="CL1168" s="7"/>
      <c r="CM1168" s="8"/>
    </row>
    <row r="1169" spans="1:91" s="9" customFormat="1" ht="41.25" customHeight="1" x14ac:dyDescent="0.3">
      <c r="A1169" s="2"/>
      <c r="B1169" s="30" t="s">
        <v>34</v>
      </c>
      <c r="C1169" s="2"/>
      <c r="D1169" s="2"/>
      <c r="E1169" s="20"/>
      <c r="F1169" s="2"/>
      <c r="G1169" s="2"/>
      <c r="H1169" s="2"/>
      <c r="I1169" s="2"/>
      <c r="J1169" s="2"/>
      <c r="K1169" s="2"/>
      <c r="L1169" s="2"/>
      <c r="M1169" s="2"/>
      <c r="N1169" s="20"/>
      <c r="O1169" s="2"/>
      <c r="P1169" s="31"/>
      <c r="Q1169" s="7"/>
      <c r="R1169" s="7"/>
      <c r="S1169" s="7"/>
      <c r="T1169" s="7"/>
      <c r="U1169" s="7"/>
      <c r="V1169" s="7"/>
      <c r="W1169" s="7"/>
      <c r="X1169" s="7"/>
      <c r="Y1169" s="7"/>
      <c r="Z1169" s="7"/>
      <c r="AA1169" s="7"/>
      <c r="AB1169" s="7"/>
      <c r="AC1169" s="7"/>
      <c r="AD1169" s="7"/>
      <c r="AE1169" s="7"/>
      <c r="AF1169" s="7"/>
      <c r="AG1169" s="7"/>
      <c r="AH1169" s="7"/>
      <c r="AI1169" s="7"/>
      <c r="AJ1169" s="7"/>
      <c r="AK1169" s="7"/>
      <c r="AL1169" s="7"/>
      <c r="AM1169" s="7"/>
      <c r="AN1169" s="7"/>
      <c r="AO1169" s="7"/>
      <c r="AP1169" s="7"/>
      <c r="AQ1169" s="7"/>
      <c r="AR1169" s="7"/>
      <c r="AS1169" s="7"/>
      <c r="AT1169" s="7"/>
      <c r="AU1169" s="7"/>
      <c r="AV1169" s="7"/>
      <c r="AW1169" s="7"/>
      <c r="AX1169" s="7"/>
      <c r="AY1169" s="7"/>
      <c r="AZ1169" s="7"/>
      <c r="BA1169" s="7"/>
      <c r="BB1169" s="7"/>
      <c r="BC1169" s="7"/>
      <c r="BD1169" s="7"/>
      <c r="BE1169" s="7"/>
      <c r="BF1169" s="7"/>
      <c r="BG1169" s="7"/>
      <c r="BH1169" s="7"/>
      <c r="BI1169" s="7"/>
      <c r="BJ1169" s="7"/>
      <c r="BK1169" s="7"/>
      <c r="BL1169" s="7"/>
      <c r="BM1169" s="7"/>
      <c r="BN1169" s="7"/>
      <c r="BO1169" s="7"/>
      <c r="BP1169" s="7"/>
      <c r="BQ1169" s="7"/>
      <c r="BR1169" s="7"/>
      <c r="BS1169" s="7"/>
      <c r="BT1169" s="7"/>
      <c r="BU1169" s="7"/>
      <c r="BV1169" s="7"/>
      <c r="BW1169" s="7"/>
      <c r="BX1169" s="7"/>
      <c r="BY1169" s="7"/>
      <c r="BZ1169" s="7"/>
      <c r="CA1169" s="7"/>
      <c r="CB1169" s="7"/>
      <c r="CC1169" s="7"/>
      <c r="CD1169" s="7"/>
      <c r="CE1169" s="7"/>
      <c r="CF1169" s="7"/>
      <c r="CG1169" s="7"/>
      <c r="CH1169" s="7"/>
      <c r="CI1169" s="7"/>
      <c r="CJ1169" s="7"/>
      <c r="CK1169" s="7"/>
      <c r="CL1169" s="7"/>
      <c r="CM1169" s="8"/>
    </row>
    <row r="1170" spans="1:91" s="9" customFormat="1" ht="41.25" customHeight="1" x14ac:dyDescent="0.3">
      <c r="A1170" s="2"/>
      <c r="B1170" s="30" t="s">
        <v>33</v>
      </c>
      <c r="C1170" s="2"/>
      <c r="D1170" s="2"/>
      <c r="E1170" s="20"/>
      <c r="F1170" s="2"/>
      <c r="G1170" s="2"/>
      <c r="H1170" s="2"/>
      <c r="I1170" s="2"/>
      <c r="J1170" s="2"/>
      <c r="K1170" s="2"/>
      <c r="L1170" s="2"/>
      <c r="M1170" s="2"/>
      <c r="N1170" s="20"/>
      <c r="O1170" s="2"/>
      <c r="P1170" s="31"/>
      <c r="Q1170" s="7"/>
      <c r="R1170" s="7"/>
      <c r="S1170" s="7"/>
      <c r="T1170" s="7"/>
      <c r="U1170" s="7"/>
      <c r="V1170" s="7"/>
      <c r="W1170" s="7"/>
      <c r="X1170" s="7"/>
      <c r="Y1170" s="7"/>
      <c r="Z1170" s="7"/>
      <c r="AA1170" s="7"/>
      <c r="AB1170" s="7"/>
      <c r="AC1170" s="7"/>
      <c r="AD1170" s="7"/>
      <c r="AE1170" s="7"/>
      <c r="AF1170" s="7"/>
      <c r="AG1170" s="7"/>
      <c r="AH1170" s="7"/>
      <c r="AI1170" s="7"/>
      <c r="AJ1170" s="7"/>
      <c r="AK1170" s="7"/>
      <c r="AL1170" s="7"/>
      <c r="AM1170" s="7"/>
      <c r="AN1170" s="7"/>
      <c r="AO1170" s="7"/>
      <c r="AP1170" s="7"/>
      <c r="AQ1170" s="7"/>
      <c r="AR1170" s="7"/>
      <c r="AS1170" s="7"/>
      <c r="AT1170" s="7"/>
      <c r="AU1170" s="7"/>
      <c r="AV1170" s="7"/>
      <c r="AW1170" s="7"/>
      <c r="AX1170" s="7"/>
      <c r="AY1170" s="7"/>
      <c r="AZ1170" s="7"/>
      <c r="BA1170" s="7"/>
      <c r="BB1170" s="7"/>
      <c r="BC1170" s="7"/>
      <c r="BD1170" s="7"/>
      <c r="BE1170" s="7"/>
      <c r="BF1170" s="7"/>
      <c r="BG1170" s="7"/>
      <c r="BH1170" s="7"/>
      <c r="BI1170" s="7"/>
      <c r="BJ1170" s="7"/>
      <c r="BK1170" s="7"/>
      <c r="BL1170" s="7"/>
      <c r="BM1170" s="7"/>
      <c r="BN1170" s="7"/>
      <c r="BO1170" s="7"/>
      <c r="BP1170" s="7"/>
      <c r="BQ1170" s="7"/>
      <c r="BR1170" s="7"/>
      <c r="BS1170" s="7"/>
      <c r="BT1170" s="7"/>
      <c r="BU1170" s="7"/>
      <c r="BV1170" s="7"/>
      <c r="BW1170" s="7"/>
      <c r="BX1170" s="7"/>
      <c r="BY1170" s="7"/>
      <c r="BZ1170" s="7"/>
      <c r="CA1170" s="7"/>
      <c r="CB1170" s="7"/>
      <c r="CC1170" s="7"/>
      <c r="CD1170" s="7"/>
      <c r="CE1170" s="7"/>
      <c r="CF1170" s="7"/>
      <c r="CG1170" s="7"/>
      <c r="CH1170" s="7"/>
      <c r="CI1170" s="7"/>
      <c r="CJ1170" s="7"/>
      <c r="CK1170" s="7"/>
      <c r="CL1170" s="7"/>
      <c r="CM1170" s="8"/>
    </row>
    <row r="1171" spans="1:91" s="9" customFormat="1" ht="41.25" customHeight="1" x14ac:dyDescent="0.3">
      <c r="A1171" s="2"/>
      <c r="B1171" s="30" t="s">
        <v>32</v>
      </c>
      <c r="C1171" s="2"/>
      <c r="D1171" s="2"/>
      <c r="E1171" s="20"/>
      <c r="F1171" s="2"/>
      <c r="G1171" s="2"/>
      <c r="H1171" s="2"/>
      <c r="I1171" s="2"/>
      <c r="J1171" s="2"/>
      <c r="K1171" s="2"/>
      <c r="L1171" s="2"/>
      <c r="M1171" s="2"/>
      <c r="N1171" s="20"/>
      <c r="O1171" s="2"/>
      <c r="P1171" s="31"/>
      <c r="Q1171" s="7"/>
      <c r="R1171" s="7"/>
      <c r="S1171" s="7"/>
      <c r="T1171" s="7"/>
      <c r="U1171" s="7"/>
      <c r="V1171" s="7"/>
      <c r="W1171" s="7"/>
      <c r="X1171" s="7"/>
      <c r="Y1171" s="7"/>
      <c r="Z1171" s="7"/>
      <c r="AA1171" s="7"/>
      <c r="AB1171" s="7"/>
      <c r="AC1171" s="7"/>
      <c r="AD1171" s="7"/>
      <c r="AE1171" s="7"/>
      <c r="AF1171" s="7"/>
      <c r="AG1171" s="7"/>
      <c r="AH1171" s="7"/>
      <c r="AI1171" s="7"/>
      <c r="AJ1171" s="7"/>
      <c r="AK1171" s="7"/>
      <c r="AL1171" s="7"/>
      <c r="AM1171" s="7"/>
      <c r="AN1171" s="7"/>
      <c r="AO1171" s="7"/>
      <c r="AP1171" s="7"/>
      <c r="AQ1171" s="7"/>
      <c r="AR1171" s="7"/>
      <c r="AS1171" s="7"/>
      <c r="AT1171" s="7"/>
      <c r="AU1171" s="7"/>
      <c r="AV1171" s="7"/>
      <c r="AW1171" s="7"/>
      <c r="AX1171" s="7"/>
      <c r="AY1171" s="7"/>
      <c r="AZ1171" s="7"/>
      <c r="BA1171" s="7"/>
      <c r="BB1171" s="7"/>
      <c r="BC1171" s="7"/>
      <c r="BD1171" s="7"/>
      <c r="BE1171" s="7"/>
      <c r="BF1171" s="7"/>
      <c r="BG1171" s="7"/>
      <c r="BH1171" s="7"/>
      <c r="BI1171" s="7"/>
      <c r="BJ1171" s="7"/>
      <c r="BK1171" s="7"/>
      <c r="BL1171" s="7"/>
      <c r="BM1171" s="7"/>
      <c r="BN1171" s="7"/>
      <c r="BO1171" s="7"/>
      <c r="BP1171" s="7"/>
      <c r="BQ1171" s="7"/>
      <c r="BR1171" s="7"/>
      <c r="BS1171" s="7"/>
      <c r="BT1171" s="7"/>
      <c r="BU1171" s="7"/>
      <c r="BV1171" s="7"/>
      <c r="BW1171" s="7"/>
      <c r="BX1171" s="7"/>
      <c r="BY1171" s="7"/>
      <c r="BZ1171" s="7"/>
      <c r="CA1171" s="7"/>
      <c r="CB1171" s="7"/>
      <c r="CC1171" s="7"/>
      <c r="CD1171" s="7"/>
      <c r="CE1171" s="7"/>
      <c r="CF1171" s="7"/>
      <c r="CG1171" s="7"/>
      <c r="CH1171" s="7"/>
      <c r="CI1171" s="7"/>
      <c r="CJ1171" s="7"/>
      <c r="CK1171" s="7"/>
      <c r="CL1171" s="7"/>
      <c r="CM1171" s="8"/>
    </row>
    <row r="1172" spans="1:91" s="9" customFormat="1" ht="41.25" customHeight="1" x14ac:dyDescent="0.3">
      <c r="A1172" s="2"/>
      <c r="B1172" s="30" t="s">
        <v>31</v>
      </c>
      <c r="C1172" s="2"/>
      <c r="D1172" s="2"/>
      <c r="E1172" s="20"/>
      <c r="F1172" s="2"/>
      <c r="G1172" s="85"/>
      <c r="H1172" s="85"/>
      <c r="I1172" s="85"/>
      <c r="J1172" s="85"/>
      <c r="K1172" s="85"/>
      <c r="L1172" s="85"/>
      <c r="M1172" s="85"/>
      <c r="N1172" s="20"/>
      <c r="O1172" s="2"/>
      <c r="P1172" s="31"/>
      <c r="Q1172" s="7"/>
      <c r="R1172" s="7"/>
      <c r="S1172" s="7"/>
      <c r="T1172" s="7"/>
      <c r="U1172" s="7"/>
      <c r="V1172" s="7"/>
      <c r="W1172" s="7"/>
      <c r="X1172" s="7"/>
      <c r="Y1172" s="7"/>
      <c r="Z1172" s="7"/>
      <c r="AA1172" s="7"/>
      <c r="AB1172" s="7"/>
      <c r="AC1172" s="7"/>
      <c r="AD1172" s="7"/>
      <c r="AE1172" s="7"/>
      <c r="AF1172" s="7"/>
      <c r="AG1172" s="7"/>
      <c r="AH1172" s="7"/>
      <c r="AI1172" s="7"/>
      <c r="AJ1172" s="7"/>
      <c r="AK1172" s="7"/>
      <c r="AL1172" s="7"/>
      <c r="AM1172" s="7"/>
      <c r="AN1172" s="7"/>
      <c r="AO1172" s="7"/>
      <c r="AP1172" s="7"/>
      <c r="AQ1172" s="7"/>
      <c r="AR1172" s="7"/>
      <c r="AS1172" s="7"/>
      <c r="AT1172" s="7"/>
      <c r="AU1172" s="7"/>
      <c r="AV1172" s="7"/>
      <c r="AW1172" s="7"/>
      <c r="AX1172" s="7"/>
      <c r="AY1172" s="7"/>
      <c r="AZ1172" s="7"/>
      <c r="BA1172" s="7"/>
      <c r="BB1172" s="7"/>
      <c r="BC1172" s="7"/>
      <c r="BD1172" s="7"/>
      <c r="BE1172" s="7"/>
      <c r="BF1172" s="7"/>
      <c r="BG1172" s="7"/>
      <c r="BH1172" s="7"/>
      <c r="BI1172" s="7"/>
      <c r="BJ1172" s="7"/>
      <c r="BK1172" s="7"/>
      <c r="BL1172" s="7"/>
      <c r="BM1172" s="7"/>
      <c r="BN1172" s="7"/>
      <c r="BO1172" s="7"/>
      <c r="BP1172" s="7"/>
      <c r="BQ1172" s="7"/>
      <c r="BR1172" s="7"/>
      <c r="BS1172" s="7"/>
      <c r="BT1172" s="7"/>
      <c r="BU1172" s="7"/>
      <c r="BV1172" s="7"/>
      <c r="BW1172" s="7"/>
      <c r="BX1172" s="7"/>
      <c r="BY1172" s="7"/>
      <c r="BZ1172" s="7"/>
      <c r="CA1172" s="7"/>
      <c r="CB1172" s="7"/>
      <c r="CC1172" s="7"/>
      <c r="CD1172" s="7"/>
      <c r="CE1172" s="7"/>
      <c r="CF1172" s="7"/>
      <c r="CG1172" s="7"/>
      <c r="CH1172" s="7"/>
      <c r="CI1172" s="7"/>
      <c r="CJ1172" s="7"/>
      <c r="CK1172" s="7"/>
      <c r="CL1172" s="7"/>
      <c r="CM1172" s="8"/>
    </row>
    <row r="1173" spans="1:91" s="9" customFormat="1" ht="41.25" customHeight="1" x14ac:dyDescent="0.3">
      <c r="A1173" s="2"/>
      <c r="B1173" s="30" t="s">
        <v>30</v>
      </c>
      <c r="C1173" s="2"/>
      <c r="D1173" s="2"/>
      <c r="E1173" s="20"/>
      <c r="F1173" s="2"/>
      <c r="G1173" s="2"/>
      <c r="H1173" s="2"/>
      <c r="I1173" s="2"/>
      <c r="J1173" s="2"/>
      <c r="K1173" s="2"/>
      <c r="L1173" s="2"/>
      <c r="M1173" s="2"/>
      <c r="N1173" s="20"/>
      <c r="O1173" s="2"/>
      <c r="P1173" s="31"/>
      <c r="Q1173" s="7"/>
      <c r="R1173" s="7"/>
      <c r="S1173" s="7"/>
      <c r="T1173" s="7"/>
      <c r="U1173" s="7"/>
      <c r="V1173" s="7"/>
      <c r="W1173" s="7"/>
      <c r="X1173" s="7"/>
      <c r="Y1173" s="7"/>
      <c r="Z1173" s="7"/>
      <c r="AA1173" s="7"/>
      <c r="AB1173" s="7"/>
      <c r="AC1173" s="7"/>
      <c r="AD1173" s="7"/>
      <c r="AE1173" s="7"/>
      <c r="AF1173" s="7"/>
      <c r="AG1173" s="7"/>
      <c r="AH1173" s="7"/>
      <c r="AI1173" s="7"/>
      <c r="AJ1173" s="7"/>
      <c r="AK1173" s="7"/>
      <c r="AL1173" s="7"/>
      <c r="AM1173" s="7"/>
      <c r="AN1173" s="7"/>
      <c r="AO1173" s="7"/>
      <c r="AP1173" s="7"/>
      <c r="AQ1173" s="7"/>
      <c r="AR1173" s="7"/>
      <c r="AS1173" s="7"/>
      <c r="AT1173" s="7"/>
      <c r="AU1173" s="7"/>
      <c r="AV1173" s="7"/>
      <c r="AW1173" s="7"/>
      <c r="AX1173" s="7"/>
      <c r="AY1173" s="7"/>
      <c r="AZ1173" s="7"/>
      <c r="BA1173" s="7"/>
      <c r="BB1173" s="7"/>
      <c r="BC1173" s="7"/>
      <c r="BD1173" s="7"/>
      <c r="BE1173" s="7"/>
      <c r="BF1173" s="7"/>
      <c r="BG1173" s="7"/>
      <c r="BH1173" s="7"/>
      <c r="BI1173" s="7"/>
      <c r="BJ1173" s="7"/>
      <c r="BK1173" s="7"/>
      <c r="BL1173" s="7"/>
      <c r="BM1173" s="7"/>
      <c r="BN1173" s="7"/>
      <c r="BO1173" s="7"/>
      <c r="BP1173" s="7"/>
      <c r="BQ1173" s="7"/>
      <c r="BR1173" s="7"/>
      <c r="BS1173" s="7"/>
      <c r="BT1173" s="7"/>
      <c r="BU1173" s="7"/>
      <c r="BV1173" s="7"/>
      <c r="BW1173" s="7"/>
      <c r="BX1173" s="7"/>
      <c r="BY1173" s="7"/>
      <c r="BZ1173" s="7"/>
      <c r="CA1173" s="7"/>
      <c r="CB1173" s="7"/>
      <c r="CC1173" s="7"/>
      <c r="CD1173" s="7"/>
      <c r="CE1173" s="7"/>
      <c r="CF1173" s="7"/>
      <c r="CG1173" s="7"/>
      <c r="CH1173" s="7"/>
      <c r="CI1173" s="7"/>
      <c r="CJ1173" s="7"/>
      <c r="CK1173" s="7"/>
      <c r="CL1173" s="7"/>
      <c r="CM1173" s="8"/>
    </row>
    <row r="1174" spans="1:91" s="9" customFormat="1" ht="83.25" customHeight="1" x14ac:dyDescent="0.3">
      <c r="A1174" s="2"/>
      <c r="B1174" s="135" t="s">
        <v>117</v>
      </c>
      <c r="C1174" s="2"/>
      <c r="D1174" s="2"/>
      <c r="E1174" s="20"/>
      <c r="F1174" s="2"/>
      <c r="G1174" s="183">
        <f t="shared" ref="G1174:M1174" si="87">G1175+G1176+G1177+G1178+G1179+G1180+G1181</f>
        <v>24373.4683</v>
      </c>
      <c r="H1174" s="183">
        <f t="shared" si="87"/>
        <v>36575.555928399997</v>
      </c>
      <c r="I1174" s="183">
        <f t="shared" si="87"/>
        <v>29909.181</v>
      </c>
      <c r="J1174" s="183">
        <f t="shared" si="87"/>
        <v>144879.68700000001</v>
      </c>
      <c r="K1174" s="183">
        <f t="shared" si="87"/>
        <v>131067.13699999999</v>
      </c>
      <c r="L1174" s="183">
        <f t="shared" si="87"/>
        <v>416434.38124023995</v>
      </c>
      <c r="M1174" s="183">
        <f t="shared" si="87"/>
        <v>803397.58993994002</v>
      </c>
      <c r="N1174" s="85"/>
      <c r="O1174" s="2"/>
      <c r="P1174" s="31"/>
      <c r="Q1174" s="7"/>
      <c r="R1174" s="7"/>
      <c r="S1174" s="7"/>
      <c r="T1174" s="7"/>
      <c r="U1174" s="7"/>
      <c r="V1174" s="7"/>
      <c r="W1174" s="7"/>
      <c r="X1174" s="7"/>
      <c r="Y1174" s="7"/>
      <c r="Z1174" s="7"/>
      <c r="AA1174" s="7"/>
      <c r="AB1174" s="7"/>
      <c r="AC1174" s="7"/>
      <c r="AD1174" s="7"/>
      <c r="AE1174" s="7"/>
      <c r="AF1174" s="7"/>
      <c r="AG1174" s="7"/>
      <c r="AH1174" s="7"/>
      <c r="AI1174" s="7"/>
      <c r="AJ1174" s="7"/>
      <c r="AK1174" s="7"/>
      <c r="AL1174" s="7"/>
      <c r="AM1174" s="7"/>
      <c r="AN1174" s="7"/>
      <c r="AO1174" s="7"/>
      <c r="AP1174" s="7"/>
      <c r="AQ1174" s="7"/>
      <c r="AR1174" s="7"/>
      <c r="AS1174" s="7"/>
      <c r="AT1174" s="7"/>
      <c r="AU1174" s="7"/>
      <c r="AV1174" s="7"/>
      <c r="AW1174" s="7"/>
      <c r="AX1174" s="7"/>
      <c r="AY1174" s="7"/>
      <c r="AZ1174" s="7"/>
      <c r="BA1174" s="7"/>
      <c r="BB1174" s="7"/>
      <c r="BC1174" s="7"/>
      <c r="BD1174" s="7"/>
      <c r="BE1174" s="7"/>
      <c r="BF1174" s="7"/>
      <c r="BG1174" s="7"/>
      <c r="BH1174" s="7"/>
      <c r="BI1174" s="7"/>
      <c r="BJ1174" s="7"/>
      <c r="BK1174" s="7"/>
      <c r="BL1174" s="7"/>
      <c r="BM1174" s="7"/>
      <c r="BN1174" s="7"/>
      <c r="BO1174" s="7"/>
      <c r="BP1174" s="7"/>
      <c r="BQ1174" s="7"/>
      <c r="BR1174" s="7"/>
      <c r="BS1174" s="7"/>
      <c r="BT1174" s="7"/>
      <c r="BU1174" s="7"/>
      <c r="BV1174" s="7"/>
      <c r="BW1174" s="7"/>
      <c r="BX1174" s="7"/>
      <c r="BY1174" s="7"/>
      <c r="BZ1174" s="7"/>
      <c r="CA1174" s="7"/>
      <c r="CB1174" s="7"/>
      <c r="CC1174" s="7"/>
      <c r="CD1174" s="7"/>
      <c r="CE1174" s="7"/>
      <c r="CF1174" s="7"/>
      <c r="CG1174" s="7"/>
      <c r="CH1174" s="7"/>
      <c r="CI1174" s="7"/>
      <c r="CJ1174" s="7"/>
      <c r="CK1174" s="7"/>
      <c r="CL1174" s="7"/>
      <c r="CM1174" s="8"/>
    </row>
    <row r="1175" spans="1:91" s="9" customFormat="1" ht="75" customHeight="1" x14ac:dyDescent="0.3">
      <c r="A1175" s="2"/>
      <c r="B1175" s="135" t="s">
        <v>118</v>
      </c>
      <c r="C1175" s="2"/>
      <c r="D1175" s="2"/>
      <c r="E1175" s="20"/>
      <c r="F1175" s="2"/>
      <c r="G1175" s="85">
        <f t="shared" ref="G1175:M1175" si="88">G1168+G1152+G1025+G200+G244+G213</f>
        <v>1312.1</v>
      </c>
      <c r="H1175" s="85">
        <f t="shared" si="88"/>
        <v>679.4</v>
      </c>
      <c r="I1175" s="85">
        <f t="shared" si="88"/>
        <v>4065.19</v>
      </c>
      <c r="J1175" s="85">
        <f t="shared" si="88"/>
        <v>12908.198</v>
      </c>
      <c r="K1175" s="85">
        <f t="shared" si="88"/>
        <v>9657.9850000000006</v>
      </c>
      <c r="L1175" s="85">
        <f t="shared" si="88"/>
        <v>247419.89999999997</v>
      </c>
      <c r="M1175" s="85">
        <f t="shared" si="88"/>
        <v>197676.79999999999</v>
      </c>
      <c r="N1175" s="20"/>
      <c r="O1175" s="2"/>
      <c r="P1175" s="31"/>
      <c r="Q1175" s="7"/>
      <c r="R1175" s="7"/>
      <c r="S1175" s="7"/>
      <c r="T1175" s="7"/>
      <c r="U1175" s="7"/>
      <c r="V1175" s="7"/>
      <c r="W1175" s="7"/>
      <c r="X1175" s="7"/>
      <c r="Y1175" s="7"/>
      <c r="Z1175" s="7"/>
      <c r="AA1175" s="7"/>
      <c r="AB1175" s="7"/>
      <c r="AC1175" s="7"/>
      <c r="AD1175" s="7"/>
      <c r="AE1175" s="7"/>
      <c r="AF1175" s="7"/>
      <c r="AG1175" s="7"/>
      <c r="AH1175" s="7"/>
      <c r="AI1175" s="7"/>
      <c r="AJ1175" s="7"/>
      <c r="AK1175" s="7"/>
      <c r="AL1175" s="7"/>
      <c r="AM1175" s="7"/>
      <c r="AN1175" s="7"/>
      <c r="AO1175" s="7"/>
      <c r="AP1175" s="7"/>
      <c r="AQ1175" s="7"/>
      <c r="AR1175" s="7"/>
      <c r="AS1175" s="7"/>
      <c r="AT1175" s="7"/>
      <c r="AU1175" s="7"/>
      <c r="AV1175" s="7"/>
      <c r="AW1175" s="7"/>
      <c r="AX1175" s="7"/>
      <c r="AY1175" s="7"/>
      <c r="AZ1175" s="7"/>
      <c r="BA1175" s="7"/>
      <c r="BB1175" s="7"/>
      <c r="BC1175" s="7"/>
      <c r="BD1175" s="7"/>
      <c r="BE1175" s="7"/>
      <c r="BF1175" s="7"/>
      <c r="BG1175" s="7"/>
      <c r="BH1175" s="7"/>
      <c r="BI1175" s="7"/>
      <c r="BJ1175" s="7"/>
      <c r="BK1175" s="7"/>
      <c r="BL1175" s="7"/>
      <c r="BM1175" s="7"/>
      <c r="BN1175" s="7"/>
      <c r="BO1175" s="7"/>
      <c r="BP1175" s="7"/>
      <c r="BQ1175" s="7"/>
      <c r="BR1175" s="7"/>
      <c r="BS1175" s="7"/>
      <c r="BT1175" s="7"/>
      <c r="BU1175" s="7"/>
      <c r="BV1175" s="7"/>
      <c r="BW1175" s="7"/>
      <c r="BX1175" s="7"/>
      <c r="BY1175" s="7"/>
      <c r="BZ1175" s="7"/>
      <c r="CA1175" s="7"/>
      <c r="CB1175" s="7"/>
      <c r="CC1175" s="7"/>
      <c r="CD1175" s="7"/>
      <c r="CE1175" s="7"/>
      <c r="CF1175" s="7"/>
      <c r="CG1175" s="7"/>
      <c r="CH1175" s="7"/>
      <c r="CI1175" s="7"/>
      <c r="CJ1175" s="7"/>
      <c r="CK1175" s="7"/>
      <c r="CL1175" s="7"/>
      <c r="CM1175" s="8"/>
    </row>
    <row r="1176" spans="1:91" s="9" customFormat="1" ht="41.25" customHeight="1" x14ac:dyDescent="0.3">
      <c r="A1176" s="2"/>
      <c r="B1176" s="30" t="s">
        <v>788</v>
      </c>
      <c r="C1176" s="2"/>
      <c r="D1176" s="2"/>
      <c r="E1176" s="20"/>
      <c r="F1176" s="2"/>
      <c r="G1176" s="85">
        <f t="shared" ref="G1176:M1177" si="89">G1169+G1153+G1026</f>
        <v>11099.736999999999</v>
      </c>
      <c r="H1176" s="85">
        <f t="shared" si="89"/>
        <v>12982.931</v>
      </c>
      <c r="I1176" s="85">
        <f t="shared" si="89"/>
        <v>0</v>
      </c>
      <c r="J1176" s="85">
        <f t="shared" si="89"/>
        <v>0</v>
      </c>
      <c r="K1176" s="85">
        <f t="shared" si="89"/>
        <v>0</v>
      </c>
      <c r="L1176" s="85">
        <f t="shared" si="89"/>
        <v>0</v>
      </c>
      <c r="M1176" s="85">
        <f t="shared" si="89"/>
        <v>0</v>
      </c>
      <c r="N1176" s="20"/>
      <c r="O1176" s="2"/>
      <c r="P1176" s="31"/>
      <c r="Q1176" s="7"/>
      <c r="R1176" s="7"/>
      <c r="S1176" s="7"/>
      <c r="T1176" s="7"/>
      <c r="U1176" s="7"/>
      <c r="V1176" s="7"/>
      <c r="W1176" s="7"/>
      <c r="X1176" s="7"/>
      <c r="Y1176" s="7"/>
      <c r="Z1176" s="7"/>
      <c r="AA1176" s="7"/>
      <c r="AB1176" s="7"/>
      <c r="AC1176" s="7"/>
      <c r="AD1176" s="7"/>
      <c r="AE1176" s="7"/>
      <c r="AF1176" s="7"/>
      <c r="AG1176" s="7"/>
      <c r="AH1176" s="7"/>
      <c r="AI1176" s="7"/>
      <c r="AJ1176" s="7"/>
      <c r="AK1176" s="7"/>
      <c r="AL1176" s="7"/>
      <c r="AM1176" s="7"/>
      <c r="AN1176" s="7"/>
      <c r="AO1176" s="7"/>
      <c r="AP1176" s="7"/>
      <c r="AQ1176" s="7"/>
      <c r="AR1176" s="7"/>
      <c r="AS1176" s="7"/>
      <c r="AT1176" s="7"/>
      <c r="AU1176" s="7"/>
      <c r="AV1176" s="7"/>
      <c r="AW1176" s="7"/>
      <c r="AX1176" s="7"/>
      <c r="AY1176" s="7"/>
      <c r="AZ1176" s="7"/>
      <c r="BA1176" s="7"/>
      <c r="BB1176" s="7"/>
      <c r="BC1176" s="7"/>
      <c r="BD1176" s="7"/>
      <c r="BE1176" s="7"/>
      <c r="BF1176" s="7"/>
      <c r="BG1176" s="7"/>
      <c r="BH1176" s="7"/>
      <c r="BI1176" s="7"/>
      <c r="BJ1176" s="7"/>
      <c r="BK1176" s="7"/>
      <c r="BL1176" s="7"/>
      <c r="BM1176" s="7"/>
      <c r="BN1176" s="7"/>
      <c r="BO1176" s="7"/>
      <c r="BP1176" s="7"/>
      <c r="BQ1176" s="7"/>
      <c r="BR1176" s="7"/>
      <c r="BS1176" s="7"/>
      <c r="BT1176" s="7"/>
      <c r="BU1176" s="7"/>
      <c r="BV1176" s="7"/>
      <c r="BW1176" s="7"/>
      <c r="BX1176" s="7"/>
      <c r="BY1176" s="7"/>
      <c r="BZ1176" s="7"/>
      <c r="CA1176" s="7"/>
      <c r="CB1176" s="7"/>
      <c r="CC1176" s="7"/>
      <c r="CD1176" s="7"/>
      <c r="CE1176" s="7"/>
      <c r="CF1176" s="7"/>
      <c r="CG1176" s="7"/>
      <c r="CH1176" s="7"/>
      <c r="CI1176" s="7"/>
      <c r="CJ1176" s="7"/>
      <c r="CK1176" s="7"/>
      <c r="CL1176" s="7"/>
      <c r="CM1176" s="8"/>
    </row>
    <row r="1177" spans="1:91" s="9" customFormat="1" ht="41.25" customHeight="1" x14ac:dyDescent="0.3">
      <c r="A1177" s="2"/>
      <c r="B1177" s="30" t="s">
        <v>789</v>
      </c>
      <c r="C1177" s="2"/>
      <c r="D1177" s="2"/>
      <c r="E1177" s="20"/>
      <c r="F1177" s="2"/>
      <c r="G1177" s="85">
        <f t="shared" si="89"/>
        <v>0</v>
      </c>
      <c r="H1177" s="85">
        <f t="shared" si="89"/>
        <v>7600</v>
      </c>
      <c r="I1177" s="85">
        <f t="shared" si="89"/>
        <v>0</v>
      </c>
      <c r="J1177" s="85">
        <f t="shared" si="89"/>
        <v>0</v>
      </c>
      <c r="K1177" s="85">
        <f t="shared" si="89"/>
        <v>0</v>
      </c>
      <c r="L1177" s="85">
        <f t="shared" si="89"/>
        <v>3436.9</v>
      </c>
      <c r="M1177" s="85">
        <f t="shared" si="89"/>
        <v>3436.9</v>
      </c>
      <c r="N1177" s="20"/>
      <c r="O1177" s="2"/>
      <c r="P1177" s="31"/>
      <c r="Q1177" s="7"/>
      <c r="R1177" s="7"/>
      <c r="S1177" s="7"/>
      <c r="T1177" s="7"/>
      <c r="U1177" s="7"/>
      <c r="V1177" s="7"/>
      <c r="W1177" s="7"/>
      <c r="X1177" s="7"/>
      <c r="Y1177" s="7"/>
      <c r="Z1177" s="7"/>
      <c r="AA1177" s="7"/>
      <c r="AB1177" s="7"/>
      <c r="AC1177" s="7"/>
      <c r="AD1177" s="7"/>
      <c r="AE1177" s="7"/>
      <c r="AF1177" s="7"/>
      <c r="AG1177" s="7"/>
      <c r="AH1177" s="7"/>
      <c r="AI1177" s="7"/>
      <c r="AJ1177" s="7"/>
      <c r="AK1177" s="7"/>
      <c r="AL1177" s="7"/>
      <c r="AM1177" s="7"/>
      <c r="AN1177" s="7"/>
      <c r="AO1177" s="7"/>
      <c r="AP1177" s="7"/>
      <c r="AQ1177" s="7"/>
      <c r="AR1177" s="7"/>
      <c r="AS1177" s="7"/>
      <c r="AT1177" s="7"/>
      <c r="AU1177" s="7"/>
      <c r="AV1177" s="7"/>
      <c r="AW1177" s="7"/>
      <c r="AX1177" s="7"/>
      <c r="AY1177" s="7"/>
      <c r="AZ1177" s="7"/>
      <c r="BA1177" s="7"/>
      <c r="BB1177" s="7"/>
      <c r="BC1177" s="7"/>
      <c r="BD1177" s="7"/>
      <c r="BE1177" s="7"/>
      <c r="BF1177" s="7"/>
      <c r="BG1177" s="7"/>
      <c r="BH1177" s="7"/>
      <c r="BI1177" s="7"/>
      <c r="BJ1177" s="7"/>
      <c r="BK1177" s="7"/>
      <c r="BL1177" s="7"/>
      <c r="BM1177" s="7"/>
      <c r="BN1177" s="7"/>
      <c r="BO1177" s="7"/>
      <c r="BP1177" s="7"/>
      <c r="BQ1177" s="7"/>
      <c r="BR1177" s="7"/>
      <c r="BS1177" s="7"/>
      <c r="BT1177" s="7"/>
      <c r="BU1177" s="7"/>
      <c r="BV1177" s="7"/>
      <c r="BW1177" s="7"/>
      <c r="BX1177" s="7"/>
      <c r="BY1177" s="7"/>
      <c r="BZ1177" s="7"/>
      <c r="CA1177" s="7"/>
      <c r="CB1177" s="7"/>
      <c r="CC1177" s="7"/>
      <c r="CD1177" s="7"/>
      <c r="CE1177" s="7"/>
      <c r="CF1177" s="7"/>
      <c r="CG1177" s="7"/>
      <c r="CH1177" s="7"/>
      <c r="CI1177" s="7"/>
      <c r="CJ1177" s="7"/>
      <c r="CK1177" s="7"/>
      <c r="CL1177" s="7"/>
      <c r="CM1177" s="8"/>
    </row>
    <row r="1178" spans="1:91" s="9" customFormat="1" ht="41.25" customHeight="1" x14ac:dyDescent="0.3">
      <c r="A1178" s="2"/>
      <c r="B1178" s="30" t="s">
        <v>33</v>
      </c>
      <c r="C1178" s="2"/>
      <c r="D1178" s="2"/>
      <c r="E1178" s="20"/>
      <c r="F1178" s="2"/>
      <c r="G1178" s="85">
        <f t="shared" ref="G1178:M1178" si="90">G1171+G1028+G246+G1155</f>
        <v>0</v>
      </c>
      <c r="H1178" s="85">
        <f t="shared" si="90"/>
        <v>0</v>
      </c>
      <c r="I1178" s="85">
        <f t="shared" si="90"/>
        <v>0</v>
      </c>
      <c r="J1178" s="85">
        <f t="shared" si="90"/>
        <v>11000.5</v>
      </c>
      <c r="K1178" s="85">
        <f t="shared" si="90"/>
        <v>7800.5</v>
      </c>
      <c r="L1178" s="85">
        <f t="shared" si="90"/>
        <v>32450.794000000002</v>
      </c>
      <c r="M1178" s="85">
        <f t="shared" si="90"/>
        <v>13363.056</v>
      </c>
      <c r="N1178" s="20"/>
      <c r="O1178" s="2"/>
      <c r="P1178" s="31"/>
      <c r="Q1178" s="7"/>
      <c r="R1178" s="7"/>
      <c r="S1178" s="7"/>
      <c r="T1178" s="7"/>
      <c r="U1178" s="7"/>
      <c r="V1178" s="7"/>
      <c r="W1178" s="7"/>
      <c r="X1178" s="7"/>
      <c r="Y1178" s="7"/>
      <c r="Z1178" s="7"/>
      <c r="AA1178" s="7"/>
      <c r="AB1178" s="7"/>
      <c r="AC1178" s="7"/>
      <c r="AD1178" s="7"/>
      <c r="AE1178" s="7"/>
      <c r="AF1178" s="7"/>
      <c r="AG1178" s="7"/>
      <c r="AH1178" s="7"/>
      <c r="AI1178" s="7"/>
      <c r="AJ1178" s="7"/>
      <c r="AK1178" s="7"/>
      <c r="AL1178" s="7"/>
      <c r="AM1178" s="7"/>
      <c r="AN1178" s="7"/>
      <c r="AO1178" s="7"/>
      <c r="AP1178" s="7"/>
      <c r="AQ1178" s="7"/>
      <c r="AR1178" s="7"/>
      <c r="AS1178" s="7"/>
      <c r="AT1178" s="7"/>
      <c r="AU1178" s="7"/>
      <c r="AV1178" s="7"/>
      <c r="AW1178" s="7"/>
      <c r="AX1178" s="7"/>
      <c r="AY1178" s="7"/>
      <c r="AZ1178" s="7"/>
      <c r="BA1178" s="7"/>
      <c r="BB1178" s="7"/>
      <c r="BC1178" s="7"/>
      <c r="BD1178" s="7"/>
      <c r="BE1178" s="7"/>
      <c r="BF1178" s="7"/>
      <c r="BG1178" s="7"/>
      <c r="BH1178" s="7"/>
      <c r="BI1178" s="7"/>
      <c r="BJ1178" s="7"/>
      <c r="BK1178" s="7"/>
      <c r="BL1178" s="7"/>
      <c r="BM1178" s="7"/>
      <c r="BN1178" s="7"/>
      <c r="BO1178" s="7"/>
      <c r="BP1178" s="7"/>
      <c r="BQ1178" s="7"/>
      <c r="BR1178" s="7"/>
      <c r="BS1178" s="7"/>
      <c r="BT1178" s="7"/>
      <c r="BU1178" s="7"/>
      <c r="BV1178" s="7"/>
      <c r="BW1178" s="7"/>
      <c r="BX1178" s="7"/>
      <c r="BY1178" s="7"/>
      <c r="BZ1178" s="7"/>
      <c r="CA1178" s="7"/>
      <c r="CB1178" s="7"/>
      <c r="CC1178" s="7"/>
      <c r="CD1178" s="7"/>
      <c r="CE1178" s="7"/>
      <c r="CF1178" s="7"/>
      <c r="CG1178" s="7"/>
      <c r="CH1178" s="7"/>
      <c r="CI1178" s="7"/>
      <c r="CJ1178" s="7"/>
      <c r="CK1178" s="7"/>
      <c r="CL1178" s="7"/>
      <c r="CM1178" s="8"/>
    </row>
    <row r="1179" spans="1:91" s="9" customFormat="1" ht="41.25" customHeight="1" x14ac:dyDescent="0.3">
      <c r="A1179" s="2"/>
      <c r="B1179" s="30" t="s">
        <v>32</v>
      </c>
      <c r="C1179" s="2"/>
      <c r="D1179" s="2"/>
      <c r="E1179" s="20"/>
      <c r="F1179" s="2"/>
      <c r="G1179" s="85">
        <f t="shared" ref="G1179:M1180" si="91">G1172+G1156+G1029+G201+G245+G214</f>
        <v>4445.6383000000005</v>
      </c>
      <c r="H1179" s="85">
        <f t="shared" si="91"/>
        <v>8722.630000000001</v>
      </c>
      <c r="I1179" s="85">
        <f t="shared" si="91"/>
        <v>7543.991</v>
      </c>
      <c r="J1179" s="85">
        <f t="shared" si="91"/>
        <v>51648.589</v>
      </c>
      <c r="K1179" s="85">
        <f t="shared" si="91"/>
        <v>45492.151999999995</v>
      </c>
      <c r="L1179" s="85">
        <f t="shared" si="91"/>
        <v>97446.787240239981</v>
      </c>
      <c r="M1179" s="85">
        <f t="shared" si="91"/>
        <v>93641.53493994</v>
      </c>
      <c r="N1179" s="20"/>
      <c r="O1179" s="2"/>
      <c r="P1179" s="31"/>
      <c r="Q1179" s="7"/>
      <c r="R1179" s="7"/>
      <c r="S1179" s="7"/>
      <c r="T1179" s="7"/>
      <c r="U1179" s="7"/>
      <c r="V1179" s="7"/>
      <c r="W1179" s="7"/>
      <c r="X1179" s="7"/>
      <c r="Y1179" s="7"/>
      <c r="Z1179" s="7"/>
      <c r="AA1179" s="7"/>
      <c r="AB1179" s="7"/>
      <c r="AC1179" s="7"/>
      <c r="AD1179" s="7"/>
      <c r="AE1179" s="7"/>
      <c r="AF1179" s="7"/>
      <c r="AG1179" s="7"/>
      <c r="AH1179" s="7"/>
      <c r="AI1179" s="7"/>
      <c r="AJ1179" s="7"/>
      <c r="AK1179" s="7"/>
      <c r="AL1179" s="7"/>
      <c r="AM1179" s="7"/>
      <c r="AN1179" s="7"/>
      <c r="AO1179" s="7"/>
      <c r="AP1179" s="7"/>
      <c r="AQ1179" s="7"/>
      <c r="AR1179" s="7"/>
      <c r="AS1179" s="7"/>
      <c r="AT1179" s="7"/>
      <c r="AU1179" s="7"/>
      <c r="AV1179" s="7"/>
      <c r="AW1179" s="7"/>
      <c r="AX1179" s="7"/>
      <c r="AY1179" s="7"/>
      <c r="AZ1179" s="7"/>
      <c r="BA1179" s="7"/>
      <c r="BB1179" s="7"/>
      <c r="BC1179" s="7"/>
      <c r="BD1179" s="7"/>
      <c r="BE1179" s="7"/>
      <c r="BF1179" s="7"/>
      <c r="BG1179" s="7"/>
      <c r="BH1179" s="7"/>
      <c r="BI1179" s="7"/>
      <c r="BJ1179" s="7"/>
      <c r="BK1179" s="7"/>
      <c r="BL1179" s="7"/>
      <c r="BM1179" s="7"/>
      <c r="BN1179" s="7"/>
      <c r="BO1179" s="7"/>
      <c r="BP1179" s="7"/>
      <c r="BQ1179" s="7"/>
      <c r="BR1179" s="7"/>
      <c r="BS1179" s="7"/>
      <c r="BT1179" s="7"/>
      <c r="BU1179" s="7"/>
      <c r="BV1179" s="7"/>
      <c r="BW1179" s="7"/>
      <c r="BX1179" s="7"/>
      <c r="BY1179" s="7"/>
      <c r="BZ1179" s="7"/>
      <c r="CA1179" s="7"/>
      <c r="CB1179" s="7"/>
      <c r="CC1179" s="7"/>
      <c r="CD1179" s="7"/>
      <c r="CE1179" s="7"/>
      <c r="CF1179" s="7"/>
      <c r="CG1179" s="7"/>
      <c r="CH1179" s="7"/>
      <c r="CI1179" s="7"/>
      <c r="CJ1179" s="7"/>
      <c r="CK1179" s="7"/>
      <c r="CL1179" s="7"/>
      <c r="CM1179" s="8"/>
    </row>
    <row r="1180" spans="1:91" s="9" customFormat="1" ht="41.25" customHeight="1" x14ac:dyDescent="0.3">
      <c r="A1180" s="2"/>
      <c r="B1180" s="30" t="s">
        <v>31</v>
      </c>
      <c r="C1180" s="2"/>
      <c r="D1180" s="2"/>
      <c r="E1180" s="20"/>
      <c r="F1180" s="2"/>
      <c r="G1180" s="85">
        <f t="shared" si="91"/>
        <v>0</v>
      </c>
      <c r="H1180" s="85">
        <f t="shared" si="91"/>
        <v>0</v>
      </c>
      <c r="I1180" s="85">
        <f t="shared" si="91"/>
        <v>18300</v>
      </c>
      <c r="J1180" s="85">
        <f t="shared" si="91"/>
        <v>62550</v>
      </c>
      <c r="K1180" s="85">
        <f t="shared" si="91"/>
        <v>61119</v>
      </c>
      <c r="L1180" s="85">
        <f t="shared" si="91"/>
        <v>28560</v>
      </c>
      <c r="M1180" s="85">
        <f t="shared" si="91"/>
        <v>488058.89899999998</v>
      </c>
      <c r="N1180" s="20"/>
      <c r="O1180" s="2"/>
      <c r="P1180" s="31"/>
      <c r="Q1180" s="7"/>
      <c r="R1180" s="7"/>
      <c r="S1180" s="7"/>
      <c r="T1180" s="7"/>
      <c r="U1180" s="7"/>
      <c r="V1180" s="7"/>
      <c r="W1180" s="7"/>
      <c r="X1180" s="7"/>
      <c r="Y1180" s="7"/>
      <c r="Z1180" s="7"/>
      <c r="AA1180" s="7"/>
      <c r="AB1180" s="7"/>
      <c r="AC1180" s="7"/>
      <c r="AD1180" s="7"/>
      <c r="AE1180" s="7"/>
      <c r="AF1180" s="7"/>
      <c r="AG1180" s="7"/>
      <c r="AH1180" s="7"/>
      <c r="AI1180" s="7"/>
      <c r="AJ1180" s="7"/>
      <c r="AK1180" s="7"/>
      <c r="AL1180" s="7"/>
      <c r="AM1180" s="7"/>
      <c r="AN1180" s="7"/>
      <c r="AO1180" s="7"/>
      <c r="AP1180" s="7"/>
      <c r="AQ1180" s="7"/>
      <c r="AR1180" s="7"/>
      <c r="AS1180" s="7"/>
      <c r="AT1180" s="7"/>
      <c r="AU1180" s="7"/>
      <c r="AV1180" s="7"/>
      <c r="AW1180" s="7"/>
      <c r="AX1180" s="7"/>
      <c r="AY1180" s="7"/>
      <c r="AZ1180" s="7"/>
      <c r="BA1180" s="7"/>
      <c r="BB1180" s="7"/>
      <c r="BC1180" s="7"/>
      <c r="BD1180" s="7"/>
      <c r="BE1180" s="7"/>
      <c r="BF1180" s="7"/>
      <c r="BG1180" s="7"/>
      <c r="BH1180" s="7"/>
      <c r="BI1180" s="7"/>
      <c r="BJ1180" s="7"/>
      <c r="BK1180" s="7"/>
      <c r="BL1180" s="7"/>
      <c r="BM1180" s="7"/>
      <c r="BN1180" s="7"/>
      <c r="BO1180" s="7"/>
      <c r="BP1180" s="7"/>
      <c r="BQ1180" s="7"/>
      <c r="BR1180" s="7"/>
      <c r="BS1180" s="7"/>
      <c r="BT1180" s="7"/>
      <c r="BU1180" s="7"/>
      <c r="BV1180" s="7"/>
      <c r="BW1180" s="7"/>
      <c r="BX1180" s="7"/>
      <c r="BY1180" s="7"/>
      <c r="BZ1180" s="7"/>
      <c r="CA1180" s="7"/>
      <c r="CB1180" s="7"/>
      <c r="CC1180" s="7"/>
      <c r="CD1180" s="7"/>
      <c r="CE1180" s="7"/>
      <c r="CF1180" s="7"/>
      <c r="CG1180" s="7"/>
      <c r="CH1180" s="7"/>
      <c r="CI1180" s="7"/>
      <c r="CJ1180" s="7"/>
      <c r="CK1180" s="7"/>
      <c r="CL1180" s="7"/>
      <c r="CM1180" s="8"/>
    </row>
    <row r="1181" spans="1:91" s="9" customFormat="1" ht="41.25" customHeight="1" x14ac:dyDescent="0.3">
      <c r="A1181" s="2"/>
      <c r="B1181" s="30" t="s">
        <v>30</v>
      </c>
      <c r="C1181" s="2"/>
      <c r="D1181" s="2"/>
      <c r="E1181" s="20"/>
      <c r="F1181" s="2"/>
      <c r="G1181" s="85">
        <f t="shared" ref="G1181:M1181" si="92">G1031</f>
        <v>7515.9930000000004</v>
      </c>
      <c r="H1181" s="85">
        <f t="shared" si="92"/>
        <v>6590.5949283999998</v>
      </c>
      <c r="I1181" s="85">
        <f t="shared" si="92"/>
        <v>0</v>
      </c>
      <c r="J1181" s="85">
        <f t="shared" si="92"/>
        <v>6772.4</v>
      </c>
      <c r="K1181" s="85">
        <f t="shared" si="92"/>
        <v>6997.5</v>
      </c>
      <c r="L1181" s="85">
        <f t="shared" si="92"/>
        <v>7120</v>
      </c>
      <c r="M1181" s="85">
        <f t="shared" si="92"/>
        <v>7220.4</v>
      </c>
      <c r="N1181" s="20"/>
      <c r="O1181" s="2"/>
      <c r="P1181" s="31"/>
      <c r="Q1181" s="7"/>
      <c r="R1181" s="7"/>
      <c r="S1181" s="7"/>
      <c r="T1181" s="7"/>
      <c r="U1181" s="7"/>
      <c r="V1181" s="7"/>
      <c r="W1181" s="7"/>
      <c r="X1181" s="7"/>
      <c r="Y1181" s="7"/>
      <c r="Z1181" s="7"/>
      <c r="AA1181" s="7"/>
      <c r="AB1181" s="7"/>
      <c r="AC1181" s="7"/>
      <c r="AD1181" s="7"/>
      <c r="AE1181" s="7"/>
      <c r="AF1181" s="7"/>
      <c r="AG1181" s="7"/>
      <c r="AH1181" s="7"/>
      <c r="AI1181" s="7"/>
      <c r="AJ1181" s="7"/>
      <c r="AK1181" s="7"/>
      <c r="AL1181" s="7"/>
      <c r="AM1181" s="7"/>
      <c r="AN1181" s="7"/>
      <c r="AO1181" s="7"/>
      <c r="AP1181" s="7"/>
      <c r="AQ1181" s="7"/>
      <c r="AR1181" s="7"/>
      <c r="AS1181" s="7"/>
      <c r="AT1181" s="7"/>
      <c r="AU1181" s="7"/>
      <c r="AV1181" s="7"/>
      <c r="AW1181" s="7"/>
      <c r="AX1181" s="7"/>
      <c r="AY1181" s="7"/>
      <c r="AZ1181" s="7"/>
      <c r="BA1181" s="7"/>
      <c r="BB1181" s="7"/>
      <c r="BC1181" s="7"/>
      <c r="BD1181" s="7"/>
      <c r="BE1181" s="7"/>
      <c r="BF1181" s="7"/>
      <c r="BG1181" s="7"/>
      <c r="BH1181" s="7"/>
      <c r="BI1181" s="7"/>
      <c r="BJ1181" s="7"/>
      <c r="BK1181" s="7"/>
      <c r="BL1181" s="7"/>
      <c r="BM1181" s="7"/>
      <c r="BN1181" s="7"/>
      <c r="BO1181" s="7"/>
      <c r="BP1181" s="7"/>
      <c r="BQ1181" s="7"/>
      <c r="BR1181" s="7"/>
      <c r="BS1181" s="7"/>
      <c r="BT1181" s="7"/>
      <c r="BU1181" s="7"/>
      <c r="BV1181" s="7"/>
      <c r="BW1181" s="7"/>
      <c r="BX1181" s="7"/>
      <c r="BY1181" s="7"/>
      <c r="BZ1181" s="7"/>
      <c r="CA1181" s="7"/>
      <c r="CB1181" s="7"/>
      <c r="CC1181" s="7"/>
      <c r="CD1181" s="7"/>
      <c r="CE1181" s="7"/>
      <c r="CF1181" s="7"/>
      <c r="CG1181" s="7"/>
      <c r="CH1181" s="7"/>
      <c r="CI1181" s="7"/>
      <c r="CJ1181" s="7"/>
      <c r="CK1181" s="7"/>
      <c r="CL1181" s="7"/>
      <c r="CM1181" s="8"/>
    </row>
    <row r="1182" spans="1:91" s="9" customFormat="1" ht="41.25" customHeight="1" x14ac:dyDescent="0.3">
      <c r="A1182" s="2"/>
      <c r="B1182" s="30" t="s">
        <v>787</v>
      </c>
      <c r="C1182" s="2"/>
      <c r="D1182" s="2"/>
      <c r="E1182" s="20"/>
      <c r="F1182" s="2"/>
      <c r="G1182" s="85">
        <f>G819+G817+G758+G735+G732+G728+G706+G702+G593+G585+G543+G542+G541+G589+G686+G794+G438</f>
        <v>0</v>
      </c>
      <c r="H1182" s="85">
        <f t="shared" ref="H1182:M1182" si="93">H819+H817+H758+H735+H732+H728+H706+H702+H593+H585+H543+H542+H541+H589+H686+H794</f>
        <v>0</v>
      </c>
      <c r="I1182" s="85">
        <f t="shared" si="93"/>
        <v>414.1</v>
      </c>
      <c r="J1182" s="85">
        <f t="shared" si="93"/>
        <v>140</v>
      </c>
      <c r="K1182" s="85">
        <f t="shared" si="93"/>
        <v>0</v>
      </c>
      <c r="L1182" s="85">
        <f t="shared" si="93"/>
        <v>739.15343308000024</v>
      </c>
      <c r="M1182" s="85">
        <f t="shared" si="93"/>
        <v>0</v>
      </c>
      <c r="N1182" s="20"/>
      <c r="O1182" s="2"/>
      <c r="P1182" s="31"/>
      <c r="Q1182" s="7"/>
      <c r="R1182" s="7"/>
      <c r="S1182" s="7"/>
      <c r="T1182" s="7"/>
      <c r="U1182" s="7"/>
      <c r="V1182" s="7"/>
      <c r="W1182" s="7"/>
      <c r="X1182" s="7"/>
      <c r="Y1182" s="7"/>
      <c r="Z1182" s="7"/>
      <c r="AA1182" s="7"/>
      <c r="AB1182" s="7"/>
      <c r="AC1182" s="7"/>
      <c r="AD1182" s="7"/>
      <c r="AE1182" s="7"/>
      <c r="AF1182" s="7"/>
      <c r="AG1182" s="7"/>
      <c r="AH1182" s="7"/>
      <c r="AI1182" s="7"/>
      <c r="AJ1182" s="7"/>
      <c r="AK1182" s="7"/>
      <c r="AL1182" s="7"/>
      <c r="AM1182" s="7"/>
      <c r="AN1182" s="7"/>
      <c r="AO1182" s="7"/>
      <c r="AP1182" s="7"/>
      <c r="AQ1182" s="7"/>
      <c r="AR1182" s="7"/>
      <c r="AS1182" s="7"/>
      <c r="AT1182" s="7"/>
      <c r="AU1182" s="7"/>
      <c r="AV1182" s="7"/>
      <c r="AW1182" s="7"/>
      <c r="AX1182" s="7"/>
      <c r="AY1182" s="7"/>
      <c r="AZ1182" s="7"/>
      <c r="BA1182" s="7"/>
      <c r="BB1182" s="7"/>
      <c r="BC1182" s="7"/>
      <c r="BD1182" s="7"/>
      <c r="BE1182" s="7"/>
      <c r="BF1182" s="7"/>
      <c r="BG1182" s="7"/>
      <c r="BH1182" s="7"/>
      <c r="BI1182" s="7"/>
      <c r="BJ1182" s="7"/>
      <c r="BK1182" s="7"/>
      <c r="BL1182" s="7"/>
      <c r="BM1182" s="7"/>
      <c r="BN1182" s="7"/>
      <c r="BO1182" s="7"/>
      <c r="BP1182" s="7"/>
      <c r="BQ1182" s="7"/>
      <c r="BR1182" s="7"/>
      <c r="BS1182" s="7"/>
      <c r="BT1182" s="7"/>
      <c r="BU1182" s="7"/>
      <c r="BV1182" s="7"/>
      <c r="BW1182" s="7"/>
      <c r="BX1182" s="7"/>
      <c r="BY1182" s="7"/>
      <c r="BZ1182" s="7"/>
      <c r="CA1182" s="7"/>
      <c r="CB1182" s="7"/>
      <c r="CC1182" s="7"/>
      <c r="CD1182" s="7"/>
      <c r="CE1182" s="7"/>
      <c r="CF1182" s="7"/>
      <c r="CG1182" s="7"/>
      <c r="CH1182" s="7"/>
      <c r="CI1182" s="7"/>
      <c r="CJ1182" s="7"/>
      <c r="CK1182" s="7"/>
      <c r="CL1182" s="7"/>
      <c r="CM1182" s="8"/>
    </row>
    <row r="1183" spans="1:91" s="396" customFormat="1" ht="41.25" customHeight="1" x14ac:dyDescent="0.3">
      <c r="A1183" s="390"/>
      <c r="B1183" s="391" t="s">
        <v>137</v>
      </c>
      <c r="C1183" s="392"/>
      <c r="D1183" s="392"/>
      <c r="E1183" s="392"/>
      <c r="F1183" s="392"/>
      <c r="G1183" s="392"/>
      <c r="H1183" s="392"/>
      <c r="I1183" s="392"/>
      <c r="J1183" s="392"/>
      <c r="K1183" s="392"/>
      <c r="L1183" s="392"/>
      <c r="M1183" s="392"/>
      <c r="N1183" s="392"/>
      <c r="O1183" s="392"/>
      <c r="P1183" s="393"/>
      <c r="Q1183" s="394"/>
      <c r="R1183" s="394"/>
      <c r="S1183" s="394"/>
      <c r="T1183" s="394"/>
      <c r="U1183" s="394"/>
      <c r="V1183" s="394"/>
      <c r="W1183" s="394"/>
      <c r="X1183" s="394"/>
      <c r="Y1183" s="394"/>
      <c r="Z1183" s="394"/>
      <c r="AA1183" s="394"/>
      <c r="AB1183" s="394"/>
      <c r="AC1183" s="394"/>
      <c r="AD1183" s="394"/>
      <c r="AE1183" s="394"/>
      <c r="AF1183" s="394"/>
      <c r="AG1183" s="394"/>
      <c r="AH1183" s="394"/>
      <c r="AI1183" s="394"/>
      <c r="AJ1183" s="394"/>
      <c r="AK1183" s="394"/>
      <c r="AL1183" s="394"/>
      <c r="AM1183" s="394"/>
      <c r="AN1183" s="394"/>
      <c r="AO1183" s="394"/>
      <c r="AP1183" s="394"/>
      <c r="AQ1183" s="394"/>
      <c r="AR1183" s="394"/>
      <c r="AS1183" s="394"/>
      <c r="AT1183" s="394"/>
      <c r="AU1183" s="394"/>
      <c r="AV1183" s="394"/>
      <c r="AW1183" s="394"/>
      <c r="AX1183" s="394"/>
      <c r="AY1183" s="394"/>
      <c r="AZ1183" s="394"/>
      <c r="BA1183" s="394"/>
      <c r="BB1183" s="394"/>
      <c r="BC1183" s="394"/>
      <c r="BD1183" s="394"/>
      <c r="BE1183" s="394"/>
      <c r="BF1183" s="394"/>
      <c r="BG1183" s="394"/>
      <c r="BH1183" s="394"/>
      <c r="BI1183" s="394"/>
      <c r="BJ1183" s="394"/>
      <c r="BK1183" s="394"/>
      <c r="BL1183" s="394"/>
      <c r="BM1183" s="394"/>
      <c r="BN1183" s="394"/>
      <c r="BO1183" s="394"/>
      <c r="BP1183" s="394"/>
      <c r="BQ1183" s="394"/>
      <c r="BR1183" s="394"/>
      <c r="BS1183" s="394"/>
      <c r="BT1183" s="394"/>
      <c r="BU1183" s="394"/>
      <c r="BV1183" s="394"/>
      <c r="BW1183" s="394"/>
      <c r="BX1183" s="394"/>
      <c r="BY1183" s="394"/>
      <c r="BZ1183" s="394"/>
      <c r="CA1183" s="394"/>
      <c r="CB1183" s="394"/>
      <c r="CC1183" s="394"/>
      <c r="CD1183" s="394"/>
      <c r="CE1183" s="394"/>
      <c r="CF1183" s="394"/>
      <c r="CG1183" s="394"/>
      <c r="CH1183" s="394"/>
      <c r="CI1183" s="394"/>
      <c r="CJ1183" s="394"/>
      <c r="CK1183" s="394"/>
      <c r="CL1183" s="394"/>
      <c r="CM1183" s="395"/>
    </row>
    <row r="1184" spans="1:91" s="9" customFormat="1" ht="137.25" customHeight="1" x14ac:dyDescent="0.3">
      <c r="A1184" s="62"/>
      <c r="B1184" s="30" t="s">
        <v>136</v>
      </c>
      <c r="C1184" s="131" t="s">
        <v>127</v>
      </c>
      <c r="D1184" s="2" t="s">
        <v>126</v>
      </c>
      <c r="E1184" s="127" t="s">
        <v>3</v>
      </c>
      <c r="F1184" s="5"/>
      <c r="G1184" s="106">
        <v>17.5</v>
      </c>
      <c r="H1184" s="106">
        <v>18.399999999999999</v>
      </c>
      <c r="I1184" s="106">
        <v>18.899999999999999</v>
      </c>
      <c r="J1184" s="106">
        <v>19.3</v>
      </c>
      <c r="K1184" s="106">
        <v>19.7</v>
      </c>
      <c r="L1184" s="106">
        <v>20.100000000000001</v>
      </c>
      <c r="M1184" s="106">
        <v>20.5</v>
      </c>
      <c r="N1184" s="5"/>
      <c r="O1184" s="5"/>
      <c r="P1184" s="70"/>
      <c r="Q1184" s="7"/>
      <c r="R1184" s="7"/>
      <c r="S1184" s="7"/>
      <c r="T1184" s="7"/>
      <c r="U1184" s="7"/>
      <c r="V1184" s="7"/>
      <c r="W1184" s="7"/>
      <c r="X1184" s="7"/>
      <c r="Y1184" s="7"/>
      <c r="Z1184" s="7"/>
      <c r="AA1184" s="7"/>
      <c r="AB1184" s="7"/>
      <c r="AC1184" s="7"/>
      <c r="AD1184" s="7"/>
      <c r="AE1184" s="7"/>
      <c r="AF1184" s="7"/>
      <c r="AG1184" s="7"/>
      <c r="AH1184" s="7"/>
      <c r="AI1184" s="7"/>
      <c r="AJ1184" s="7"/>
      <c r="AK1184" s="7"/>
      <c r="AL1184" s="7"/>
      <c r="AM1184" s="7"/>
      <c r="AN1184" s="7"/>
      <c r="AO1184" s="7"/>
      <c r="AP1184" s="7"/>
      <c r="AQ1184" s="7"/>
      <c r="AR1184" s="7"/>
      <c r="AS1184" s="7"/>
      <c r="AT1184" s="7"/>
      <c r="AU1184" s="7"/>
      <c r="AV1184" s="7"/>
      <c r="AW1184" s="7"/>
      <c r="AX1184" s="7"/>
      <c r="AY1184" s="7"/>
      <c r="AZ1184" s="7"/>
      <c r="BA1184" s="7"/>
      <c r="BB1184" s="7"/>
      <c r="BC1184" s="7"/>
      <c r="BD1184" s="7"/>
      <c r="BE1184" s="7"/>
      <c r="BF1184" s="7"/>
      <c r="BG1184" s="7"/>
      <c r="BH1184" s="7"/>
      <c r="BI1184" s="7"/>
      <c r="BJ1184" s="7"/>
      <c r="BK1184" s="7"/>
      <c r="BL1184" s="7"/>
      <c r="BM1184" s="7"/>
      <c r="BN1184" s="7"/>
      <c r="BO1184" s="7"/>
      <c r="BP1184" s="7"/>
      <c r="BQ1184" s="7"/>
      <c r="BR1184" s="7"/>
      <c r="BS1184" s="7"/>
      <c r="BT1184" s="7"/>
      <c r="BU1184" s="7"/>
      <c r="BV1184" s="7"/>
      <c r="BW1184" s="7"/>
      <c r="BX1184" s="7"/>
      <c r="BY1184" s="7"/>
      <c r="BZ1184" s="7"/>
      <c r="CA1184" s="7"/>
      <c r="CB1184" s="7"/>
      <c r="CC1184" s="7"/>
      <c r="CD1184" s="7"/>
      <c r="CE1184" s="7"/>
      <c r="CF1184" s="7"/>
      <c r="CG1184" s="7"/>
      <c r="CH1184" s="7"/>
      <c r="CI1184" s="7"/>
      <c r="CJ1184" s="7"/>
      <c r="CK1184" s="7"/>
      <c r="CL1184" s="7"/>
      <c r="CM1184" s="8"/>
    </row>
    <row r="1185" spans="1:91" s="136" customFormat="1" ht="30" customHeight="1" x14ac:dyDescent="0.25">
      <c r="A1185" s="136" t="s">
        <v>756</v>
      </c>
      <c r="B1185" s="47"/>
      <c r="C1185" s="47"/>
      <c r="D1185" s="47"/>
      <c r="E1185" s="47"/>
      <c r="F1185" s="47"/>
      <c r="G1185" s="47"/>
      <c r="H1185" s="47"/>
      <c r="I1185" s="47"/>
      <c r="J1185" s="47"/>
      <c r="K1185" s="47"/>
      <c r="L1185" s="47"/>
      <c r="M1185" s="47"/>
      <c r="N1185" s="47"/>
      <c r="O1185" s="47"/>
      <c r="P1185" s="47"/>
      <c r="Q1185" s="47"/>
      <c r="R1185" s="47"/>
      <c r="S1185" s="47"/>
      <c r="T1185" s="47"/>
      <c r="U1185" s="47"/>
      <c r="V1185" s="47"/>
      <c r="W1185" s="47"/>
      <c r="X1185" s="47"/>
      <c r="Y1185" s="47"/>
      <c r="Z1185" s="47"/>
      <c r="AA1185" s="47"/>
      <c r="AB1185" s="47"/>
      <c r="AC1185" s="47"/>
      <c r="AD1185" s="47"/>
      <c r="AE1185" s="47"/>
      <c r="AF1185" s="47"/>
      <c r="AG1185" s="47"/>
      <c r="AH1185" s="47"/>
      <c r="AI1185" s="47"/>
      <c r="AJ1185" s="47"/>
      <c r="AK1185" s="47"/>
      <c r="AL1185" s="47"/>
      <c r="AM1185" s="47"/>
      <c r="AN1185" s="47"/>
      <c r="AO1185" s="47"/>
      <c r="AP1185" s="47"/>
      <c r="AQ1185" s="47"/>
      <c r="AR1185" s="47"/>
      <c r="AS1185" s="47"/>
      <c r="AT1185" s="47"/>
      <c r="AU1185" s="47"/>
      <c r="AV1185" s="47"/>
      <c r="AW1185" s="47"/>
      <c r="AX1185" s="47"/>
      <c r="AY1185" s="47"/>
      <c r="AZ1185" s="47"/>
      <c r="BA1185" s="47"/>
      <c r="BB1185" s="47"/>
      <c r="BC1185" s="47"/>
      <c r="BD1185" s="47"/>
      <c r="BE1185" s="47"/>
      <c r="BF1185" s="47"/>
      <c r="BG1185" s="47"/>
      <c r="BH1185" s="47"/>
      <c r="BI1185" s="47"/>
      <c r="BJ1185" s="47"/>
      <c r="BK1185" s="47"/>
      <c r="BL1185" s="47"/>
      <c r="BM1185" s="47"/>
      <c r="BN1185" s="47"/>
      <c r="BO1185" s="47"/>
      <c r="BP1185" s="47"/>
      <c r="BQ1185" s="47"/>
      <c r="BR1185" s="47"/>
      <c r="BS1185" s="47"/>
      <c r="BT1185" s="47"/>
      <c r="BU1185" s="47"/>
      <c r="BV1185" s="47"/>
      <c r="BW1185" s="47"/>
      <c r="BX1185" s="47"/>
      <c r="BY1185" s="47"/>
      <c r="BZ1185" s="47"/>
      <c r="CA1185" s="47"/>
      <c r="CB1185" s="47"/>
      <c r="CC1185" s="47"/>
      <c r="CD1185" s="47"/>
      <c r="CE1185" s="47"/>
      <c r="CF1185" s="47"/>
      <c r="CG1185" s="47"/>
      <c r="CH1185" s="47"/>
      <c r="CI1185" s="47"/>
      <c r="CJ1185" s="47"/>
      <c r="CK1185" s="47"/>
      <c r="CL1185" s="47"/>
      <c r="CM1185" s="47"/>
    </row>
    <row r="1186" spans="1:91" s="9" customFormat="1" ht="33.75" customHeight="1" x14ac:dyDescent="0.3">
      <c r="A1186" s="62"/>
      <c r="B1186" s="10" t="s">
        <v>757</v>
      </c>
      <c r="C1186" s="11"/>
      <c r="D1186" s="11"/>
      <c r="E1186" s="11"/>
      <c r="F1186" s="11"/>
      <c r="G1186" s="11"/>
      <c r="H1186" s="11"/>
      <c r="I1186" s="11"/>
      <c r="J1186" s="11"/>
      <c r="K1186" s="11"/>
      <c r="L1186" s="11"/>
      <c r="M1186" s="11"/>
      <c r="N1186" s="36"/>
      <c r="O1186" s="5"/>
      <c r="P1186" s="70"/>
      <c r="Q1186" s="7"/>
      <c r="R1186" s="7"/>
      <c r="S1186" s="7"/>
      <c r="T1186" s="7"/>
      <c r="U1186" s="7"/>
      <c r="V1186" s="7"/>
      <c r="W1186" s="7"/>
      <c r="X1186" s="7"/>
      <c r="Y1186" s="7"/>
      <c r="Z1186" s="7"/>
      <c r="AA1186" s="7"/>
      <c r="AB1186" s="7"/>
      <c r="AC1186" s="7"/>
      <c r="AD1186" s="7"/>
      <c r="AE1186" s="7"/>
      <c r="AF1186" s="7"/>
      <c r="AG1186" s="7"/>
      <c r="AH1186" s="7"/>
      <c r="AI1186" s="7"/>
      <c r="AJ1186" s="7"/>
      <c r="AK1186" s="7"/>
      <c r="AL1186" s="7"/>
      <c r="AM1186" s="7"/>
      <c r="AN1186" s="7"/>
      <c r="AO1186" s="7"/>
      <c r="AP1186" s="7"/>
      <c r="AQ1186" s="7"/>
      <c r="AR1186" s="7"/>
      <c r="AS1186" s="7"/>
      <c r="AT1186" s="7"/>
      <c r="AU1186" s="7"/>
      <c r="AV1186" s="7"/>
      <c r="AW1186" s="7"/>
      <c r="AX1186" s="7"/>
      <c r="AY1186" s="7"/>
      <c r="AZ1186" s="7"/>
      <c r="BA1186" s="7"/>
      <c r="BB1186" s="7"/>
      <c r="BC1186" s="7"/>
      <c r="BD1186" s="7"/>
      <c r="BE1186" s="7"/>
      <c r="BF1186" s="7"/>
      <c r="BG1186" s="7"/>
      <c r="BH1186" s="7"/>
      <c r="BI1186" s="7"/>
      <c r="BJ1186" s="7"/>
      <c r="BK1186" s="7"/>
      <c r="BL1186" s="7"/>
      <c r="BM1186" s="7"/>
      <c r="BN1186" s="7"/>
      <c r="BO1186" s="7"/>
      <c r="BP1186" s="7"/>
      <c r="BQ1186" s="7"/>
      <c r="BR1186" s="7"/>
      <c r="BS1186" s="7"/>
      <c r="BT1186" s="7"/>
      <c r="BU1186" s="7"/>
      <c r="BV1186" s="7"/>
      <c r="BW1186" s="7"/>
      <c r="BX1186" s="7"/>
      <c r="BY1186" s="7"/>
      <c r="BZ1186" s="7"/>
      <c r="CA1186" s="7"/>
      <c r="CB1186" s="7"/>
      <c r="CC1186" s="7"/>
      <c r="CD1186" s="7"/>
      <c r="CE1186" s="7"/>
      <c r="CF1186" s="7"/>
      <c r="CG1186" s="7"/>
      <c r="CH1186" s="7"/>
      <c r="CI1186" s="7"/>
      <c r="CJ1186" s="7"/>
      <c r="CK1186" s="7"/>
      <c r="CL1186" s="7"/>
      <c r="CM1186" s="8"/>
    </row>
    <row r="1187" spans="1:91" s="9" customFormat="1" ht="220.5" customHeight="1" x14ac:dyDescent="0.3">
      <c r="A1187" s="62"/>
      <c r="B1187" s="30" t="s">
        <v>758</v>
      </c>
      <c r="C1187" s="2" t="s">
        <v>127</v>
      </c>
      <c r="D1187" s="2" t="s">
        <v>126</v>
      </c>
      <c r="E1187" s="137"/>
      <c r="F1187" s="137"/>
      <c r="G1187" s="106">
        <v>3</v>
      </c>
      <c r="H1187" s="106">
        <v>6.2</v>
      </c>
      <c r="I1187" s="106">
        <v>6.7</v>
      </c>
      <c r="J1187" s="106">
        <v>7.6</v>
      </c>
      <c r="K1187" s="106">
        <v>7.6</v>
      </c>
      <c r="L1187" s="106">
        <v>7.7</v>
      </c>
      <c r="M1187" s="106">
        <v>7.7</v>
      </c>
      <c r="N1187" s="5"/>
      <c r="O1187" s="5"/>
      <c r="P1187" s="70"/>
      <c r="Q1187" s="7"/>
      <c r="R1187" s="7"/>
      <c r="S1187" s="7"/>
      <c r="T1187" s="7"/>
      <c r="U1187" s="7"/>
      <c r="V1187" s="7"/>
      <c r="W1187" s="7"/>
      <c r="X1187" s="7"/>
      <c r="Y1187" s="7"/>
      <c r="Z1187" s="7"/>
      <c r="AA1187" s="7"/>
      <c r="AB1187" s="7"/>
      <c r="AC1187" s="7"/>
      <c r="AD1187" s="7"/>
      <c r="AE1187" s="7"/>
      <c r="AF1187" s="7"/>
      <c r="AG1187" s="7"/>
      <c r="AH1187" s="7"/>
      <c r="AI1187" s="7"/>
      <c r="AJ1187" s="7"/>
      <c r="AK1187" s="7"/>
      <c r="AL1187" s="7"/>
      <c r="AM1187" s="7"/>
      <c r="AN1187" s="7"/>
      <c r="AO1187" s="7"/>
      <c r="AP1187" s="7"/>
      <c r="AQ1187" s="7"/>
      <c r="AR1187" s="7"/>
      <c r="AS1187" s="7"/>
      <c r="AT1187" s="7"/>
      <c r="AU1187" s="7"/>
      <c r="AV1187" s="7"/>
      <c r="AW1187" s="7"/>
      <c r="AX1187" s="7"/>
      <c r="AY1187" s="7"/>
      <c r="AZ1187" s="7"/>
      <c r="BA1187" s="7"/>
      <c r="BB1187" s="7"/>
      <c r="BC1187" s="7"/>
      <c r="BD1187" s="7"/>
      <c r="BE1187" s="7"/>
      <c r="BF1187" s="7"/>
      <c r="BG1187" s="7"/>
      <c r="BH1187" s="7"/>
      <c r="BI1187" s="7"/>
      <c r="BJ1187" s="7"/>
      <c r="BK1187" s="7"/>
      <c r="BL1187" s="7"/>
      <c r="BM1187" s="7"/>
      <c r="BN1187" s="7"/>
      <c r="BO1187" s="7"/>
      <c r="BP1187" s="7"/>
      <c r="BQ1187" s="7"/>
      <c r="BR1187" s="7"/>
      <c r="BS1187" s="7"/>
      <c r="BT1187" s="7"/>
      <c r="BU1187" s="7"/>
      <c r="BV1187" s="7"/>
      <c r="BW1187" s="7"/>
      <c r="BX1187" s="7"/>
      <c r="BY1187" s="7"/>
      <c r="BZ1187" s="7"/>
      <c r="CA1187" s="7"/>
      <c r="CB1187" s="7"/>
      <c r="CC1187" s="7"/>
      <c r="CD1187" s="7"/>
      <c r="CE1187" s="7"/>
      <c r="CF1187" s="7"/>
      <c r="CG1187" s="7"/>
      <c r="CH1187" s="7"/>
      <c r="CI1187" s="7"/>
      <c r="CJ1187" s="7"/>
      <c r="CK1187" s="7"/>
      <c r="CL1187" s="7"/>
      <c r="CM1187" s="8"/>
    </row>
    <row r="1188" spans="1:91" s="9" customFormat="1" ht="38.25" customHeight="1" x14ac:dyDescent="0.3">
      <c r="A1188" s="62"/>
      <c r="B1188" s="135" t="s">
        <v>43</v>
      </c>
      <c r="C1188" s="2"/>
      <c r="D1188" s="2"/>
      <c r="E1188" s="137"/>
      <c r="F1188" s="137"/>
      <c r="G1188" s="106"/>
      <c r="H1188" s="106"/>
      <c r="I1188" s="106"/>
      <c r="J1188" s="106"/>
      <c r="K1188" s="106"/>
      <c r="L1188" s="106"/>
      <c r="M1188" s="106"/>
      <c r="N1188" s="5"/>
      <c r="O1188" s="5"/>
      <c r="P1188" s="70"/>
      <c r="Q1188" s="7"/>
      <c r="R1188" s="7"/>
      <c r="S1188" s="7"/>
      <c r="T1188" s="7"/>
      <c r="U1188" s="7"/>
      <c r="V1188" s="7"/>
      <c r="W1188" s="7"/>
      <c r="X1188" s="7"/>
      <c r="Y1188" s="7"/>
      <c r="Z1188" s="7"/>
      <c r="AA1188" s="7"/>
      <c r="AB1188" s="7"/>
      <c r="AC1188" s="7"/>
      <c r="AD1188" s="7"/>
      <c r="AE1188" s="7"/>
      <c r="AF1188" s="7"/>
      <c r="AG1188" s="7"/>
      <c r="AH1188" s="7"/>
      <c r="AI1188" s="7"/>
      <c r="AJ1188" s="7"/>
      <c r="AK1188" s="7"/>
      <c r="AL1188" s="7"/>
      <c r="AM1188" s="7"/>
      <c r="AN1188" s="7"/>
      <c r="AO1188" s="7"/>
      <c r="AP1188" s="7"/>
      <c r="AQ1188" s="7"/>
      <c r="AR1188" s="7"/>
      <c r="AS1188" s="7"/>
      <c r="AT1188" s="7"/>
      <c r="AU1188" s="7"/>
      <c r="AV1188" s="7"/>
      <c r="AW1188" s="7"/>
      <c r="AX1188" s="7"/>
      <c r="AY1188" s="7"/>
      <c r="AZ1188" s="7"/>
      <c r="BA1188" s="7"/>
      <c r="BB1188" s="7"/>
      <c r="BC1188" s="7"/>
      <c r="BD1188" s="7"/>
      <c r="BE1188" s="7"/>
      <c r="BF1188" s="7"/>
      <c r="BG1188" s="7"/>
      <c r="BH1188" s="7"/>
      <c r="BI1188" s="7"/>
      <c r="BJ1188" s="7"/>
      <c r="BK1188" s="7"/>
      <c r="BL1188" s="7"/>
      <c r="BM1188" s="7"/>
      <c r="BN1188" s="7"/>
      <c r="BO1188" s="7"/>
      <c r="BP1188" s="7"/>
      <c r="BQ1188" s="7"/>
      <c r="BR1188" s="7"/>
      <c r="BS1188" s="7"/>
      <c r="BT1188" s="7"/>
      <c r="BU1188" s="7"/>
      <c r="BV1188" s="7"/>
      <c r="BW1188" s="7"/>
      <c r="BX1188" s="7"/>
      <c r="BY1188" s="7"/>
      <c r="BZ1188" s="7"/>
      <c r="CA1188" s="7"/>
      <c r="CB1188" s="7"/>
      <c r="CC1188" s="7"/>
      <c r="CD1188" s="7"/>
      <c r="CE1188" s="7"/>
      <c r="CF1188" s="7"/>
      <c r="CG1188" s="7"/>
      <c r="CH1188" s="7"/>
      <c r="CI1188" s="7"/>
      <c r="CJ1188" s="7"/>
      <c r="CK1188" s="7"/>
      <c r="CL1188" s="7"/>
      <c r="CM1188" s="8"/>
    </row>
    <row r="1189" spans="1:91" s="9" customFormat="1" ht="90.75" customHeight="1" x14ac:dyDescent="0.3">
      <c r="A1189" s="138">
        <v>105</v>
      </c>
      <c r="B1189" s="139" t="s">
        <v>759</v>
      </c>
      <c r="C1189" s="139" t="s">
        <v>760</v>
      </c>
      <c r="D1189" s="139"/>
      <c r="E1189" s="139" t="s">
        <v>80</v>
      </c>
      <c r="F1189" s="139"/>
      <c r="G1189" s="287"/>
      <c r="H1189" s="287"/>
      <c r="I1189" s="139">
        <v>2</v>
      </c>
      <c r="J1189" s="139">
        <v>2</v>
      </c>
      <c r="K1189" s="139">
        <v>2</v>
      </c>
      <c r="L1189" s="139">
        <v>2</v>
      </c>
      <c r="M1189" s="139">
        <v>2</v>
      </c>
      <c r="N1189" s="139"/>
      <c r="O1189" s="140"/>
      <c r="P1189" s="141"/>
      <c r="Q1189" s="7"/>
      <c r="R1189" s="7"/>
      <c r="S1189" s="7"/>
      <c r="T1189" s="7"/>
      <c r="U1189" s="7"/>
      <c r="V1189" s="7"/>
      <c r="W1189" s="7"/>
      <c r="X1189" s="7"/>
      <c r="Y1189" s="7"/>
      <c r="Z1189" s="7"/>
      <c r="AA1189" s="7"/>
      <c r="AB1189" s="7"/>
      <c r="AC1189" s="7"/>
      <c r="AD1189" s="7"/>
      <c r="AE1189" s="7"/>
      <c r="AF1189" s="7"/>
      <c r="AG1189" s="7"/>
      <c r="AH1189" s="7"/>
      <c r="AI1189" s="7"/>
      <c r="AJ1189" s="7"/>
      <c r="AK1189" s="7"/>
      <c r="AL1189" s="7"/>
      <c r="AM1189" s="7"/>
      <c r="AN1189" s="7"/>
      <c r="AO1189" s="7"/>
      <c r="AP1189" s="7"/>
      <c r="AQ1189" s="7"/>
      <c r="AR1189" s="7"/>
      <c r="AS1189" s="7"/>
      <c r="AT1189" s="7"/>
      <c r="AU1189" s="7"/>
      <c r="AV1189" s="7"/>
      <c r="AW1189" s="7"/>
      <c r="AX1189" s="7"/>
      <c r="AY1189" s="7"/>
      <c r="AZ1189" s="7"/>
      <c r="BA1189" s="7"/>
      <c r="BB1189" s="7"/>
      <c r="BC1189" s="7"/>
      <c r="BD1189" s="7"/>
      <c r="BE1189" s="7"/>
      <c r="BF1189" s="7"/>
      <c r="BG1189" s="7"/>
      <c r="BH1189" s="7"/>
      <c r="BI1189" s="7"/>
      <c r="BJ1189" s="7"/>
      <c r="BK1189" s="7"/>
      <c r="BL1189" s="7"/>
      <c r="BM1189" s="7"/>
      <c r="BN1189" s="7"/>
      <c r="BO1189" s="7"/>
      <c r="BP1189" s="7"/>
      <c r="BQ1189" s="7"/>
      <c r="BR1189" s="7"/>
      <c r="BS1189" s="7"/>
      <c r="BT1189" s="7"/>
      <c r="BU1189" s="7"/>
      <c r="BV1189" s="7"/>
      <c r="BW1189" s="7"/>
      <c r="BX1189" s="7"/>
      <c r="BY1189" s="7"/>
      <c r="BZ1189" s="7"/>
      <c r="CA1189" s="7"/>
      <c r="CB1189" s="7"/>
      <c r="CC1189" s="7"/>
      <c r="CD1189" s="7"/>
      <c r="CE1189" s="7"/>
      <c r="CF1189" s="7"/>
      <c r="CG1189" s="7"/>
      <c r="CH1189" s="7"/>
      <c r="CI1189" s="7"/>
      <c r="CJ1189" s="7"/>
      <c r="CK1189" s="7"/>
      <c r="CL1189" s="7"/>
      <c r="CM1189" s="8"/>
    </row>
    <row r="1190" spans="1:91" s="9" customFormat="1" ht="51" customHeight="1" x14ac:dyDescent="0.3">
      <c r="A1190" s="62"/>
      <c r="B1190" s="227" t="s">
        <v>118</v>
      </c>
      <c r="C1190" s="139"/>
      <c r="D1190" s="139"/>
      <c r="E1190" s="139"/>
      <c r="F1190" s="139"/>
      <c r="G1190" s="142">
        <v>0</v>
      </c>
      <c r="H1190" s="142">
        <v>0</v>
      </c>
      <c r="I1190" s="142">
        <f>I1191+I1192+I1193</f>
        <v>0</v>
      </c>
      <c r="J1190" s="142">
        <f t="shared" ref="J1190:M1190" si="94">J1191+J1192+J1193</f>
        <v>0</v>
      </c>
      <c r="K1190" s="142">
        <f t="shared" si="94"/>
        <v>0</v>
      </c>
      <c r="L1190" s="142">
        <f t="shared" si="94"/>
        <v>0</v>
      </c>
      <c r="M1190" s="142">
        <f t="shared" si="94"/>
        <v>0</v>
      </c>
      <c r="N1190" s="5"/>
      <c r="O1190" s="5"/>
      <c r="P1190" s="70"/>
      <c r="Q1190" s="7"/>
      <c r="R1190" s="7"/>
      <c r="S1190" s="7"/>
      <c r="T1190" s="7"/>
      <c r="U1190" s="7"/>
      <c r="V1190" s="7"/>
      <c r="W1190" s="7"/>
      <c r="X1190" s="7"/>
      <c r="Y1190" s="7"/>
      <c r="Z1190" s="7"/>
      <c r="AA1190" s="7"/>
      <c r="AB1190" s="7"/>
      <c r="AC1190" s="7"/>
      <c r="AD1190" s="7"/>
      <c r="AE1190" s="7"/>
      <c r="AF1190" s="7"/>
      <c r="AG1190" s="7"/>
      <c r="AH1190" s="7"/>
      <c r="AI1190" s="7"/>
      <c r="AJ1190" s="7"/>
      <c r="AK1190" s="7"/>
      <c r="AL1190" s="7"/>
      <c r="AM1190" s="7"/>
      <c r="AN1190" s="7"/>
      <c r="AO1190" s="7"/>
      <c r="AP1190" s="7"/>
      <c r="AQ1190" s="7"/>
      <c r="AR1190" s="7"/>
      <c r="AS1190" s="7"/>
      <c r="AT1190" s="7"/>
      <c r="AU1190" s="7"/>
      <c r="AV1190" s="7"/>
      <c r="AW1190" s="7"/>
      <c r="AX1190" s="7"/>
      <c r="AY1190" s="7"/>
      <c r="AZ1190" s="7"/>
      <c r="BA1190" s="7"/>
      <c r="BB1190" s="7"/>
      <c r="BC1190" s="7"/>
      <c r="BD1190" s="7"/>
      <c r="BE1190" s="7"/>
      <c r="BF1190" s="7"/>
      <c r="BG1190" s="7"/>
      <c r="BH1190" s="7"/>
      <c r="BI1190" s="7"/>
      <c r="BJ1190" s="7"/>
      <c r="BK1190" s="7"/>
      <c r="BL1190" s="7"/>
      <c r="BM1190" s="7"/>
      <c r="BN1190" s="7"/>
      <c r="BO1190" s="7"/>
      <c r="BP1190" s="7"/>
      <c r="BQ1190" s="7"/>
      <c r="BR1190" s="7"/>
      <c r="BS1190" s="7"/>
      <c r="BT1190" s="7"/>
      <c r="BU1190" s="7"/>
      <c r="BV1190" s="7"/>
      <c r="BW1190" s="7"/>
      <c r="BX1190" s="7"/>
      <c r="BY1190" s="7"/>
      <c r="BZ1190" s="7"/>
      <c r="CA1190" s="7"/>
      <c r="CB1190" s="7"/>
      <c r="CC1190" s="7"/>
      <c r="CD1190" s="7"/>
      <c r="CE1190" s="7"/>
      <c r="CF1190" s="7"/>
      <c r="CG1190" s="7"/>
      <c r="CH1190" s="7"/>
      <c r="CI1190" s="7"/>
      <c r="CJ1190" s="7"/>
      <c r="CK1190" s="7"/>
      <c r="CL1190" s="7"/>
      <c r="CM1190" s="8"/>
    </row>
    <row r="1191" spans="1:91" s="9" customFormat="1" ht="24" customHeight="1" x14ac:dyDescent="0.3">
      <c r="A1191" s="62"/>
      <c r="B1191" s="139" t="s">
        <v>35</v>
      </c>
      <c r="C1191" s="139"/>
      <c r="D1191" s="139"/>
      <c r="E1191" s="139"/>
      <c r="F1191" s="139"/>
      <c r="G1191" s="287"/>
      <c r="H1191" s="287"/>
      <c r="I1191" s="139"/>
      <c r="J1191" s="139"/>
      <c r="K1191" s="139"/>
      <c r="L1191" s="139"/>
      <c r="M1191" s="139"/>
      <c r="N1191" s="5"/>
      <c r="O1191" s="5"/>
      <c r="P1191" s="70"/>
      <c r="Q1191" s="7"/>
      <c r="R1191" s="7"/>
      <c r="S1191" s="7"/>
      <c r="T1191" s="7"/>
      <c r="U1191" s="7"/>
      <c r="V1191" s="7"/>
      <c r="W1191" s="7"/>
      <c r="X1191" s="7"/>
      <c r="Y1191" s="7"/>
      <c r="Z1191" s="7"/>
      <c r="AA1191" s="7"/>
      <c r="AB1191" s="7"/>
      <c r="AC1191" s="7"/>
      <c r="AD1191" s="7"/>
      <c r="AE1191" s="7"/>
      <c r="AF1191" s="7"/>
      <c r="AG1191" s="7"/>
      <c r="AH1191" s="7"/>
      <c r="AI1191" s="7"/>
      <c r="AJ1191" s="7"/>
      <c r="AK1191" s="7"/>
      <c r="AL1191" s="7"/>
      <c r="AM1191" s="7"/>
      <c r="AN1191" s="7"/>
      <c r="AO1191" s="7"/>
      <c r="AP1191" s="7"/>
      <c r="AQ1191" s="7"/>
      <c r="AR1191" s="7"/>
      <c r="AS1191" s="7"/>
      <c r="AT1191" s="7"/>
      <c r="AU1191" s="7"/>
      <c r="AV1191" s="7"/>
      <c r="AW1191" s="7"/>
      <c r="AX1191" s="7"/>
      <c r="AY1191" s="7"/>
      <c r="AZ1191" s="7"/>
      <c r="BA1191" s="7"/>
      <c r="BB1191" s="7"/>
      <c r="BC1191" s="7"/>
      <c r="BD1191" s="7"/>
      <c r="BE1191" s="7"/>
      <c r="BF1191" s="7"/>
      <c r="BG1191" s="7"/>
      <c r="BH1191" s="7"/>
      <c r="BI1191" s="7"/>
      <c r="BJ1191" s="7"/>
      <c r="BK1191" s="7"/>
      <c r="BL1191" s="7"/>
      <c r="BM1191" s="7"/>
      <c r="BN1191" s="7"/>
      <c r="BO1191" s="7"/>
      <c r="BP1191" s="7"/>
      <c r="BQ1191" s="7"/>
      <c r="BR1191" s="7"/>
      <c r="BS1191" s="7"/>
      <c r="BT1191" s="7"/>
      <c r="BU1191" s="7"/>
      <c r="BV1191" s="7"/>
      <c r="BW1191" s="7"/>
      <c r="BX1191" s="7"/>
      <c r="BY1191" s="7"/>
      <c r="BZ1191" s="7"/>
      <c r="CA1191" s="7"/>
      <c r="CB1191" s="7"/>
      <c r="CC1191" s="7"/>
      <c r="CD1191" s="7"/>
      <c r="CE1191" s="7"/>
      <c r="CF1191" s="7"/>
      <c r="CG1191" s="7"/>
      <c r="CH1191" s="7"/>
      <c r="CI1191" s="7"/>
      <c r="CJ1191" s="7"/>
      <c r="CK1191" s="7"/>
      <c r="CL1191" s="7"/>
      <c r="CM1191" s="8"/>
    </row>
    <row r="1192" spans="1:91" s="9" customFormat="1" ht="42" customHeight="1" x14ac:dyDescent="0.3">
      <c r="A1192" s="62"/>
      <c r="B1192" s="139" t="s">
        <v>31</v>
      </c>
      <c r="C1192" s="139"/>
      <c r="D1192" s="139"/>
      <c r="E1192" s="139"/>
      <c r="F1192" s="139"/>
      <c r="G1192" s="287">
        <v>0</v>
      </c>
      <c r="H1192" s="287">
        <v>0</v>
      </c>
      <c r="I1192" s="287">
        <v>0</v>
      </c>
      <c r="J1192" s="287">
        <v>0</v>
      </c>
      <c r="K1192" s="287">
        <v>0</v>
      </c>
      <c r="L1192" s="287">
        <v>0</v>
      </c>
      <c r="M1192" s="287">
        <v>0</v>
      </c>
      <c r="N1192" s="5"/>
      <c r="O1192" s="5"/>
      <c r="P1192" s="70"/>
      <c r="Q1192" s="7"/>
      <c r="R1192" s="7"/>
      <c r="S1192" s="7"/>
      <c r="T1192" s="7"/>
      <c r="U1192" s="7"/>
      <c r="V1192" s="7"/>
      <c r="W1192" s="7"/>
      <c r="X1192" s="7"/>
      <c r="Y1192" s="7"/>
      <c r="Z1192" s="7"/>
      <c r="AA1192" s="7"/>
      <c r="AB1192" s="7"/>
      <c r="AC1192" s="7"/>
      <c r="AD1192" s="7"/>
      <c r="AE1192" s="7"/>
      <c r="AF1192" s="7"/>
      <c r="AG1192" s="7"/>
      <c r="AH1192" s="7"/>
      <c r="AI1192" s="7"/>
      <c r="AJ1192" s="7"/>
      <c r="AK1192" s="7"/>
      <c r="AL1192" s="7"/>
      <c r="AM1192" s="7"/>
      <c r="AN1192" s="7"/>
      <c r="AO1192" s="7"/>
      <c r="AP1192" s="7"/>
      <c r="AQ1192" s="7"/>
      <c r="AR1192" s="7"/>
      <c r="AS1192" s="7"/>
      <c r="AT1192" s="7"/>
      <c r="AU1192" s="7"/>
      <c r="AV1192" s="7"/>
      <c r="AW1192" s="7"/>
      <c r="AX1192" s="7"/>
      <c r="AY1192" s="7"/>
      <c r="AZ1192" s="7"/>
      <c r="BA1192" s="7"/>
      <c r="BB1192" s="7"/>
      <c r="BC1192" s="7"/>
      <c r="BD1192" s="7"/>
      <c r="BE1192" s="7"/>
      <c r="BF1192" s="7"/>
      <c r="BG1192" s="7"/>
      <c r="BH1192" s="7"/>
      <c r="BI1192" s="7"/>
      <c r="BJ1192" s="7"/>
      <c r="BK1192" s="7"/>
      <c r="BL1192" s="7"/>
      <c r="BM1192" s="7"/>
      <c r="BN1192" s="7"/>
      <c r="BO1192" s="7"/>
      <c r="BP1192" s="7"/>
      <c r="BQ1192" s="7"/>
      <c r="BR1192" s="7"/>
      <c r="BS1192" s="7"/>
      <c r="BT1192" s="7"/>
      <c r="BU1192" s="7"/>
      <c r="BV1192" s="7"/>
      <c r="BW1192" s="7"/>
      <c r="BX1192" s="7"/>
      <c r="BY1192" s="7"/>
      <c r="BZ1192" s="7"/>
      <c r="CA1192" s="7"/>
      <c r="CB1192" s="7"/>
      <c r="CC1192" s="7"/>
      <c r="CD1192" s="7"/>
      <c r="CE1192" s="7"/>
      <c r="CF1192" s="7"/>
      <c r="CG1192" s="7"/>
      <c r="CH1192" s="7"/>
      <c r="CI1192" s="7"/>
      <c r="CJ1192" s="7"/>
      <c r="CK1192" s="7"/>
      <c r="CL1192" s="7"/>
      <c r="CM1192" s="8"/>
    </row>
    <row r="1193" spans="1:91" s="9" customFormat="1" ht="41.25" customHeight="1" x14ac:dyDescent="0.3">
      <c r="A1193" s="62"/>
      <c r="B1193" s="139" t="s">
        <v>32</v>
      </c>
      <c r="C1193" s="139"/>
      <c r="D1193" s="139"/>
      <c r="E1193" s="139"/>
      <c r="F1193" s="139"/>
      <c r="G1193" s="287">
        <v>0</v>
      </c>
      <c r="H1193" s="287">
        <v>0</v>
      </c>
      <c r="I1193" s="287">
        <v>0</v>
      </c>
      <c r="J1193" s="287">
        <v>0</v>
      </c>
      <c r="K1193" s="287">
        <v>0</v>
      </c>
      <c r="L1193" s="287">
        <v>0</v>
      </c>
      <c r="M1193" s="287">
        <v>0</v>
      </c>
      <c r="N1193" s="5"/>
      <c r="O1193" s="5"/>
      <c r="P1193" s="70"/>
      <c r="Q1193" s="7"/>
      <c r="R1193" s="7"/>
      <c r="S1193" s="7"/>
      <c r="T1193" s="7"/>
      <c r="U1193" s="7"/>
      <c r="V1193" s="7"/>
      <c r="W1193" s="7"/>
      <c r="X1193" s="7"/>
      <c r="Y1193" s="7"/>
      <c r="Z1193" s="7"/>
      <c r="AA1193" s="7"/>
      <c r="AB1193" s="7"/>
      <c r="AC1193" s="7"/>
      <c r="AD1193" s="7"/>
      <c r="AE1193" s="7"/>
      <c r="AF1193" s="7"/>
      <c r="AG1193" s="7"/>
      <c r="AH1193" s="7"/>
      <c r="AI1193" s="7"/>
      <c r="AJ1193" s="7"/>
      <c r="AK1193" s="7"/>
      <c r="AL1193" s="7"/>
      <c r="AM1193" s="7"/>
      <c r="AN1193" s="7"/>
      <c r="AO1193" s="7"/>
      <c r="AP1193" s="7"/>
      <c r="AQ1193" s="7"/>
      <c r="AR1193" s="7"/>
      <c r="AS1193" s="7"/>
      <c r="AT1193" s="7"/>
      <c r="AU1193" s="7"/>
      <c r="AV1193" s="7"/>
      <c r="AW1193" s="7"/>
      <c r="AX1193" s="7"/>
      <c r="AY1193" s="7"/>
      <c r="AZ1193" s="7"/>
      <c r="BA1193" s="7"/>
      <c r="BB1193" s="7"/>
      <c r="BC1193" s="7"/>
      <c r="BD1193" s="7"/>
      <c r="BE1193" s="7"/>
      <c r="BF1193" s="7"/>
      <c r="BG1193" s="7"/>
      <c r="BH1193" s="7"/>
      <c r="BI1193" s="7"/>
      <c r="BJ1193" s="7"/>
      <c r="BK1193" s="7"/>
      <c r="BL1193" s="7"/>
      <c r="BM1193" s="7"/>
      <c r="BN1193" s="7"/>
      <c r="BO1193" s="7"/>
      <c r="BP1193" s="7"/>
      <c r="BQ1193" s="7"/>
      <c r="BR1193" s="7"/>
      <c r="BS1193" s="7"/>
      <c r="BT1193" s="7"/>
      <c r="BU1193" s="7"/>
      <c r="BV1193" s="7"/>
      <c r="BW1193" s="7"/>
      <c r="BX1193" s="7"/>
      <c r="BY1193" s="7"/>
      <c r="BZ1193" s="7"/>
      <c r="CA1193" s="7"/>
      <c r="CB1193" s="7"/>
      <c r="CC1193" s="7"/>
      <c r="CD1193" s="7"/>
      <c r="CE1193" s="7"/>
      <c r="CF1193" s="7"/>
      <c r="CG1193" s="7"/>
      <c r="CH1193" s="7"/>
      <c r="CI1193" s="7"/>
      <c r="CJ1193" s="7"/>
      <c r="CK1193" s="7"/>
      <c r="CL1193" s="7"/>
      <c r="CM1193" s="8"/>
    </row>
    <row r="1194" spans="1:91" s="9" customFormat="1" ht="43.5" customHeight="1" x14ac:dyDescent="0.3">
      <c r="A1194" s="62"/>
      <c r="B1194" s="143" t="s">
        <v>761</v>
      </c>
      <c r="C1194" s="144"/>
      <c r="D1194" s="144"/>
      <c r="E1194" s="144"/>
      <c r="F1194" s="144"/>
      <c r="G1194" s="144"/>
      <c r="H1194" s="144"/>
      <c r="I1194" s="144"/>
      <c r="J1194" s="144"/>
      <c r="K1194" s="144"/>
      <c r="L1194" s="144"/>
      <c r="M1194" s="144"/>
      <c r="N1194" s="145"/>
      <c r="O1194" s="5"/>
      <c r="P1194" s="70"/>
      <c r="Q1194" s="7"/>
      <c r="R1194" s="7"/>
      <c r="S1194" s="7"/>
      <c r="T1194" s="7"/>
      <c r="U1194" s="7"/>
      <c r="V1194" s="7"/>
      <c r="W1194" s="7"/>
      <c r="X1194" s="7"/>
      <c r="Y1194" s="7"/>
      <c r="Z1194" s="7"/>
      <c r="AA1194" s="7"/>
      <c r="AB1194" s="7"/>
      <c r="AC1194" s="7"/>
      <c r="AD1194" s="7"/>
      <c r="AE1194" s="7"/>
      <c r="AF1194" s="7"/>
      <c r="AG1194" s="7"/>
      <c r="AH1194" s="7"/>
      <c r="AI1194" s="7"/>
      <c r="AJ1194" s="7"/>
      <c r="AK1194" s="7"/>
      <c r="AL1194" s="7"/>
      <c r="AM1194" s="7"/>
      <c r="AN1194" s="7"/>
      <c r="AO1194" s="7"/>
      <c r="AP1194" s="7"/>
      <c r="AQ1194" s="7"/>
      <c r="AR1194" s="7"/>
      <c r="AS1194" s="7"/>
      <c r="AT1194" s="7"/>
      <c r="AU1194" s="7"/>
      <c r="AV1194" s="7"/>
      <c r="AW1194" s="7"/>
      <c r="AX1194" s="7"/>
      <c r="AY1194" s="7"/>
      <c r="AZ1194" s="7"/>
      <c r="BA1194" s="7"/>
      <c r="BB1194" s="7"/>
      <c r="BC1194" s="7"/>
      <c r="BD1194" s="7"/>
      <c r="BE1194" s="7"/>
      <c r="BF1194" s="7"/>
      <c r="BG1194" s="7"/>
      <c r="BH1194" s="7"/>
      <c r="BI1194" s="7"/>
      <c r="BJ1194" s="7"/>
      <c r="BK1194" s="7"/>
      <c r="BL1194" s="7"/>
      <c r="BM1194" s="7"/>
      <c r="BN1194" s="7"/>
      <c r="BO1194" s="7"/>
      <c r="BP1194" s="7"/>
      <c r="BQ1194" s="7"/>
      <c r="BR1194" s="7"/>
      <c r="BS1194" s="7"/>
      <c r="BT1194" s="7"/>
      <c r="BU1194" s="7"/>
      <c r="BV1194" s="7"/>
      <c r="BW1194" s="7"/>
      <c r="BX1194" s="7"/>
      <c r="BY1194" s="7"/>
      <c r="BZ1194" s="7"/>
      <c r="CA1194" s="7"/>
      <c r="CB1194" s="7"/>
      <c r="CC1194" s="7"/>
      <c r="CD1194" s="7"/>
      <c r="CE1194" s="7"/>
      <c r="CF1194" s="7"/>
      <c r="CG1194" s="7"/>
      <c r="CH1194" s="7"/>
      <c r="CI1194" s="7"/>
      <c r="CJ1194" s="7"/>
      <c r="CK1194" s="7"/>
      <c r="CL1194" s="7"/>
      <c r="CM1194" s="8"/>
    </row>
    <row r="1195" spans="1:91" s="9" customFormat="1" ht="37.5" customHeight="1" x14ac:dyDescent="0.3">
      <c r="A1195" s="62"/>
      <c r="B1195" s="10" t="s">
        <v>762</v>
      </c>
      <c r="C1195" s="11"/>
      <c r="D1195" s="11"/>
      <c r="E1195" s="11"/>
      <c r="F1195" s="11"/>
      <c r="G1195" s="11"/>
      <c r="H1195" s="11"/>
      <c r="I1195" s="36"/>
      <c r="J1195" s="5"/>
      <c r="K1195" s="5"/>
      <c r="L1195" s="5"/>
      <c r="M1195" s="5"/>
      <c r="N1195" s="5"/>
      <c r="O1195" s="5"/>
      <c r="P1195" s="70"/>
      <c r="Q1195" s="7"/>
      <c r="R1195" s="7"/>
      <c r="S1195" s="7"/>
      <c r="T1195" s="7"/>
      <c r="U1195" s="7"/>
      <c r="V1195" s="7"/>
      <c r="W1195" s="7"/>
      <c r="X1195" s="7"/>
      <c r="Y1195" s="7"/>
      <c r="Z1195" s="7"/>
      <c r="AA1195" s="7"/>
      <c r="AB1195" s="7"/>
      <c r="AC1195" s="7"/>
      <c r="AD1195" s="7"/>
      <c r="AE1195" s="7"/>
      <c r="AF1195" s="7"/>
      <c r="AG1195" s="7"/>
      <c r="AH1195" s="7"/>
      <c r="AI1195" s="7"/>
      <c r="AJ1195" s="7"/>
      <c r="AK1195" s="7"/>
      <c r="AL1195" s="7"/>
      <c r="AM1195" s="7"/>
      <c r="AN1195" s="7"/>
      <c r="AO1195" s="7"/>
      <c r="AP1195" s="7"/>
      <c r="AQ1195" s="7"/>
      <c r="AR1195" s="7"/>
      <c r="AS1195" s="7"/>
      <c r="AT1195" s="7"/>
      <c r="AU1195" s="7"/>
      <c r="AV1195" s="7"/>
      <c r="AW1195" s="7"/>
      <c r="AX1195" s="7"/>
      <c r="AY1195" s="7"/>
      <c r="AZ1195" s="7"/>
      <c r="BA1195" s="7"/>
      <c r="BB1195" s="7"/>
      <c r="BC1195" s="7"/>
      <c r="BD1195" s="7"/>
      <c r="BE1195" s="7"/>
      <c r="BF1195" s="7"/>
      <c r="BG1195" s="7"/>
      <c r="BH1195" s="7"/>
      <c r="BI1195" s="7"/>
      <c r="BJ1195" s="7"/>
      <c r="BK1195" s="7"/>
      <c r="BL1195" s="7"/>
      <c r="BM1195" s="7"/>
      <c r="BN1195" s="7"/>
      <c r="BO1195" s="7"/>
      <c r="BP1195" s="7"/>
      <c r="BQ1195" s="7"/>
      <c r="BR1195" s="7"/>
      <c r="BS1195" s="7"/>
      <c r="BT1195" s="7"/>
      <c r="BU1195" s="7"/>
      <c r="BV1195" s="7"/>
      <c r="BW1195" s="7"/>
      <c r="BX1195" s="7"/>
      <c r="BY1195" s="7"/>
      <c r="BZ1195" s="7"/>
      <c r="CA1195" s="7"/>
      <c r="CB1195" s="7"/>
      <c r="CC1195" s="7"/>
      <c r="CD1195" s="7"/>
      <c r="CE1195" s="7"/>
      <c r="CF1195" s="7"/>
      <c r="CG1195" s="7"/>
      <c r="CH1195" s="7"/>
      <c r="CI1195" s="7"/>
      <c r="CJ1195" s="7"/>
      <c r="CK1195" s="7"/>
      <c r="CL1195" s="7"/>
      <c r="CM1195" s="8"/>
    </row>
    <row r="1196" spans="1:91" s="9" customFormat="1" ht="120.75" customHeight="1" x14ac:dyDescent="0.3">
      <c r="A1196" s="62"/>
      <c r="B1196" s="30" t="s">
        <v>135</v>
      </c>
      <c r="C1196" s="131" t="s">
        <v>127</v>
      </c>
      <c r="D1196" s="2" t="s">
        <v>126</v>
      </c>
      <c r="E1196" s="2" t="s">
        <v>134</v>
      </c>
      <c r="F1196" s="5"/>
      <c r="G1196" s="106">
        <v>559.70000000000005</v>
      </c>
      <c r="H1196" s="106">
        <v>880.4</v>
      </c>
      <c r="I1196" s="106">
        <v>1087.9000000000001</v>
      </c>
      <c r="J1196" s="106">
        <v>1335.3</v>
      </c>
      <c r="K1196" s="106">
        <v>1796.5</v>
      </c>
      <c r="L1196" s="106">
        <v>2204.3000000000002</v>
      </c>
      <c r="M1196" s="106">
        <v>2560.6</v>
      </c>
      <c r="N1196" s="5"/>
      <c r="O1196" s="5"/>
      <c r="P1196" s="70"/>
      <c r="Q1196" s="7"/>
      <c r="R1196" s="7"/>
      <c r="S1196" s="7"/>
      <c r="T1196" s="7"/>
      <c r="U1196" s="7"/>
      <c r="V1196" s="7"/>
      <c r="W1196" s="7"/>
      <c r="X1196" s="7"/>
      <c r="Y1196" s="7"/>
      <c r="Z1196" s="7"/>
      <c r="AA1196" s="7"/>
      <c r="AB1196" s="7"/>
      <c r="AC1196" s="7"/>
      <c r="AD1196" s="7"/>
      <c r="AE1196" s="7"/>
      <c r="AF1196" s="7"/>
      <c r="AG1196" s="7"/>
      <c r="AH1196" s="7"/>
      <c r="AI1196" s="7"/>
      <c r="AJ1196" s="7"/>
      <c r="AK1196" s="7"/>
      <c r="AL1196" s="7"/>
      <c r="AM1196" s="7"/>
      <c r="AN1196" s="7"/>
      <c r="AO1196" s="7"/>
      <c r="AP1196" s="7"/>
      <c r="AQ1196" s="7"/>
      <c r="AR1196" s="7"/>
      <c r="AS1196" s="7"/>
      <c r="AT1196" s="7"/>
      <c r="AU1196" s="7"/>
      <c r="AV1196" s="7"/>
      <c r="AW1196" s="7"/>
      <c r="AX1196" s="7"/>
      <c r="AY1196" s="7"/>
      <c r="AZ1196" s="7"/>
      <c r="BA1196" s="7"/>
      <c r="BB1196" s="7"/>
      <c r="BC1196" s="7"/>
      <c r="BD1196" s="7"/>
      <c r="BE1196" s="7"/>
      <c r="BF1196" s="7"/>
      <c r="BG1196" s="7"/>
      <c r="BH1196" s="7"/>
      <c r="BI1196" s="7"/>
      <c r="BJ1196" s="7"/>
      <c r="BK1196" s="7"/>
      <c r="BL1196" s="7"/>
      <c r="BM1196" s="7"/>
      <c r="BN1196" s="7"/>
      <c r="BO1196" s="7"/>
      <c r="BP1196" s="7"/>
      <c r="BQ1196" s="7"/>
      <c r="BR1196" s="7"/>
      <c r="BS1196" s="7"/>
      <c r="BT1196" s="7"/>
      <c r="BU1196" s="7"/>
      <c r="BV1196" s="7"/>
      <c r="BW1196" s="7"/>
      <c r="BX1196" s="7"/>
      <c r="BY1196" s="7"/>
      <c r="BZ1196" s="7"/>
      <c r="CA1196" s="7"/>
      <c r="CB1196" s="7"/>
      <c r="CC1196" s="7"/>
      <c r="CD1196" s="7"/>
      <c r="CE1196" s="7"/>
      <c r="CF1196" s="7"/>
      <c r="CG1196" s="7"/>
      <c r="CH1196" s="7"/>
      <c r="CI1196" s="7"/>
      <c r="CJ1196" s="7"/>
      <c r="CK1196" s="7"/>
      <c r="CL1196" s="7"/>
      <c r="CM1196" s="8"/>
    </row>
    <row r="1197" spans="1:91" s="9" customFormat="1" ht="77.25" customHeight="1" x14ac:dyDescent="0.3">
      <c r="A1197" s="62"/>
      <c r="B1197" s="18" t="s">
        <v>114</v>
      </c>
      <c r="C1197" s="2" t="s">
        <v>128</v>
      </c>
      <c r="D1197" s="2" t="s">
        <v>126</v>
      </c>
      <c r="E1197" s="2" t="s">
        <v>134</v>
      </c>
      <c r="F1197" s="5"/>
      <c r="G1197" s="106">
        <v>165.4</v>
      </c>
      <c r="H1197" s="146">
        <v>266.10000000000002</v>
      </c>
      <c r="I1197" s="146">
        <v>328.5</v>
      </c>
      <c r="J1197" s="146">
        <v>403.2</v>
      </c>
      <c r="K1197" s="146">
        <v>542.20000000000005</v>
      </c>
      <c r="L1197" s="146">
        <v>664.7</v>
      </c>
      <c r="M1197" s="106">
        <v>806.1</v>
      </c>
      <c r="N1197" s="5"/>
      <c r="O1197" s="5"/>
      <c r="P1197" s="70"/>
      <c r="Q1197" s="7"/>
      <c r="R1197" s="7"/>
      <c r="S1197" s="7"/>
      <c r="T1197" s="7"/>
      <c r="U1197" s="7"/>
      <c r="V1197" s="7"/>
      <c r="W1197" s="7"/>
      <c r="X1197" s="7"/>
      <c r="Y1197" s="7"/>
      <c r="Z1197" s="7"/>
      <c r="AA1197" s="7"/>
      <c r="AB1197" s="7"/>
      <c r="AC1197" s="7"/>
      <c r="AD1197" s="7"/>
      <c r="AE1197" s="7"/>
      <c r="AF1197" s="7"/>
      <c r="AG1197" s="7"/>
      <c r="AH1197" s="7"/>
      <c r="AI1197" s="7"/>
      <c r="AJ1197" s="7"/>
      <c r="AK1197" s="7"/>
      <c r="AL1197" s="7"/>
      <c r="AM1197" s="7"/>
      <c r="AN1197" s="7"/>
      <c r="AO1197" s="7"/>
      <c r="AP1197" s="7"/>
      <c r="AQ1197" s="7"/>
      <c r="AR1197" s="7"/>
      <c r="AS1197" s="7"/>
      <c r="AT1197" s="7"/>
      <c r="AU1197" s="7"/>
      <c r="AV1197" s="7"/>
      <c r="AW1197" s="7"/>
      <c r="AX1197" s="7"/>
      <c r="AY1197" s="7"/>
      <c r="AZ1197" s="7"/>
      <c r="BA1197" s="7"/>
      <c r="BB1197" s="7"/>
      <c r="BC1197" s="7"/>
      <c r="BD1197" s="7"/>
      <c r="BE1197" s="7"/>
      <c r="BF1197" s="7"/>
      <c r="BG1197" s="7"/>
      <c r="BH1197" s="7"/>
      <c r="BI1197" s="7"/>
      <c r="BJ1197" s="7"/>
      <c r="BK1197" s="7"/>
      <c r="BL1197" s="7"/>
      <c r="BM1197" s="7"/>
      <c r="BN1197" s="7"/>
      <c r="BO1197" s="7"/>
      <c r="BP1197" s="7"/>
      <c r="BQ1197" s="7"/>
      <c r="BR1197" s="7"/>
      <c r="BS1197" s="7"/>
      <c r="BT1197" s="7"/>
      <c r="BU1197" s="7"/>
      <c r="BV1197" s="7"/>
      <c r="BW1197" s="7"/>
      <c r="BX1197" s="7"/>
      <c r="BY1197" s="7"/>
      <c r="BZ1197" s="7"/>
      <c r="CA1197" s="7"/>
      <c r="CB1197" s="7"/>
      <c r="CC1197" s="7"/>
      <c r="CD1197" s="7"/>
      <c r="CE1197" s="7"/>
      <c r="CF1197" s="7"/>
      <c r="CG1197" s="7"/>
      <c r="CH1197" s="7"/>
      <c r="CI1197" s="7"/>
      <c r="CJ1197" s="7"/>
      <c r="CK1197" s="7"/>
      <c r="CL1197" s="7"/>
      <c r="CM1197" s="8"/>
    </row>
    <row r="1198" spans="1:91" s="9" customFormat="1" ht="65.25" customHeight="1" x14ac:dyDescent="0.3">
      <c r="A1198" s="62"/>
      <c r="B1198" s="147" t="s">
        <v>803</v>
      </c>
      <c r="C1198" s="2" t="s">
        <v>128</v>
      </c>
      <c r="D1198" s="2"/>
      <c r="E1198" s="2" t="s">
        <v>131</v>
      </c>
      <c r="F1198" s="5"/>
      <c r="G1198" s="106"/>
      <c r="H1198" s="146">
        <v>5</v>
      </c>
      <c r="I1198" s="146">
        <v>6</v>
      </c>
      <c r="J1198" s="146">
        <v>8</v>
      </c>
      <c r="K1198" s="146">
        <v>8</v>
      </c>
      <c r="L1198" s="146">
        <v>10</v>
      </c>
      <c r="M1198" s="106"/>
      <c r="N1198" s="5"/>
      <c r="O1198" s="5"/>
      <c r="P1198" s="70"/>
      <c r="Q1198" s="7"/>
      <c r="R1198" s="7"/>
      <c r="S1198" s="7"/>
      <c r="T1198" s="7"/>
      <c r="U1198" s="7"/>
      <c r="V1198" s="7"/>
      <c r="W1198" s="7"/>
      <c r="X1198" s="7"/>
      <c r="Y1198" s="7"/>
      <c r="Z1198" s="7"/>
      <c r="AA1198" s="7"/>
      <c r="AB1198" s="7"/>
      <c r="AC1198" s="7"/>
      <c r="AD1198" s="7"/>
      <c r="AE1198" s="7"/>
      <c r="AF1198" s="7"/>
      <c r="AG1198" s="7"/>
      <c r="AH1198" s="7"/>
      <c r="AI1198" s="7"/>
      <c r="AJ1198" s="7"/>
      <c r="AK1198" s="7"/>
      <c r="AL1198" s="7"/>
      <c r="AM1198" s="7"/>
      <c r="AN1198" s="7"/>
      <c r="AO1198" s="7"/>
      <c r="AP1198" s="7"/>
      <c r="AQ1198" s="7"/>
      <c r="AR1198" s="7"/>
      <c r="AS1198" s="7"/>
      <c r="AT1198" s="7"/>
      <c r="AU1198" s="7"/>
      <c r="AV1198" s="7"/>
      <c r="AW1198" s="7"/>
      <c r="AX1198" s="7"/>
      <c r="AY1198" s="7"/>
      <c r="AZ1198" s="7"/>
      <c r="BA1198" s="7"/>
      <c r="BB1198" s="7"/>
      <c r="BC1198" s="7"/>
      <c r="BD1198" s="7"/>
      <c r="BE1198" s="7"/>
      <c r="BF1198" s="7"/>
      <c r="BG1198" s="7"/>
      <c r="BH1198" s="7"/>
      <c r="BI1198" s="7"/>
      <c r="BJ1198" s="7"/>
      <c r="BK1198" s="7"/>
      <c r="BL1198" s="7"/>
      <c r="BM1198" s="7"/>
      <c r="BN1198" s="7"/>
      <c r="BO1198" s="7"/>
      <c r="BP1198" s="7"/>
      <c r="BQ1198" s="7"/>
      <c r="BR1198" s="7"/>
      <c r="BS1198" s="7"/>
      <c r="BT1198" s="7"/>
      <c r="BU1198" s="7"/>
      <c r="BV1198" s="7"/>
      <c r="BW1198" s="7"/>
      <c r="BX1198" s="7"/>
      <c r="BY1198" s="7"/>
      <c r="BZ1198" s="7"/>
      <c r="CA1198" s="7"/>
      <c r="CB1198" s="7"/>
      <c r="CC1198" s="7"/>
      <c r="CD1198" s="7"/>
      <c r="CE1198" s="7"/>
      <c r="CF1198" s="7"/>
      <c r="CG1198" s="7"/>
      <c r="CH1198" s="7"/>
      <c r="CI1198" s="7"/>
      <c r="CJ1198" s="7"/>
      <c r="CK1198" s="7"/>
      <c r="CL1198" s="7"/>
      <c r="CM1198" s="8"/>
    </row>
    <row r="1199" spans="1:91" s="9" customFormat="1" ht="41.25" customHeight="1" x14ac:dyDescent="0.3">
      <c r="A1199" s="106"/>
      <c r="B1199" s="93" t="s">
        <v>60</v>
      </c>
      <c r="C1199" s="95"/>
      <c r="D1199" s="135"/>
      <c r="E1199" s="135"/>
      <c r="F1199" s="135"/>
      <c r="G1199" s="135"/>
      <c r="H1199" s="135"/>
      <c r="I1199" s="135"/>
      <c r="J1199" s="135"/>
      <c r="K1199" s="135"/>
      <c r="L1199" s="135"/>
      <c r="M1199" s="135"/>
      <c r="N1199" s="135"/>
      <c r="O1199" s="135"/>
      <c r="P1199" s="197"/>
      <c r="Q1199" s="7"/>
      <c r="R1199" s="7"/>
      <c r="S1199" s="7"/>
      <c r="T1199" s="7"/>
      <c r="U1199" s="7"/>
      <c r="V1199" s="7"/>
      <c r="W1199" s="7"/>
      <c r="X1199" s="7"/>
      <c r="Y1199" s="7"/>
      <c r="Z1199" s="7"/>
      <c r="AA1199" s="7"/>
      <c r="AB1199" s="7"/>
      <c r="AC1199" s="7"/>
      <c r="AD1199" s="7"/>
      <c r="AE1199" s="7"/>
      <c r="AF1199" s="7"/>
      <c r="AG1199" s="7"/>
      <c r="AH1199" s="7"/>
      <c r="AI1199" s="7"/>
      <c r="AJ1199" s="7"/>
      <c r="AK1199" s="7"/>
      <c r="AL1199" s="7"/>
      <c r="AM1199" s="7"/>
      <c r="AN1199" s="7"/>
      <c r="AO1199" s="7"/>
      <c r="AP1199" s="7"/>
      <c r="AQ1199" s="7"/>
      <c r="AR1199" s="7"/>
      <c r="AS1199" s="7"/>
      <c r="AT1199" s="7"/>
      <c r="AU1199" s="7"/>
      <c r="AV1199" s="7"/>
      <c r="AW1199" s="7"/>
      <c r="AX1199" s="7"/>
      <c r="AY1199" s="7"/>
      <c r="AZ1199" s="7"/>
      <c r="BA1199" s="7"/>
      <c r="BB1199" s="7"/>
      <c r="BC1199" s="7"/>
      <c r="BD1199" s="7"/>
      <c r="BE1199" s="7"/>
      <c r="BF1199" s="7"/>
      <c r="BG1199" s="7"/>
      <c r="BH1199" s="7"/>
      <c r="BI1199" s="7"/>
      <c r="BJ1199" s="7"/>
      <c r="BK1199" s="7"/>
      <c r="BL1199" s="7"/>
      <c r="BM1199" s="7"/>
      <c r="BN1199" s="7"/>
      <c r="BO1199" s="7"/>
      <c r="BP1199" s="7"/>
      <c r="BQ1199" s="7"/>
      <c r="BR1199" s="7"/>
      <c r="BS1199" s="7"/>
      <c r="BT1199" s="7"/>
      <c r="BU1199" s="7"/>
      <c r="BV1199" s="7"/>
      <c r="BW1199" s="7"/>
      <c r="BX1199" s="7"/>
      <c r="BY1199" s="7"/>
      <c r="BZ1199" s="7"/>
      <c r="CA1199" s="7"/>
      <c r="CB1199" s="7"/>
      <c r="CC1199" s="7"/>
      <c r="CD1199" s="7"/>
      <c r="CE1199" s="7"/>
      <c r="CF1199" s="7"/>
      <c r="CG1199" s="7"/>
      <c r="CH1199" s="7"/>
      <c r="CI1199" s="7"/>
      <c r="CJ1199" s="7"/>
      <c r="CK1199" s="7"/>
      <c r="CL1199" s="7"/>
      <c r="CM1199" s="8"/>
    </row>
    <row r="1200" spans="1:91" s="9" customFormat="1" ht="41.25" customHeight="1" x14ac:dyDescent="0.3">
      <c r="A1200" s="55">
        <v>106</v>
      </c>
      <c r="B1200" s="54" t="s">
        <v>133</v>
      </c>
      <c r="C1200" s="55" t="s">
        <v>132</v>
      </c>
      <c r="D1200" s="55"/>
      <c r="E1200" s="2" t="s">
        <v>131</v>
      </c>
      <c r="F1200" s="55" t="s">
        <v>130</v>
      </c>
      <c r="G1200" s="2"/>
      <c r="H1200" s="2"/>
      <c r="I1200" s="2">
        <v>24</v>
      </c>
      <c r="J1200" s="2">
        <v>36</v>
      </c>
      <c r="K1200" s="2"/>
      <c r="L1200" s="2"/>
      <c r="M1200" s="2"/>
      <c r="N1200" s="2"/>
      <c r="O1200" s="2"/>
      <c r="P1200" s="31"/>
      <c r="Q1200" s="7"/>
      <c r="R1200" s="7"/>
      <c r="S1200" s="7"/>
      <c r="T1200" s="7"/>
      <c r="U1200" s="7"/>
      <c r="V1200" s="7"/>
      <c r="W1200" s="7"/>
      <c r="X1200" s="7"/>
      <c r="Y1200" s="7"/>
      <c r="Z1200" s="7"/>
      <c r="AA1200" s="7"/>
      <c r="AB1200" s="7"/>
      <c r="AC1200" s="7"/>
      <c r="AD1200" s="7"/>
      <c r="AE1200" s="7"/>
      <c r="AF1200" s="7"/>
      <c r="AG1200" s="7"/>
      <c r="AH1200" s="7"/>
      <c r="AI1200" s="7"/>
      <c r="AJ1200" s="7"/>
      <c r="AK1200" s="7"/>
      <c r="AL1200" s="7"/>
      <c r="AM1200" s="7"/>
      <c r="AN1200" s="7"/>
      <c r="AO1200" s="7"/>
      <c r="AP1200" s="7"/>
      <c r="AQ1200" s="7"/>
      <c r="AR1200" s="7"/>
      <c r="AS1200" s="7"/>
      <c r="AT1200" s="7"/>
      <c r="AU1200" s="7"/>
      <c r="AV1200" s="7"/>
      <c r="AW1200" s="7"/>
      <c r="AX1200" s="7"/>
      <c r="AY1200" s="7"/>
      <c r="AZ1200" s="7"/>
      <c r="BA1200" s="7"/>
      <c r="BB1200" s="7"/>
      <c r="BC1200" s="7"/>
      <c r="BD1200" s="7"/>
      <c r="BE1200" s="7"/>
      <c r="BF1200" s="7"/>
      <c r="BG1200" s="7"/>
      <c r="BH1200" s="7"/>
      <c r="BI1200" s="7"/>
      <c r="BJ1200" s="7"/>
      <c r="BK1200" s="7"/>
      <c r="BL1200" s="7"/>
      <c r="BM1200" s="7"/>
      <c r="BN1200" s="7"/>
      <c r="BO1200" s="7"/>
      <c r="BP1200" s="7"/>
      <c r="BQ1200" s="7"/>
      <c r="BR1200" s="7"/>
      <c r="BS1200" s="7"/>
      <c r="BT1200" s="7"/>
      <c r="BU1200" s="7"/>
      <c r="BV1200" s="7"/>
      <c r="BW1200" s="7"/>
      <c r="BX1200" s="7"/>
      <c r="BY1200" s="7"/>
      <c r="BZ1200" s="7"/>
      <c r="CA1200" s="7"/>
      <c r="CB1200" s="7"/>
      <c r="CC1200" s="7"/>
      <c r="CD1200" s="7"/>
      <c r="CE1200" s="7"/>
      <c r="CF1200" s="7"/>
      <c r="CG1200" s="7"/>
      <c r="CH1200" s="7"/>
      <c r="CI1200" s="7"/>
      <c r="CJ1200" s="7"/>
      <c r="CK1200" s="7"/>
      <c r="CL1200" s="7"/>
      <c r="CM1200" s="8"/>
    </row>
    <row r="1201" spans="1:91" s="9" customFormat="1" ht="161.25" customHeight="1" x14ac:dyDescent="0.3">
      <c r="A1201" s="55"/>
      <c r="B1201" s="54"/>
      <c r="C1201" s="55"/>
      <c r="D1201" s="55"/>
      <c r="E1201" s="2" t="s">
        <v>129</v>
      </c>
      <c r="F1201" s="55"/>
      <c r="G1201" s="2"/>
      <c r="H1201" s="2"/>
      <c r="I1201" s="2">
        <v>2000</v>
      </c>
      <c r="J1201" s="193"/>
      <c r="K1201" s="2"/>
      <c r="L1201" s="2"/>
      <c r="M1201" s="2"/>
      <c r="N1201" s="2" t="s">
        <v>38</v>
      </c>
      <c r="O1201" s="2">
        <v>266065015</v>
      </c>
      <c r="P1201" s="31"/>
      <c r="Q1201" s="7"/>
      <c r="R1201" s="7"/>
      <c r="S1201" s="7"/>
      <c r="T1201" s="7"/>
      <c r="U1201" s="7"/>
      <c r="V1201" s="7"/>
      <c r="W1201" s="7"/>
      <c r="X1201" s="7"/>
      <c r="Y1201" s="7"/>
      <c r="Z1201" s="7"/>
      <c r="AA1201" s="7"/>
      <c r="AB1201" s="7"/>
      <c r="AC1201" s="7"/>
      <c r="AD1201" s="7"/>
      <c r="AE1201" s="7"/>
      <c r="AF1201" s="7"/>
      <c r="AG1201" s="7"/>
      <c r="AH1201" s="7"/>
      <c r="AI1201" s="7"/>
      <c r="AJ1201" s="7"/>
      <c r="AK1201" s="7"/>
      <c r="AL1201" s="7"/>
      <c r="AM1201" s="7"/>
      <c r="AN1201" s="7"/>
      <c r="AO1201" s="7"/>
      <c r="AP1201" s="7"/>
      <c r="AQ1201" s="7"/>
      <c r="AR1201" s="7"/>
      <c r="AS1201" s="7"/>
      <c r="AT1201" s="7"/>
      <c r="AU1201" s="7"/>
      <c r="AV1201" s="7"/>
      <c r="AW1201" s="7"/>
      <c r="AX1201" s="7"/>
      <c r="AY1201" s="7"/>
      <c r="AZ1201" s="7"/>
      <c r="BA1201" s="7"/>
      <c r="BB1201" s="7"/>
      <c r="BC1201" s="7"/>
      <c r="BD1201" s="7"/>
      <c r="BE1201" s="7"/>
      <c r="BF1201" s="7"/>
      <c r="BG1201" s="7"/>
      <c r="BH1201" s="7"/>
      <c r="BI1201" s="7"/>
      <c r="BJ1201" s="7"/>
      <c r="BK1201" s="7"/>
      <c r="BL1201" s="7"/>
      <c r="BM1201" s="7"/>
      <c r="BN1201" s="7"/>
      <c r="BO1201" s="7"/>
      <c r="BP1201" s="7"/>
      <c r="BQ1201" s="7"/>
      <c r="BR1201" s="7"/>
      <c r="BS1201" s="7"/>
      <c r="BT1201" s="7"/>
      <c r="BU1201" s="7"/>
      <c r="BV1201" s="7"/>
      <c r="BW1201" s="7"/>
      <c r="BX1201" s="7"/>
      <c r="BY1201" s="7"/>
      <c r="BZ1201" s="7"/>
      <c r="CA1201" s="7"/>
      <c r="CB1201" s="7"/>
      <c r="CC1201" s="7"/>
      <c r="CD1201" s="7"/>
      <c r="CE1201" s="7"/>
      <c r="CF1201" s="7"/>
      <c r="CG1201" s="7"/>
      <c r="CH1201" s="7"/>
      <c r="CI1201" s="7"/>
      <c r="CJ1201" s="7"/>
      <c r="CK1201" s="7"/>
      <c r="CL1201" s="7"/>
      <c r="CM1201" s="8"/>
    </row>
    <row r="1202" spans="1:91" s="9" customFormat="1" ht="112.5" customHeight="1" x14ac:dyDescent="0.3">
      <c r="A1202" s="106"/>
      <c r="B1202" s="135" t="s">
        <v>118</v>
      </c>
      <c r="C1202" s="135"/>
      <c r="D1202" s="135"/>
      <c r="E1202" s="135"/>
      <c r="F1202" s="106"/>
      <c r="G1202" s="106">
        <f t="shared" ref="G1202:M1202" si="95">G1203+G1204+G1205+G1206+G1207+G1208</f>
        <v>0</v>
      </c>
      <c r="H1202" s="106">
        <f t="shared" si="95"/>
        <v>0</v>
      </c>
      <c r="I1202" s="106">
        <f t="shared" si="95"/>
        <v>2000</v>
      </c>
      <c r="J1202" s="106">
        <f t="shared" si="95"/>
        <v>0</v>
      </c>
      <c r="K1202" s="106">
        <f t="shared" si="95"/>
        <v>0</v>
      </c>
      <c r="L1202" s="106">
        <f t="shared" si="95"/>
        <v>0</v>
      </c>
      <c r="M1202" s="106">
        <f t="shared" si="95"/>
        <v>0</v>
      </c>
      <c r="N1202" s="135"/>
      <c r="O1202" s="135"/>
      <c r="P1202" s="197"/>
      <c r="Q1202" s="7"/>
      <c r="R1202" s="7"/>
      <c r="S1202" s="7"/>
      <c r="T1202" s="7"/>
      <c r="U1202" s="7"/>
      <c r="V1202" s="7"/>
      <c r="W1202" s="7"/>
      <c r="X1202" s="7"/>
      <c r="Y1202" s="7"/>
      <c r="Z1202" s="7"/>
      <c r="AA1202" s="7"/>
      <c r="AB1202" s="7"/>
      <c r="AC1202" s="7"/>
      <c r="AD1202" s="7"/>
      <c r="AE1202" s="7"/>
      <c r="AF1202" s="7"/>
      <c r="AG1202" s="7"/>
      <c r="AH1202" s="7"/>
      <c r="AI1202" s="7"/>
      <c r="AJ1202" s="7"/>
      <c r="AK1202" s="7"/>
      <c r="AL1202" s="7"/>
      <c r="AM1202" s="7"/>
      <c r="AN1202" s="7"/>
      <c r="AO1202" s="7"/>
      <c r="AP1202" s="7"/>
      <c r="AQ1202" s="7"/>
      <c r="AR1202" s="7"/>
      <c r="AS1202" s="7"/>
      <c r="AT1202" s="7"/>
      <c r="AU1202" s="7"/>
      <c r="AV1202" s="7"/>
      <c r="AW1202" s="7"/>
      <c r="AX1202" s="7"/>
      <c r="AY1202" s="7"/>
      <c r="AZ1202" s="7"/>
      <c r="BA1202" s="7"/>
      <c r="BB1202" s="7"/>
      <c r="BC1202" s="7"/>
      <c r="BD1202" s="7"/>
      <c r="BE1202" s="7"/>
      <c r="BF1202" s="7"/>
      <c r="BG1202" s="7"/>
      <c r="BH1202" s="7"/>
      <c r="BI1202" s="7"/>
      <c r="BJ1202" s="7"/>
      <c r="BK1202" s="7"/>
      <c r="BL1202" s="7"/>
      <c r="BM1202" s="7"/>
      <c r="BN1202" s="7"/>
      <c r="BO1202" s="7"/>
      <c r="BP1202" s="7"/>
      <c r="BQ1202" s="7"/>
      <c r="BR1202" s="7"/>
      <c r="BS1202" s="7"/>
      <c r="BT1202" s="7"/>
      <c r="BU1202" s="7"/>
      <c r="BV1202" s="7"/>
      <c r="BW1202" s="7"/>
      <c r="BX1202" s="7"/>
      <c r="BY1202" s="7"/>
      <c r="BZ1202" s="7"/>
      <c r="CA1202" s="7"/>
      <c r="CB1202" s="7"/>
      <c r="CC1202" s="7"/>
      <c r="CD1202" s="7"/>
      <c r="CE1202" s="7"/>
      <c r="CF1202" s="7"/>
      <c r="CG1202" s="7"/>
      <c r="CH1202" s="7"/>
      <c r="CI1202" s="7"/>
      <c r="CJ1202" s="7"/>
      <c r="CK1202" s="7"/>
      <c r="CL1202" s="7"/>
      <c r="CM1202" s="8"/>
    </row>
    <row r="1203" spans="1:91" s="9" customFormat="1" ht="41.25" customHeight="1" x14ac:dyDescent="0.3">
      <c r="A1203" s="106"/>
      <c r="B1203" s="30" t="s">
        <v>35</v>
      </c>
      <c r="C1203" s="135"/>
      <c r="D1203" s="135"/>
      <c r="E1203" s="135"/>
      <c r="F1203" s="135"/>
      <c r="G1203" s="135"/>
      <c r="H1203" s="135"/>
      <c r="I1203" s="135"/>
      <c r="J1203" s="135"/>
      <c r="K1203" s="135"/>
      <c r="L1203" s="135"/>
      <c r="M1203" s="135"/>
      <c r="N1203" s="135"/>
      <c r="O1203" s="135"/>
      <c r="P1203" s="197"/>
      <c r="Q1203" s="7"/>
      <c r="R1203" s="7"/>
      <c r="S1203" s="7"/>
      <c r="T1203" s="7"/>
      <c r="U1203" s="7"/>
      <c r="V1203" s="7"/>
      <c r="W1203" s="7"/>
      <c r="X1203" s="7"/>
      <c r="Y1203" s="7"/>
      <c r="Z1203" s="7"/>
      <c r="AA1203" s="7"/>
      <c r="AB1203" s="7"/>
      <c r="AC1203" s="7"/>
      <c r="AD1203" s="7"/>
      <c r="AE1203" s="7"/>
      <c r="AF1203" s="7"/>
      <c r="AG1203" s="7"/>
      <c r="AH1203" s="7"/>
      <c r="AI1203" s="7"/>
      <c r="AJ1203" s="7"/>
      <c r="AK1203" s="7"/>
      <c r="AL1203" s="7"/>
      <c r="AM1203" s="7"/>
      <c r="AN1203" s="7"/>
      <c r="AO1203" s="7"/>
      <c r="AP1203" s="7"/>
      <c r="AQ1203" s="7"/>
      <c r="AR1203" s="7"/>
      <c r="AS1203" s="7"/>
      <c r="AT1203" s="7"/>
      <c r="AU1203" s="7"/>
      <c r="AV1203" s="7"/>
      <c r="AW1203" s="7"/>
      <c r="AX1203" s="7"/>
      <c r="AY1203" s="7"/>
      <c r="AZ1203" s="7"/>
      <c r="BA1203" s="7"/>
      <c r="BB1203" s="7"/>
      <c r="BC1203" s="7"/>
      <c r="BD1203" s="7"/>
      <c r="BE1203" s="7"/>
      <c r="BF1203" s="7"/>
      <c r="BG1203" s="7"/>
      <c r="BH1203" s="7"/>
      <c r="BI1203" s="7"/>
      <c r="BJ1203" s="7"/>
      <c r="BK1203" s="7"/>
      <c r="BL1203" s="7"/>
      <c r="BM1203" s="7"/>
      <c r="BN1203" s="7"/>
      <c r="BO1203" s="7"/>
      <c r="BP1203" s="7"/>
      <c r="BQ1203" s="7"/>
      <c r="BR1203" s="7"/>
      <c r="BS1203" s="7"/>
      <c r="BT1203" s="7"/>
      <c r="BU1203" s="7"/>
      <c r="BV1203" s="7"/>
      <c r="BW1203" s="7"/>
      <c r="BX1203" s="7"/>
      <c r="BY1203" s="7"/>
      <c r="BZ1203" s="7"/>
      <c r="CA1203" s="7"/>
      <c r="CB1203" s="7"/>
      <c r="CC1203" s="7"/>
      <c r="CD1203" s="7"/>
      <c r="CE1203" s="7"/>
      <c r="CF1203" s="7"/>
      <c r="CG1203" s="7"/>
      <c r="CH1203" s="7"/>
      <c r="CI1203" s="7"/>
      <c r="CJ1203" s="7"/>
      <c r="CK1203" s="7"/>
      <c r="CL1203" s="7"/>
      <c r="CM1203" s="8"/>
    </row>
    <row r="1204" spans="1:91" s="9" customFormat="1" ht="41.25" customHeight="1" x14ac:dyDescent="0.3">
      <c r="A1204" s="106"/>
      <c r="B1204" s="30" t="s">
        <v>34</v>
      </c>
      <c r="C1204" s="135"/>
      <c r="D1204" s="135"/>
      <c r="E1204" s="135"/>
      <c r="F1204" s="135"/>
      <c r="G1204" s="135"/>
      <c r="H1204" s="135"/>
      <c r="I1204" s="135"/>
      <c r="J1204" s="135"/>
      <c r="K1204" s="135"/>
      <c r="L1204" s="135"/>
      <c r="M1204" s="135"/>
      <c r="N1204" s="135"/>
      <c r="O1204" s="135"/>
      <c r="P1204" s="197"/>
      <c r="Q1204" s="7"/>
      <c r="R1204" s="7"/>
      <c r="S1204" s="7"/>
      <c r="T1204" s="7"/>
      <c r="U1204" s="7"/>
      <c r="V1204" s="7"/>
      <c r="W1204" s="7"/>
      <c r="X1204" s="7"/>
      <c r="Y1204" s="7"/>
      <c r="Z1204" s="7"/>
      <c r="AA1204" s="7"/>
      <c r="AB1204" s="7"/>
      <c r="AC1204" s="7"/>
      <c r="AD1204" s="7"/>
      <c r="AE1204" s="7"/>
      <c r="AF1204" s="7"/>
      <c r="AG1204" s="7"/>
      <c r="AH1204" s="7"/>
      <c r="AI1204" s="7"/>
      <c r="AJ1204" s="7"/>
      <c r="AK1204" s="7"/>
      <c r="AL1204" s="7"/>
      <c r="AM1204" s="7"/>
      <c r="AN1204" s="7"/>
      <c r="AO1204" s="7"/>
      <c r="AP1204" s="7"/>
      <c r="AQ1204" s="7"/>
      <c r="AR1204" s="7"/>
      <c r="AS1204" s="7"/>
      <c r="AT1204" s="7"/>
      <c r="AU1204" s="7"/>
      <c r="AV1204" s="7"/>
      <c r="AW1204" s="7"/>
      <c r="AX1204" s="7"/>
      <c r="AY1204" s="7"/>
      <c r="AZ1204" s="7"/>
      <c r="BA1204" s="7"/>
      <c r="BB1204" s="7"/>
      <c r="BC1204" s="7"/>
      <c r="BD1204" s="7"/>
      <c r="BE1204" s="7"/>
      <c r="BF1204" s="7"/>
      <c r="BG1204" s="7"/>
      <c r="BH1204" s="7"/>
      <c r="BI1204" s="7"/>
      <c r="BJ1204" s="7"/>
      <c r="BK1204" s="7"/>
      <c r="BL1204" s="7"/>
      <c r="BM1204" s="7"/>
      <c r="BN1204" s="7"/>
      <c r="BO1204" s="7"/>
      <c r="BP1204" s="7"/>
      <c r="BQ1204" s="7"/>
      <c r="BR1204" s="7"/>
      <c r="BS1204" s="7"/>
      <c r="BT1204" s="7"/>
      <c r="BU1204" s="7"/>
      <c r="BV1204" s="7"/>
      <c r="BW1204" s="7"/>
      <c r="BX1204" s="7"/>
      <c r="BY1204" s="7"/>
      <c r="BZ1204" s="7"/>
      <c r="CA1204" s="7"/>
      <c r="CB1204" s="7"/>
      <c r="CC1204" s="7"/>
      <c r="CD1204" s="7"/>
      <c r="CE1204" s="7"/>
      <c r="CF1204" s="7"/>
      <c r="CG1204" s="7"/>
      <c r="CH1204" s="7"/>
      <c r="CI1204" s="7"/>
      <c r="CJ1204" s="7"/>
      <c r="CK1204" s="7"/>
      <c r="CL1204" s="7"/>
      <c r="CM1204" s="8"/>
    </row>
    <row r="1205" spans="1:91" s="9" customFormat="1" ht="41.25" customHeight="1" x14ac:dyDescent="0.3">
      <c r="A1205" s="106"/>
      <c r="B1205" s="30" t="s">
        <v>33</v>
      </c>
      <c r="C1205" s="135"/>
      <c r="D1205" s="135"/>
      <c r="E1205" s="135"/>
      <c r="F1205" s="135"/>
      <c r="G1205" s="135"/>
      <c r="H1205" s="135"/>
      <c r="I1205" s="135"/>
      <c r="J1205" s="135"/>
      <c r="K1205" s="135"/>
      <c r="L1205" s="135"/>
      <c r="M1205" s="135"/>
      <c r="N1205" s="135"/>
      <c r="O1205" s="135"/>
      <c r="P1205" s="197"/>
      <c r="Q1205" s="7"/>
      <c r="R1205" s="7"/>
      <c r="S1205" s="7"/>
      <c r="T1205" s="7"/>
      <c r="U1205" s="7"/>
      <c r="V1205" s="7"/>
      <c r="W1205" s="7"/>
      <c r="X1205" s="7"/>
      <c r="Y1205" s="7"/>
      <c r="Z1205" s="7"/>
      <c r="AA1205" s="7"/>
      <c r="AB1205" s="7"/>
      <c r="AC1205" s="7"/>
      <c r="AD1205" s="7"/>
      <c r="AE1205" s="7"/>
      <c r="AF1205" s="7"/>
      <c r="AG1205" s="7"/>
      <c r="AH1205" s="7"/>
      <c r="AI1205" s="7"/>
      <c r="AJ1205" s="7"/>
      <c r="AK1205" s="7"/>
      <c r="AL1205" s="7"/>
      <c r="AM1205" s="7"/>
      <c r="AN1205" s="7"/>
      <c r="AO1205" s="7"/>
      <c r="AP1205" s="7"/>
      <c r="AQ1205" s="7"/>
      <c r="AR1205" s="7"/>
      <c r="AS1205" s="7"/>
      <c r="AT1205" s="7"/>
      <c r="AU1205" s="7"/>
      <c r="AV1205" s="7"/>
      <c r="AW1205" s="7"/>
      <c r="AX1205" s="7"/>
      <c r="AY1205" s="7"/>
      <c r="AZ1205" s="7"/>
      <c r="BA1205" s="7"/>
      <c r="BB1205" s="7"/>
      <c r="BC1205" s="7"/>
      <c r="BD1205" s="7"/>
      <c r="BE1205" s="7"/>
      <c r="BF1205" s="7"/>
      <c r="BG1205" s="7"/>
      <c r="BH1205" s="7"/>
      <c r="BI1205" s="7"/>
      <c r="BJ1205" s="7"/>
      <c r="BK1205" s="7"/>
      <c r="BL1205" s="7"/>
      <c r="BM1205" s="7"/>
      <c r="BN1205" s="7"/>
      <c r="BO1205" s="7"/>
      <c r="BP1205" s="7"/>
      <c r="BQ1205" s="7"/>
      <c r="BR1205" s="7"/>
      <c r="BS1205" s="7"/>
      <c r="BT1205" s="7"/>
      <c r="BU1205" s="7"/>
      <c r="BV1205" s="7"/>
      <c r="BW1205" s="7"/>
      <c r="BX1205" s="7"/>
      <c r="BY1205" s="7"/>
      <c r="BZ1205" s="7"/>
      <c r="CA1205" s="7"/>
      <c r="CB1205" s="7"/>
      <c r="CC1205" s="7"/>
      <c r="CD1205" s="7"/>
      <c r="CE1205" s="7"/>
      <c r="CF1205" s="7"/>
      <c r="CG1205" s="7"/>
      <c r="CH1205" s="7"/>
      <c r="CI1205" s="7"/>
      <c r="CJ1205" s="7"/>
      <c r="CK1205" s="7"/>
      <c r="CL1205" s="7"/>
      <c r="CM1205" s="8"/>
    </row>
    <row r="1206" spans="1:91" s="9" customFormat="1" ht="41.25" customHeight="1" x14ac:dyDescent="0.3">
      <c r="A1206" s="106"/>
      <c r="B1206" s="30" t="s">
        <v>32</v>
      </c>
      <c r="C1206" s="135"/>
      <c r="D1206" s="135"/>
      <c r="E1206" s="135"/>
      <c r="F1206" s="135"/>
      <c r="G1206" s="106"/>
      <c r="H1206" s="106"/>
      <c r="I1206" s="106"/>
      <c r="J1206" s="106"/>
      <c r="K1206" s="106"/>
      <c r="L1206" s="106"/>
      <c r="M1206" s="106"/>
      <c r="N1206" s="135"/>
      <c r="O1206" s="135"/>
      <c r="P1206" s="197"/>
      <c r="Q1206" s="7"/>
      <c r="R1206" s="7"/>
      <c r="S1206" s="7"/>
      <c r="T1206" s="7"/>
      <c r="U1206" s="7"/>
      <c r="V1206" s="7"/>
      <c r="W1206" s="7"/>
      <c r="X1206" s="7"/>
      <c r="Y1206" s="7"/>
      <c r="Z1206" s="7"/>
      <c r="AA1206" s="7"/>
      <c r="AB1206" s="7"/>
      <c r="AC1206" s="7"/>
      <c r="AD1206" s="7"/>
      <c r="AE1206" s="7"/>
      <c r="AF1206" s="7"/>
      <c r="AG1206" s="7"/>
      <c r="AH1206" s="7"/>
      <c r="AI1206" s="7"/>
      <c r="AJ1206" s="7"/>
      <c r="AK1206" s="7"/>
      <c r="AL1206" s="7"/>
      <c r="AM1206" s="7"/>
      <c r="AN1206" s="7"/>
      <c r="AO1206" s="7"/>
      <c r="AP1206" s="7"/>
      <c r="AQ1206" s="7"/>
      <c r="AR1206" s="7"/>
      <c r="AS1206" s="7"/>
      <c r="AT1206" s="7"/>
      <c r="AU1206" s="7"/>
      <c r="AV1206" s="7"/>
      <c r="AW1206" s="7"/>
      <c r="AX1206" s="7"/>
      <c r="AY1206" s="7"/>
      <c r="AZ1206" s="7"/>
      <c r="BA1206" s="7"/>
      <c r="BB1206" s="7"/>
      <c r="BC1206" s="7"/>
      <c r="BD1206" s="7"/>
      <c r="BE1206" s="7"/>
      <c r="BF1206" s="7"/>
      <c r="BG1206" s="7"/>
      <c r="BH1206" s="7"/>
      <c r="BI1206" s="7"/>
      <c r="BJ1206" s="7"/>
      <c r="BK1206" s="7"/>
      <c r="BL1206" s="7"/>
      <c r="BM1206" s="7"/>
      <c r="BN1206" s="7"/>
      <c r="BO1206" s="7"/>
      <c r="BP1206" s="7"/>
      <c r="BQ1206" s="7"/>
      <c r="BR1206" s="7"/>
      <c r="BS1206" s="7"/>
      <c r="BT1206" s="7"/>
      <c r="BU1206" s="7"/>
      <c r="BV1206" s="7"/>
      <c r="BW1206" s="7"/>
      <c r="BX1206" s="7"/>
      <c r="BY1206" s="7"/>
      <c r="BZ1206" s="7"/>
      <c r="CA1206" s="7"/>
      <c r="CB1206" s="7"/>
      <c r="CC1206" s="7"/>
      <c r="CD1206" s="7"/>
      <c r="CE1206" s="7"/>
      <c r="CF1206" s="7"/>
      <c r="CG1206" s="7"/>
      <c r="CH1206" s="7"/>
      <c r="CI1206" s="7"/>
      <c r="CJ1206" s="7"/>
      <c r="CK1206" s="7"/>
      <c r="CL1206" s="7"/>
      <c r="CM1206" s="8"/>
    </row>
    <row r="1207" spans="1:91" s="9" customFormat="1" ht="41.25" customHeight="1" x14ac:dyDescent="0.3">
      <c r="A1207" s="106"/>
      <c r="B1207" s="30" t="s">
        <v>31</v>
      </c>
      <c r="C1207" s="135"/>
      <c r="D1207" s="135"/>
      <c r="E1207" s="135"/>
      <c r="F1207" s="106"/>
      <c r="G1207" s="106">
        <f t="shared" ref="G1207:M1207" si="96">G1201</f>
        <v>0</v>
      </c>
      <c r="H1207" s="106">
        <f t="shared" si="96"/>
        <v>0</v>
      </c>
      <c r="I1207" s="106">
        <f t="shared" si="96"/>
        <v>2000</v>
      </c>
      <c r="J1207" s="106">
        <f t="shared" si="96"/>
        <v>0</v>
      </c>
      <c r="K1207" s="106">
        <f t="shared" si="96"/>
        <v>0</v>
      </c>
      <c r="L1207" s="106">
        <f t="shared" si="96"/>
        <v>0</v>
      </c>
      <c r="M1207" s="106">
        <f t="shared" si="96"/>
        <v>0</v>
      </c>
      <c r="N1207" s="135"/>
      <c r="O1207" s="135"/>
      <c r="P1207" s="197"/>
      <c r="Q1207" s="7"/>
      <c r="R1207" s="7"/>
      <c r="S1207" s="7"/>
      <c r="T1207" s="7"/>
      <c r="U1207" s="7"/>
      <c r="V1207" s="7"/>
      <c r="W1207" s="7"/>
      <c r="X1207" s="7"/>
      <c r="Y1207" s="7"/>
      <c r="Z1207" s="7"/>
      <c r="AA1207" s="7"/>
      <c r="AB1207" s="7"/>
      <c r="AC1207" s="7"/>
      <c r="AD1207" s="7"/>
      <c r="AE1207" s="7"/>
      <c r="AF1207" s="7"/>
      <c r="AG1207" s="7"/>
      <c r="AH1207" s="7"/>
      <c r="AI1207" s="7"/>
      <c r="AJ1207" s="7"/>
      <c r="AK1207" s="7"/>
      <c r="AL1207" s="7"/>
      <c r="AM1207" s="7"/>
      <c r="AN1207" s="7"/>
      <c r="AO1207" s="7"/>
      <c r="AP1207" s="7"/>
      <c r="AQ1207" s="7"/>
      <c r="AR1207" s="7"/>
      <c r="AS1207" s="7"/>
      <c r="AT1207" s="7"/>
      <c r="AU1207" s="7"/>
      <c r="AV1207" s="7"/>
      <c r="AW1207" s="7"/>
      <c r="AX1207" s="7"/>
      <c r="AY1207" s="7"/>
      <c r="AZ1207" s="7"/>
      <c r="BA1207" s="7"/>
      <c r="BB1207" s="7"/>
      <c r="BC1207" s="7"/>
      <c r="BD1207" s="7"/>
      <c r="BE1207" s="7"/>
      <c r="BF1207" s="7"/>
      <c r="BG1207" s="7"/>
      <c r="BH1207" s="7"/>
      <c r="BI1207" s="7"/>
      <c r="BJ1207" s="7"/>
      <c r="BK1207" s="7"/>
      <c r="BL1207" s="7"/>
      <c r="BM1207" s="7"/>
      <c r="BN1207" s="7"/>
      <c r="BO1207" s="7"/>
      <c r="BP1207" s="7"/>
      <c r="BQ1207" s="7"/>
      <c r="BR1207" s="7"/>
      <c r="BS1207" s="7"/>
      <c r="BT1207" s="7"/>
      <c r="BU1207" s="7"/>
      <c r="BV1207" s="7"/>
      <c r="BW1207" s="7"/>
      <c r="BX1207" s="7"/>
      <c r="BY1207" s="7"/>
      <c r="BZ1207" s="7"/>
      <c r="CA1207" s="7"/>
      <c r="CB1207" s="7"/>
      <c r="CC1207" s="7"/>
      <c r="CD1207" s="7"/>
      <c r="CE1207" s="7"/>
      <c r="CF1207" s="7"/>
      <c r="CG1207" s="7"/>
      <c r="CH1207" s="7"/>
      <c r="CI1207" s="7"/>
      <c r="CJ1207" s="7"/>
      <c r="CK1207" s="7"/>
      <c r="CL1207" s="7"/>
      <c r="CM1207" s="8"/>
    </row>
    <row r="1208" spans="1:91" s="9" customFormat="1" ht="41.25" customHeight="1" x14ac:dyDescent="0.3">
      <c r="A1208" s="106"/>
      <c r="B1208" s="30" t="s">
        <v>30</v>
      </c>
      <c r="C1208" s="135"/>
      <c r="D1208" s="135"/>
      <c r="E1208" s="135"/>
      <c r="F1208" s="135"/>
      <c r="G1208" s="135"/>
      <c r="H1208" s="135"/>
      <c r="I1208" s="135"/>
      <c r="J1208" s="135"/>
      <c r="K1208" s="135"/>
      <c r="L1208" s="135"/>
      <c r="M1208" s="135"/>
      <c r="N1208" s="135"/>
      <c r="O1208" s="135"/>
      <c r="P1208" s="197"/>
      <c r="Q1208" s="7"/>
      <c r="R1208" s="7"/>
      <c r="S1208" s="7"/>
      <c r="T1208" s="7"/>
      <c r="U1208" s="7"/>
      <c r="V1208" s="7"/>
      <c r="W1208" s="7"/>
      <c r="X1208" s="7"/>
      <c r="Y1208" s="7"/>
      <c r="Z1208" s="7"/>
      <c r="AA1208" s="7"/>
      <c r="AB1208" s="7"/>
      <c r="AC1208" s="7"/>
      <c r="AD1208" s="7"/>
      <c r="AE1208" s="7"/>
      <c r="AF1208" s="7"/>
      <c r="AG1208" s="7"/>
      <c r="AH1208" s="7"/>
      <c r="AI1208" s="7"/>
      <c r="AJ1208" s="7"/>
      <c r="AK1208" s="7"/>
      <c r="AL1208" s="7"/>
      <c r="AM1208" s="7"/>
      <c r="AN1208" s="7"/>
      <c r="AO1208" s="7"/>
      <c r="AP1208" s="7"/>
      <c r="AQ1208" s="7"/>
      <c r="AR1208" s="7"/>
      <c r="AS1208" s="7"/>
      <c r="AT1208" s="7"/>
      <c r="AU1208" s="7"/>
      <c r="AV1208" s="7"/>
      <c r="AW1208" s="7"/>
      <c r="AX1208" s="7"/>
      <c r="AY1208" s="7"/>
      <c r="AZ1208" s="7"/>
      <c r="BA1208" s="7"/>
      <c r="BB1208" s="7"/>
      <c r="BC1208" s="7"/>
      <c r="BD1208" s="7"/>
      <c r="BE1208" s="7"/>
      <c r="BF1208" s="7"/>
      <c r="BG1208" s="7"/>
      <c r="BH1208" s="7"/>
      <c r="BI1208" s="7"/>
      <c r="BJ1208" s="7"/>
      <c r="BK1208" s="7"/>
      <c r="BL1208" s="7"/>
      <c r="BM1208" s="7"/>
      <c r="BN1208" s="7"/>
      <c r="BO1208" s="7"/>
      <c r="BP1208" s="7"/>
      <c r="BQ1208" s="7"/>
      <c r="BR1208" s="7"/>
      <c r="BS1208" s="7"/>
      <c r="BT1208" s="7"/>
      <c r="BU1208" s="7"/>
      <c r="BV1208" s="7"/>
      <c r="BW1208" s="7"/>
      <c r="BX1208" s="7"/>
      <c r="BY1208" s="7"/>
      <c r="BZ1208" s="7"/>
      <c r="CA1208" s="7"/>
      <c r="CB1208" s="7"/>
      <c r="CC1208" s="7"/>
      <c r="CD1208" s="7"/>
      <c r="CE1208" s="7"/>
      <c r="CF1208" s="7"/>
      <c r="CG1208" s="7"/>
      <c r="CH1208" s="7"/>
      <c r="CI1208" s="7"/>
      <c r="CJ1208" s="7"/>
      <c r="CK1208" s="7"/>
      <c r="CL1208" s="7"/>
      <c r="CM1208" s="8"/>
    </row>
    <row r="1209" spans="1:91" s="9" customFormat="1" ht="134.25" customHeight="1" x14ac:dyDescent="0.3">
      <c r="A1209" s="170"/>
      <c r="B1209" s="24" t="s">
        <v>763</v>
      </c>
      <c r="C1209" s="131" t="s">
        <v>127</v>
      </c>
      <c r="D1209" s="55" t="s">
        <v>126</v>
      </c>
      <c r="E1209" s="55" t="s">
        <v>3</v>
      </c>
      <c r="F1209" s="5"/>
      <c r="G1209" s="106">
        <v>122.3</v>
      </c>
      <c r="H1209" s="106">
        <v>193.7</v>
      </c>
      <c r="I1209" s="106">
        <v>250.2</v>
      </c>
      <c r="J1209" s="106">
        <v>333.8</v>
      </c>
      <c r="K1209" s="106">
        <v>485.1</v>
      </c>
      <c r="L1209" s="106">
        <v>661.3</v>
      </c>
      <c r="M1209" s="106">
        <v>768.2</v>
      </c>
      <c r="N1209" s="5"/>
      <c r="O1209" s="5"/>
      <c r="P1209" s="70"/>
      <c r="Q1209" s="7"/>
      <c r="R1209" s="7"/>
      <c r="S1209" s="7"/>
      <c r="T1209" s="7"/>
      <c r="U1209" s="7"/>
      <c r="V1209" s="7"/>
      <c r="W1209" s="7"/>
      <c r="X1209" s="7"/>
      <c r="Y1209" s="7"/>
      <c r="Z1209" s="7"/>
      <c r="AA1209" s="7"/>
      <c r="AB1209" s="7"/>
      <c r="AC1209" s="7"/>
      <c r="AD1209" s="7"/>
      <c r="AE1209" s="7"/>
      <c r="AF1209" s="7"/>
      <c r="AG1209" s="7"/>
      <c r="AH1209" s="7"/>
      <c r="AI1209" s="7"/>
      <c r="AJ1209" s="7"/>
      <c r="AK1209" s="7"/>
      <c r="AL1209" s="7"/>
      <c r="AM1209" s="7"/>
      <c r="AN1209" s="7"/>
      <c r="AO1209" s="7"/>
      <c r="AP1209" s="7"/>
      <c r="AQ1209" s="7"/>
      <c r="AR1209" s="7"/>
      <c r="AS1209" s="7"/>
      <c r="AT1209" s="7"/>
      <c r="AU1209" s="7"/>
      <c r="AV1209" s="7"/>
      <c r="AW1209" s="7"/>
      <c r="AX1209" s="7"/>
      <c r="AY1209" s="7"/>
      <c r="AZ1209" s="7"/>
      <c r="BA1209" s="7"/>
      <c r="BB1209" s="7"/>
      <c r="BC1209" s="7"/>
      <c r="BD1209" s="7"/>
      <c r="BE1209" s="7"/>
      <c r="BF1209" s="7"/>
      <c r="BG1209" s="7"/>
      <c r="BH1209" s="7"/>
      <c r="BI1209" s="7"/>
      <c r="BJ1209" s="7"/>
      <c r="BK1209" s="7"/>
      <c r="BL1209" s="7"/>
      <c r="BM1209" s="7"/>
      <c r="BN1209" s="7"/>
      <c r="BO1209" s="7"/>
      <c r="BP1209" s="7"/>
      <c r="BQ1209" s="7"/>
      <c r="BR1209" s="7"/>
      <c r="BS1209" s="7"/>
      <c r="BT1209" s="7"/>
      <c r="BU1209" s="7"/>
      <c r="BV1209" s="7"/>
      <c r="BW1209" s="7"/>
      <c r="BX1209" s="7"/>
      <c r="BY1209" s="7"/>
      <c r="BZ1209" s="7"/>
      <c r="CA1209" s="7"/>
      <c r="CB1209" s="7"/>
      <c r="CC1209" s="7"/>
      <c r="CD1209" s="7"/>
      <c r="CE1209" s="7"/>
      <c r="CF1209" s="7"/>
      <c r="CG1209" s="7"/>
      <c r="CH1209" s="7"/>
      <c r="CI1209" s="7"/>
      <c r="CJ1209" s="7"/>
      <c r="CK1209" s="7"/>
      <c r="CL1209" s="7"/>
      <c r="CM1209" s="8"/>
    </row>
    <row r="1210" spans="1:91" s="9" customFormat="1" ht="85.5" customHeight="1" x14ac:dyDescent="0.3">
      <c r="A1210" s="170"/>
      <c r="B1210" s="19" t="s">
        <v>114</v>
      </c>
      <c r="C1210" s="2" t="s">
        <v>128</v>
      </c>
      <c r="D1210" s="55"/>
      <c r="E1210" s="55"/>
      <c r="F1210" s="18"/>
      <c r="G1210" s="106">
        <v>6.1</v>
      </c>
      <c r="H1210" s="106">
        <v>10.5</v>
      </c>
      <c r="I1210" s="106">
        <v>13.7</v>
      </c>
      <c r="J1210" s="106">
        <v>18.899999999999999</v>
      </c>
      <c r="K1210" s="106">
        <v>28</v>
      </c>
      <c r="L1210" s="106">
        <v>39.200000000000003</v>
      </c>
      <c r="M1210" s="106">
        <v>45.6</v>
      </c>
      <c r="N1210" s="18"/>
      <c r="O1210" s="18"/>
      <c r="P1210" s="148"/>
      <c r="Q1210" s="7"/>
      <c r="R1210" s="7"/>
      <c r="S1210" s="7"/>
      <c r="T1210" s="7"/>
      <c r="U1210" s="7"/>
      <c r="V1210" s="7"/>
      <c r="W1210" s="7"/>
      <c r="X1210" s="7"/>
      <c r="Y1210" s="7"/>
      <c r="Z1210" s="7"/>
      <c r="AA1210" s="7"/>
      <c r="AB1210" s="7"/>
      <c r="AC1210" s="7"/>
      <c r="AD1210" s="7"/>
      <c r="AE1210" s="7"/>
      <c r="AF1210" s="7"/>
      <c r="AG1210" s="7"/>
      <c r="AH1210" s="7"/>
      <c r="AI1210" s="7"/>
      <c r="AJ1210" s="7"/>
      <c r="AK1210" s="7"/>
      <c r="AL1210" s="7"/>
      <c r="AM1210" s="7"/>
      <c r="AN1210" s="7"/>
      <c r="AO1210" s="7"/>
      <c r="AP1210" s="7"/>
      <c r="AQ1210" s="7"/>
      <c r="AR1210" s="7"/>
      <c r="AS1210" s="7"/>
      <c r="AT1210" s="7"/>
      <c r="AU1210" s="7"/>
      <c r="AV1210" s="7"/>
      <c r="AW1210" s="7"/>
      <c r="AX1210" s="7"/>
      <c r="AY1210" s="7"/>
      <c r="AZ1210" s="7"/>
      <c r="BA1210" s="7"/>
      <c r="BB1210" s="7"/>
      <c r="BC1210" s="7"/>
      <c r="BD1210" s="7"/>
      <c r="BE1210" s="7"/>
      <c r="BF1210" s="7"/>
      <c r="BG1210" s="7"/>
      <c r="BH1210" s="7"/>
      <c r="BI1210" s="7"/>
      <c r="BJ1210" s="7"/>
      <c r="BK1210" s="7"/>
      <c r="BL1210" s="7"/>
      <c r="BM1210" s="7"/>
      <c r="BN1210" s="7"/>
      <c r="BO1210" s="7"/>
      <c r="BP1210" s="7"/>
      <c r="BQ1210" s="7"/>
      <c r="BR1210" s="7"/>
      <c r="BS1210" s="7"/>
      <c r="BT1210" s="7"/>
      <c r="BU1210" s="7"/>
      <c r="BV1210" s="7"/>
      <c r="BW1210" s="7"/>
      <c r="BX1210" s="7"/>
      <c r="BY1210" s="7"/>
      <c r="BZ1210" s="7"/>
      <c r="CA1210" s="7"/>
      <c r="CB1210" s="7"/>
      <c r="CC1210" s="7"/>
      <c r="CD1210" s="7"/>
      <c r="CE1210" s="7"/>
      <c r="CF1210" s="7"/>
      <c r="CG1210" s="7"/>
      <c r="CH1210" s="7"/>
      <c r="CI1210" s="7"/>
      <c r="CJ1210" s="7"/>
      <c r="CK1210" s="7"/>
      <c r="CL1210" s="7"/>
      <c r="CM1210" s="8"/>
    </row>
    <row r="1211" spans="1:91" s="9" customFormat="1" ht="27.75" customHeight="1" x14ac:dyDescent="0.3">
      <c r="A1211" s="62"/>
      <c r="B1211" s="10" t="s">
        <v>764</v>
      </c>
      <c r="C1211" s="11"/>
      <c r="D1211" s="11"/>
      <c r="E1211" s="11"/>
      <c r="F1211" s="11"/>
      <c r="G1211" s="11"/>
      <c r="H1211" s="11"/>
      <c r="I1211" s="11"/>
      <c r="J1211" s="11"/>
      <c r="K1211" s="11"/>
      <c r="L1211" s="11"/>
      <c r="M1211" s="36"/>
      <c r="N1211" s="5"/>
      <c r="O1211" s="5"/>
      <c r="P1211" s="70"/>
      <c r="Q1211" s="7"/>
      <c r="R1211" s="7"/>
      <c r="S1211" s="7"/>
      <c r="T1211" s="7"/>
      <c r="U1211" s="7"/>
      <c r="V1211" s="7"/>
      <c r="W1211" s="7"/>
      <c r="X1211" s="7"/>
      <c r="Y1211" s="7"/>
      <c r="Z1211" s="7"/>
      <c r="AA1211" s="7"/>
      <c r="AB1211" s="7"/>
      <c r="AC1211" s="7"/>
      <c r="AD1211" s="7"/>
      <c r="AE1211" s="7"/>
      <c r="AF1211" s="7"/>
      <c r="AG1211" s="7"/>
      <c r="AH1211" s="7"/>
      <c r="AI1211" s="7"/>
      <c r="AJ1211" s="7"/>
      <c r="AK1211" s="7"/>
      <c r="AL1211" s="7"/>
      <c r="AM1211" s="7"/>
      <c r="AN1211" s="7"/>
      <c r="AO1211" s="7"/>
      <c r="AP1211" s="7"/>
      <c r="AQ1211" s="7"/>
      <c r="AR1211" s="7"/>
      <c r="AS1211" s="7"/>
      <c r="AT1211" s="7"/>
      <c r="AU1211" s="7"/>
      <c r="AV1211" s="7"/>
      <c r="AW1211" s="7"/>
      <c r="AX1211" s="7"/>
      <c r="AY1211" s="7"/>
      <c r="AZ1211" s="7"/>
      <c r="BA1211" s="7"/>
      <c r="BB1211" s="7"/>
      <c r="BC1211" s="7"/>
      <c r="BD1211" s="7"/>
      <c r="BE1211" s="7"/>
      <c r="BF1211" s="7"/>
      <c r="BG1211" s="7"/>
      <c r="BH1211" s="7"/>
      <c r="BI1211" s="7"/>
      <c r="BJ1211" s="7"/>
      <c r="BK1211" s="7"/>
      <c r="BL1211" s="7"/>
      <c r="BM1211" s="7"/>
      <c r="BN1211" s="7"/>
      <c r="BO1211" s="7"/>
      <c r="BP1211" s="7"/>
      <c r="BQ1211" s="7"/>
      <c r="BR1211" s="7"/>
      <c r="BS1211" s="7"/>
      <c r="BT1211" s="7"/>
      <c r="BU1211" s="7"/>
      <c r="BV1211" s="7"/>
      <c r="BW1211" s="7"/>
      <c r="BX1211" s="7"/>
      <c r="BY1211" s="7"/>
      <c r="BZ1211" s="7"/>
      <c r="CA1211" s="7"/>
      <c r="CB1211" s="7"/>
      <c r="CC1211" s="7"/>
      <c r="CD1211" s="7"/>
      <c r="CE1211" s="7"/>
      <c r="CF1211" s="7"/>
      <c r="CG1211" s="7"/>
      <c r="CH1211" s="7"/>
      <c r="CI1211" s="7"/>
      <c r="CJ1211" s="7"/>
      <c r="CK1211" s="7"/>
      <c r="CL1211" s="7"/>
      <c r="CM1211" s="8"/>
    </row>
    <row r="1212" spans="1:91" s="9" customFormat="1" ht="27.75" customHeight="1" x14ac:dyDescent="0.3">
      <c r="A1212" s="62"/>
      <c r="B1212" s="93" t="s">
        <v>765</v>
      </c>
      <c r="C1212" s="94"/>
      <c r="D1212" s="94"/>
      <c r="E1212" s="94"/>
      <c r="F1212" s="94"/>
      <c r="G1212" s="94"/>
      <c r="H1212" s="94"/>
      <c r="I1212" s="94"/>
      <c r="J1212" s="95"/>
      <c r="K1212" s="106"/>
      <c r="L1212" s="106"/>
      <c r="M1212" s="106"/>
      <c r="N1212" s="5"/>
      <c r="O1212" s="5"/>
      <c r="P1212" s="70"/>
      <c r="Q1212" s="7"/>
      <c r="R1212" s="7"/>
      <c r="S1212" s="7"/>
      <c r="T1212" s="7"/>
      <c r="U1212" s="7"/>
      <c r="V1212" s="7"/>
      <c r="W1212" s="7"/>
      <c r="X1212" s="7"/>
      <c r="Y1212" s="7"/>
      <c r="Z1212" s="7"/>
      <c r="AA1212" s="7"/>
      <c r="AB1212" s="7"/>
      <c r="AC1212" s="7"/>
      <c r="AD1212" s="7"/>
      <c r="AE1212" s="7"/>
      <c r="AF1212" s="7"/>
      <c r="AG1212" s="7"/>
      <c r="AH1212" s="7"/>
      <c r="AI1212" s="7"/>
      <c r="AJ1212" s="7"/>
      <c r="AK1212" s="7"/>
      <c r="AL1212" s="7"/>
      <c r="AM1212" s="7"/>
      <c r="AN1212" s="7"/>
      <c r="AO1212" s="7"/>
      <c r="AP1212" s="7"/>
      <c r="AQ1212" s="7"/>
      <c r="AR1212" s="7"/>
      <c r="AS1212" s="7"/>
      <c r="AT1212" s="7"/>
      <c r="AU1212" s="7"/>
      <c r="AV1212" s="7"/>
      <c r="AW1212" s="7"/>
      <c r="AX1212" s="7"/>
      <c r="AY1212" s="7"/>
      <c r="AZ1212" s="7"/>
      <c r="BA1212" s="7"/>
      <c r="BB1212" s="7"/>
      <c r="BC1212" s="7"/>
      <c r="BD1212" s="7"/>
      <c r="BE1212" s="7"/>
      <c r="BF1212" s="7"/>
      <c r="BG1212" s="7"/>
      <c r="BH1212" s="7"/>
      <c r="BI1212" s="7"/>
      <c r="BJ1212" s="7"/>
      <c r="BK1212" s="7"/>
      <c r="BL1212" s="7"/>
      <c r="BM1212" s="7"/>
      <c r="BN1212" s="7"/>
      <c r="BO1212" s="7"/>
      <c r="BP1212" s="7"/>
      <c r="BQ1212" s="7"/>
      <c r="BR1212" s="7"/>
      <c r="BS1212" s="7"/>
      <c r="BT1212" s="7"/>
      <c r="BU1212" s="7"/>
      <c r="BV1212" s="7"/>
      <c r="BW1212" s="7"/>
      <c r="BX1212" s="7"/>
      <c r="BY1212" s="7"/>
      <c r="BZ1212" s="7"/>
      <c r="CA1212" s="7"/>
      <c r="CB1212" s="7"/>
      <c r="CC1212" s="7"/>
      <c r="CD1212" s="7"/>
      <c r="CE1212" s="7"/>
      <c r="CF1212" s="7"/>
      <c r="CG1212" s="7"/>
      <c r="CH1212" s="7"/>
      <c r="CI1212" s="7"/>
      <c r="CJ1212" s="7"/>
      <c r="CK1212" s="7"/>
      <c r="CL1212" s="7"/>
      <c r="CM1212" s="8"/>
    </row>
    <row r="1213" spans="1:91" s="9" customFormat="1" ht="18.75" x14ac:dyDescent="0.3">
      <c r="A1213" s="55">
        <v>107</v>
      </c>
      <c r="B1213" s="149" t="s">
        <v>125</v>
      </c>
      <c r="C1213" s="55" t="s">
        <v>124</v>
      </c>
      <c r="D1213" s="18"/>
      <c r="E1213" s="18" t="s">
        <v>123</v>
      </c>
      <c r="F1213" s="18"/>
      <c r="G1213" s="18"/>
      <c r="H1213" s="18"/>
      <c r="I1213" s="18"/>
      <c r="J1213" s="2">
        <v>70</v>
      </c>
      <c r="K1213" s="18"/>
      <c r="L1213" s="18"/>
      <c r="M1213" s="18"/>
      <c r="N1213" s="18"/>
      <c r="O1213" s="18"/>
      <c r="P1213" s="6"/>
      <c r="Q1213" s="7"/>
      <c r="R1213" s="7"/>
      <c r="S1213" s="7"/>
      <c r="T1213" s="7"/>
      <c r="U1213" s="7"/>
      <c r="V1213" s="7"/>
      <c r="W1213" s="7"/>
      <c r="X1213" s="7"/>
      <c r="Y1213" s="7"/>
      <c r="Z1213" s="7"/>
      <c r="AA1213" s="7"/>
      <c r="AB1213" s="7"/>
      <c r="AC1213" s="7"/>
      <c r="AD1213" s="7"/>
      <c r="AE1213" s="7"/>
      <c r="AF1213" s="7"/>
      <c r="AG1213" s="7"/>
      <c r="AH1213" s="7"/>
      <c r="AI1213" s="7"/>
      <c r="AJ1213" s="7"/>
      <c r="AK1213" s="7"/>
      <c r="AL1213" s="7"/>
      <c r="AM1213" s="7"/>
      <c r="AN1213" s="7"/>
      <c r="AO1213" s="7"/>
      <c r="AP1213" s="7"/>
      <c r="AQ1213" s="7"/>
      <c r="AR1213" s="7"/>
      <c r="AS1213" s="7"/>
      <c r="AT1213" s="7"/>
      <c r="AU1213" s="7"/>
      <c r="AV1213" s="7"/>
      <c r="AW1213" s="7"/>
      <c r="AX1213" s="7"/>
      <c r="AY1213" s="7"/>
      <c r="AZ1213" s="7"/>
      <c r="BA1213" s="7"/>
      <c r="BB1213" s="7"/>
      <c r="BC1213" s="7"/>
      <c r="BD1213" s="7"/>
      <c r="BE1213" s="7"/>
      <c r="BF1213" s="7"/>
      <c r="BG1213" s="7"/>
      <c r="BH1213" s="7"/>
      <c r="BI1213" s="7"/>
      <c r="BJ1213" s="7"/>
      <c r="BK1213" s="7"/>
      <c r="BL1213" s="7"/>
      <c r="BM1213" s="7"/>
      <c r="BN1213" s="7"/>
      <c r="BO1213" s="7"/>
      <c r="BP1213" s="7"/>
      <c r="BQ1213" s="7"/>
      <c r="BR1213" s="7"/>
      <c r="BS1213" s="7"/>
      <c r="BT1213" s="7"/>
      <c r="BU1213" s="7"/>
      <c r="BV1213" s="7"/>
      <c r="BW1213" s="7"/>
      <c r="BX1213" s="7"/>
      <c r="BY1213" s="7"/>
      <c r="BZ1213" s="7"/>
      <c r="CA1213" s="7"/>
      <c r="CB1213" s="7"/>
      <c r="CC1213" s="7"/>
      <c r="CD1213" s="7"/>
      <c r="CE1213" s="7"/>
      <c r="CF1213" s="7"/>
      <c r="CG1213" s="7"/>
      <c r="CH1213" s="7"/>
      <c r="CI1213" s="7"/>
      <c r="CJ1213" s="7"/>
      <c r="CK1213" s="7"/>
      <c r="CL1213" s="7"/>
      <c r="CM1213" s="8"/>
    </row>
    <row r="1214" spans="1:91" s="9" customFormat="1" ht="116.25" customHeight="1" x14ac:dyDescent="0.3">
      <c r="A1214" s="55"/>
      <c r="B1214" s="149"/>
      <c r="C1214" s="55"/>
      <c r="D1214" s="2" t="s">
        <v>52</v>
      </c>
      <c r="E1214" s="85" t="s">
        <v>122</v>
      </c>
      <c r="F1214" s="18" t="s">
        <v>121</v>
      </c>
      <c r="G1214" s="118"/>
      <c r="H1214" s="18"/>
      <c r="I1214" s="18"/>
      <c r="J1214" s="118">
        <v>5000</v>
      </c>
      <c r="K1214" s="18"/>
      <c r="L1214" s="18"/>
      <c r="M1214" s="18"/>
      <c r="N1214" s="2" t="s">
        <v>120</v>
      </c>
      <c r="O1214" s="18"/>
      <c r="P1214" s="148" t="s">
        <v>119</v>
      </c>
      <c r="Q1214" s="7"/>
      <c r="R1214" s="7"/>
      <c r="S1214" s="7"/>
      <c r="T1214" s="7"/>
      <c r="U1214" s="7"/>
      <c r="V1214" s="7"/>
      <c r="W1214" s="7"/>
      <c r="X1214" s="7"/>
      <c r="Y1214" s="7"/>
      <c r="Z1214" s="7"/>
      <c r="AA1214" s="7"/>
      <c r="AB1214" s="7"/>
      <c r="AC1214" s="7"/>
      <c r="AD1214" s="7"/>
      <c r="AE1214" s="7"/>
      <c r="AF1214" s="7"/>
      <c r="AG1214" s="7"/>
      <c r="AH1214" s="7"/>
      <c r="AI1214" s="7"/>
      <c r="AJ1214" s="7"/>
      <c r="AK1214" s="7"/>
      <c r="AL1214" s="7"/>
      <c r="AM1214" s="7"/>
      <c r="AN1214" s="7"/>
      <c r="AO1214" s="7"/>
      <c r="AP1214" s="7"/>
      <c r="AQ1214" s="7"/>
      <c r="AR1214" s="7"/>
      <c r="AS1214" s="7"/>
      <c r="AT1214" s="7"/>
      <c r="AU1214" s="7"/>
      <c r="AV1214" s="7"/>
      <c r="AW1214" s="7"/>
      <c r="AX1214" s="7"/>
      <c r="AY1214" s="7"/>
      <c r="AZ1214" s="7"/>
      <c r="BA1214" s="7"/>
      <c r="BB1214" s="7"/>
      <c r="BC1214" s="7"/>
      <c r="BD1214" s="7"/>
      <c r="BE1214" s="7"/>
      <c r="BF1214" s="7"/>
      <c r="BG1214" s="7"/>
      <c r="BH1214" s="7"/>
      <c r="BI1214" s="7"/>
      <c r="BJ1214" s="7"/>
      <c r="BK1214" s="7"/>
      <c r="BL1214" s="7"/>
      <c r="BM1214" s="7"/>
      <c r="BN1214" s="7"/>
      <c r="BO1214" s="7"/>
      <c r="BP1214" s="7"/>
      <c r="BQ1214" s="7"/>
      <c r="BR1214" s="7"/>
      <c r="BS1214" s="7"/>
      <c r="BT1214" s="7"/>
      <c r="BU1214" s="7"/>
      <c r="BV1214" s="7"/>
      <c r="BW1214" s="7"/>
      <c r="BX1214" s="7"/>
      <c r="BY1214" s="7"/>
      <c r="BZ1214" s="7"/>
      <c r="CA1214" s="7"/>
      <c r="CB1214" s="7"/>
      <c r="CC1214" s="7"/>
      <c r="CD1214" s="7"/>
      <c r="CE1214" s="7"/>
      <c r="CF1214" s="7"/>
      <c r="CG1214" s="7"/>
      <c r="CH1214" s="7"/>
      <c r="CI1214" s="7"/>
      <c r="CJ1214" s="7"/>
      <c r="CK1214" s="7"/>
      <c r="CL1214" s="7"/>
      <c r="CM1214" s="8"/>
    </row>
    <row r="1215" spans="1:91" s="9" customFormat="1" ht="156" customHeight="1" x14ac:dyDescent="0.3">
      <c r="A1215" s="2"/>
      <c r="B1215" s="150" t="s">
        <v>804</v>
      </c>
      <c r="C1215" s="106" t="s">
        <v>805</v>
      </c>
      <c r="D1215" s="106" t="s">
        <v>806</v>
      </c>
      <c r="E1215" s="85" t="s">
        <v>564</v>
      </c>
      <c r="F1215" s="18"/>
      <c r="G1215" s="106">
        <v>0.56000000000000005</v>
      </c>
      <c r="H1215" s="106">
        <v>0.56999999999999995</v>
      </c>
      <c r="I1215" s="106">
        <v>0.57999999999999996</v>
      </c>
      <c r="J1215" s="106">
        <v>0.59</v>
      </c>
      <c r="K1215" s="106">
        <v>0.6</v>
      </c>
      <c r="L1215" s="18"/>
      <c r="M1215" s="18"/>
      <c r="N1215" s="2"/>
      <c r="O1215" s="18"/>
      <c r="P1215" s="148"/>
      <c r="Q1215" s="7"/>
      <c r="R1215" s="7"/>
      <c r="S1215" s="7"/>
      <c r="T1215" s="7"/>
      <c r="U1215" s="7"/>
      <c r="V1215" s="7"/>
      <c r="W1215" s="7"/>
      <c r="X1215" s="7"/>
      <c r="Y1215" s="7"/>
      <c r="Z1215" s="7"/>
      <c r="AA1215" s="7"/>
      <c r="AB1215" s="7"/>
      <c r="AC1215" s="7"/>
      <c r="AD1215" s="7"/>
      <c r="AE1215" s="7"/>
      <c r="AF1215" s="7"/>
      <c r="AG1215" s="7"/>
      <c r="AH1215" s="7"/>
      <c r="AI1215" s="7"/>
      <c r="AJ1215" s="7"/>
      <c r="AK1215" s="7"/>
      <c r="AL1215" s="7"/>
      <c r="AM1215" s="7"/>
      <c r="AN1215" s="7"/>
      <c r="AO1215" s="7"/>
      <c r="AP1215" s="7"/>
      <c r="AQ1215" s="7"/>
      <c r="AR1215" s="7"/>
      <c r="AS1215" s="7"/>
      <c r="AT1215" s="7"/>
      <c r="AU1215" s="7"/>
      <c r="AV1215" s="7"/>
      <c r="AW1215" s="7"/>
      <c r="AX1215" s="7"/>
      <c r="AY1215" s="7"/>
      <c r="AZ1215" s="7"/>
      <c r="BA1215" s="7"/>
      <c r="BB1215" s="7"/>
      <c r="BC1215" s="7"/>
      <c r="BD1215" s="7"/>
      <c r="BE1215" s="7"/>
      <c r="BF1215" s="7"/>
      <c r="BG1215" s="7"/>
      <c r="BH1215" s="7"/>
      <c r="BI1215" s="7"/>
      <c r="BJ1215" s="7"/>
      <c r="BK1215" s="7"/>
      <c r="BL1215" s="7"/>
      <c r="BM1215" s="7"/>
      <c r="BN1215" s="7"/>
      <c r="BO1215" s="7"/>
      <c r="BP1215" s="7"/>
      <c r="BQ1215" s="7"/>
      <c r="BR1215" s="7"/>
      <c r="BS1215" s="7"/>
      <c r="BT1215" s="7"/>
      <c r="BU1215" s="7"/>
      <c r="BV1215" s="7"/>
      <c r="BW1215" s="7"/>
      <c r="BX1215" s="7"/>
      <c r="BY1215" s="7"/>
      <c r="BZ1215" s="7"/>
      <c r="CA1215" s="7"/>
      <c r="CB1215" s="7"/>
      <c r="CC1215" s="7"/>
      <c r="CD1215" s="7"/>
      <c r="CE1215" s="7"/>
      <c r="CF1215" s="7"/>
      <c r="CG1215" s="7"/>
      <c r="CH1215" s="7"/>
      <c r="CI1215" s="7"/>
      <c r="CJ1215" s="7"/>
      <c r="CK1215" s="7"/>
      <c r="CL1215" s="7"/>
      <c r="CM1215" s="8"/>
    </row>
    <row r="1216" spans="1:91" s="9" customFormat="1" ht="40.5" customHeight="1" x14ac:dyDescent="0.3">
      <c r="A1216" s="2"/>
      <c r="B1216" s="93" t="s">
        <v>807</v>
      </c>
      <c r="C1216" s="94"/>
      <c r="D1216" s="94"/>
      <c r="E1216" s="94"/>
      <c r="F1216" s="94"/>
      <c r="G1216" s="94"/>
      <c r="H1216" s="94"/>
      <c r="I1216" s="94"/>
      <c r="J1216" s="94"/>
      <c r="K1216" s="94"/>
      <c r="L1216" s="95"/>
      <c r="M1216" s="18"/>
      <c r="N1216" s="2"/>
      <c r="O1216" s="18"/>
      <c r="P1216" s="148"/>
      <c r="Q1216" s="7"/>
      <c r="R1216" s="7"/>
      <c r="S1216" s="7"/>
      <c r="T1216" s="7"/>
      <c r="U1216" s="7"/>
      <c r="V1216" s="7"/>
      <c r="W1216" s="7"/>
      <c r="X1216" s="7"/>
      <c r="Y1216" s="7"/>
      <c r="Z1216" s="7"/>
      <c r="AA1216" s="7"/>
      <c r="AB1216" s="7"/>
      <c r="AC1216" s="7"/>
      <c r="AD1216" s="7"/>
      <c r="AE1216" s="7"/>
      <c r="AF1216" s="7"/>
      <c r="AG1216" s="7"/>
      <c r="AH1216" s="7"/>
      <c r="AI1216" s="7"/>
      <c r="AJ1216" s="7"/>
      <c r="AK1216" s="7"/>
      <c r="AL1216" s="7"/>
      <c r="AM1216" s="7"/>
      <c r="AN1216" s="7"/>
      <c r="AO1216" s="7"/>
      <c r="AP1216" s="7"/>
      <c r="AQ1216" s="7"/>
      <c r="AR1216" s="7"/>
      <c r="AS1216" s="7"/>
      <c r="AT1216" s="7"/>
      <c r="AU1216" s="7"/>
      <c r="AV1216" s="7"/>
      <c r="AW1216" s="7"/>
      <c r="AX1216" s="7"/>
      <c r="AY1216" s="7"/>
      <c r="AZ1216" s="7"/>
      <c r="BA1216" s="7"/>
      <c r="BB1216" s="7"/>
      <c r="BC1216" s="7"/>
      <c r="BD1216" s="7"/>
      <c r="BE1216" s="7"/>
      <c r="BF1216" s="7"/>
      <c r="BG1216" s="7"/>
      <c r="BH1216" s="7"/>
      <c r="BI1216" s="7"/>
      <c r="BJ1216" s="7"/>
      <c r="BK1216" s="7"/>
      <c r="BL1216" s="7"/>
      <c r="BM1216" s="7"/>
      <c r="BN1216" s="7"/>
      <c r="BO1216" s="7"/>
      <c r="BP1216" s="7"/>
      <c r="BQ1216" s="7"/>
      <c r="BR1216" s="7"/>
      <c r="BS1216" s="7"/>
      <c r="BT1216" s="7"/>
      <c r="BU1216" s="7"/>
      <c r="BV1216" s="7"/>
      <c r="BW1216" s="7"/>
      <c r="BX1216" s="7"/>
      <c r="BY1216" s="7"/>
      <c r="BZ1216" s="7"/>
      <c r="CA1216" s="7"/>
      <c r="CB1216" s="7"/>
      <c r="CC1216" s="7"/>
      <c r="CD1216" s="7"/>
      <c r="CE1216" s="7"/>
      <c r="CF1216" s="7"/>
      <c r="CG1216" s="7"/>
      <c r="CH1216" s="7"/>
      <c r="CI1216" s="7"/>
      <c r="CJ1216" s="7"/>
      <c r="CK1216" s="7"/>
      <c r="CL1216" s="7"/>
      <c r="CM1216" s="8"/>
    </row>
    <row r="1217" spans="1:91" s="9" customFormat="1" ht="39" customHeight="1" x14ac:dyDescent="0.3">
      <c r="A1217" s="2"/>
      <c r="B1217" s="93" t="s">
        <v>808</v>
      </c>
      <c r="C1217" s="94"/>
      <c r="D1217" s="94"/>
      <c r="E1217" s="94"/>
      <c r="F1217" s="94"/>
      <c r="G1217" s="94"/>
      <c r="H1217" s="94"/>
      <c r="I1217" s="94"/>
      <c r="J1217" s="94"/>
      <c r="K1217" s="94"/>
      <c r="L1217" s="95"/>
      <c r="M1217" s="18"/>
      <c r="N1217" s="2"/>
      <c r="O1217" s="18"/>
      <c r="P1217" s="148"/>
      <c r="Q1217" s="7"/>
      <c r="R1217" s="7"/>
      <c r="S1217" s="7"/>
      <c r="T1217" s="7"/>
      <c r="U1217" s="7"/>
      <c r="V1217" s="7"/>
      <c r="W1217" s="7"/>
      <c r="X1217" s="7"/>
      <c r="Y1217" s="7"/>
      <c r="Z1217" s="7"/>
      <c r="AA1217" s="7"/>
      <c r="AB1217" s="7"/>
      <c r="AC1217" s="7"/>
      <c r="AD1217" s="7"/>
      <c r="AE1217" s="7"/>
      <c r="AF1217" s="7"/>
      <c r="AG1217" s="7"/>
      <c r="AH1217" s="7"/>
      <c r="AI1217" s="7"/>
      <c r="AJ1217" s="7"/>
      <c r="AK1217" s="7"/>
      <c r="AL1217" s="7"/>
      <c r="AM1217" s="7"/>
      <c r="AN1217" s="7"/>
      <c r="AO1217" s="7"/>
      <c r="AP1217" s="7"/>
      <c r="AQ1217" s="7"/>
      <c r="AR1217" s="7"/>
      <c r="AS1217" s="7"/>
      <c r="AT1217" s="7"/>
      <c r="AU1217" s="7"/>
      <c r="AV1217" s="7"/>
      <c r="AW1217" s="7"/>
      <c r="AX1217" s="7"/>
      <c r="AY1217" s="7"/>
      <c r="AZ1217" s="7"/>
      <c r="BA1217" s="7"/>
      <c r="BB1217" s="7"/>
      <c r="BC1217" s="7"/>
      <c r="BD1217" s="7"/>
      <c r="BE1217" s="7"/>
      <c r="BF1217" s="7"/>
      <c r="BG1217" s="7"/>
      <c r="BH1217" s="7"/>
      <c r="BI1217" s="7"/>
      <c r="BJ1217" s="7"/>
      <c r="BK1217" s="7"/>
      <c r="BL1217" s="7"/>
      <c r="BM1217" s="7"/>
      <c r="BN1217" s="7"/>
      <c r="BO1217" s="7"/>
      <c r="BP1217" s="7"/>
      <c r="BQ1217" s="7"/>
      <c r="BR1217" s="7"/>
      <c r="BS1217" s="7"/>
      <c r="BT1217" s="7"/>
      <c r="BU1217" s="7"/>
      <c r="BV1217" s="7"/>
      <c r="BW1217" s="7"/>
      <c r="BX1217" s="7"/>
      <c r="BY1217" s="7"/>
      <c r="BZ1217" s="7"/>
      <c r="CA1217" s="7"/>
      <c r="CB1217" s="7"/>
      <c r="CC1217" s="7"/>
      <c r="CD1217" s="7"/>
      <c r="CE1217" s="7"/>
      <c r="CF1217" s="7"/>
      <c r="CG1217" s="7"/>
      <c r="CH1217" s="7"/>
      <c r="CI1217" s="7"/>
      <c r="CJ1217" s="7"/>
      <c r="CK1217" s="7"/>
      <c r="CL1217" s="7"/>
      <c r="CM1217" s="8"/>
    </row>
    <row r="1218" spans="1:91" s="9" customFormat="1" ht="27" customHeight="1" x14ac:dyDescent="0.3">
      <c r="A1218" s="2"/>
      <c r="B1218" s="93" t="s">
        <v>43</v>
      </c>
      <c r="C1218" s="94"/>
      <c r="D1218" s="94"/>
      <c r="E1218" s="94"/>
      <c r="F1218" s="94"/>
      <c r="G1218" s="94"/>
      <c r="H1218" s="94"/>
      <c r="I1218" s="94"/>
      <c r="J1218" s="94"/>
      <c r="K1218" s="94"/>
      <c r="L1218" s="95"/>
      <c r="M1218" s="18"/>
      <c r="N1218" s="2"/>
      <c r="O1218" s="18"/>
      <c r="P1218" s="148"/>
      <c r="Q1218" s="7"/>
      <c r="R1218" s="7"/>
      <c r="S1218" s="7"/>
      <c r="T1218" s="7"/>
      <c r="U1218" s="7"/>
      <c r="V1218" s="7"/>
      <c r="W1218" s="7"/>
      <c r="X1218" s="7"/>
      <c r="Y1218" s="7"/>
      <c r="Z1218" s="7"/>
      <c r="AA1218" s="7"/>
      <c r="AB1218" s="7"/>
      <c r="AC1218" s="7"/>
      <c r="AD1218" s="7"/>
      <c r="AE1218" s="7"/>
      <c r="AF1218" s="7"/>
      <c r="AG1218" s="7"/>
      <c r="AH1218" s="7"/>
      <c r="AI1218" s="7"/>
      <c r="AJ1218" s="7"/>
      <c r="AK1218" s="7"/>
      <c r="AL1218" s="7"/>
      <c r="AM1218" s="7"/>
      <c r="AN1218" s="7"/>
      <c r="AO1218" s="7"/>
      <c r="AP1218" s="7"/>
      <c r="AQ1218" s="7"/>
      <c r="AR1218" s="7"/>
      <c r="AS1218" s="7"/>
      <c r="AT1218" s="7"/>
      <c r="AU1218" s="7"/>
      <c r="AV1218" s="7"/>
      <c r="AW1218" s="7"/>
      <c r="AX1218" s="7"/>
      <c r="AY1218" s="7"/>
      <c r="AZ1218" s="7"/>
      <c r="BA1218" s="7"/>
      <c r="BB1218" s="7"/>
      <c r="BC1218" s="7"/>
      <c r="BD1218" s="7"/>
      <c r="BE1218" s="7"/>
      <c r="BF1218" s="7"/>
      <c r="BG1218" s="7"/>
      <c r="BH1218" s="7"/>
      <c r="BI1218" s="7"/>
      <c r="BJ1218" s="7"/>
      <c r="BK1218" s="7"/>
      <c r="BL1218" s="7"/>
      <c r="BM1218" s="7"/>
      <c r="BN1218" s="7"/>
      <c r="BO1218" s="7"/>
      <c r="BP1218" s="7"/>
      <c r="BQ1218" s="7"/>
      <c r="BR1218" s="7"/>
      <c r="BS1218" s="7"/>
      <c r="BT1218" s="7"/>
      <c r="BU1218" s="7"/>
      <c r="BV1218" s="7"/>
      <c r="BW1218" s="7"/>
      <c r="BX1218" s="7"/>
      <c r="BY1218" s="7"/>
      <c r="BZ1218" s="7"/>
      <c r="CA1218" s="7"/>
      <c r="CB1218" s="7"/>
      <c r="CC1218" s="7"/>
      <c r="CD1218" s="7"/>
      <c r="CE1218" s="7"/>
      <c r="CF1218" s="7"/>
      <c r="CG1218" s="7"/>
      <c r="CH1218" s="7"/>
      <c r="CI1218" s="7"/>
      <c r="CJ1218" s="7"/>
      <c r="CK1218" s="7"/>
      <c r="CL1218" s="7"/>
      <c r="CM1218" s="8"/>
    </row>
    <row r="1219" spans="1:91" s="9" customFormat="1" ht="61.5" customHeight="1" x14ac:dyDescent="0.3">
      <c r="A1219" s="56"/>
      <c r="B1219" s="56" t="s">
        <v>809</v>
      </c>
      <c r="C1219" s="56" t="s">
        <v>810</v>
      </c>
      <c r="D1219" s="18"/>
      <c r="E1219" s="85" t="s">
        <v>131</v>
      </c>
      <c r="F1219" s="18"/>
      <c r="G1219" s="41">
        <v>5</v>
      </c>
      <c r="H1219" s="41">
        <v>5</v>
      </c>
      <c r="I1219" s="41">
        <v>5</v>
      </c>
      <c r="J1219" s="41">
        <v>7</v>
      </c>
      <c r="K1219" s="41">
        <v>8</v>
      </c>
      <c r="L1219" s="41">
        <v>10</v>
      </c>
      <c r="M1219" s="41">
        <v>11</v>
      </c>
      <c r="N1219" s="41"/>
      <c r="O1219" s="41"/>
      <c r="P1219" s="148"/>
      <c r="Q1219" s="7"/>
      <c r="R1219" s="7"/>
      <c r="S1219" s="7"/>
      <c r="T1219" s="7"/>
      <c r="U1219" s="7"/>
      <c r="V1219" s="7"/>
      <c r="W1219" s="7"/>
      <c r="X1219" s="7"/>
      <c r="Y1219" s="7"/>
      <c r="Z1219" s="7"/>
      <c r="AA1219" s="7"/>
      <c r="AB1219" s="7"/>
      <c r="AC1219" s="7"/>
      <c r="AD1219" s="7"/>
      <c r="AE1219" s="7"/>
      <c r="AF1219" s="7"/>
      <c r="AG1219" s="7"/>
      <c r="AH1219" s="7"/>
      <c r="AI1219" s="7"/>
      <c r="AJ1219" s="7"/>
      <c r="AK1219" s="7"/>
      <c r="AL1219" s="7"/>
      <c r="AM1219" s="7"/>
      <c r="AN1219" s="7"/>
      <c r="AO1219" s="7"/>
      <c r="AP1219" s="7"/>
      <c r="AQ1219" s="7"/>
      <c r="AR1219" s="7"/>
      <c r="AS1219" s="7"/>
      <c r="AT1219" s="7"/>
      <c r="AU1219" s="7"/>
      <c r="AV1219" s="7"/>
      <c r="AW1219" s="7"/>
      <c r="AX1219" s="7"/>
      <c r="AY1219" s="7"/>
      <c r="AZ1219" s="7"/>
      <c r="BA1219" s="7"/>
      <c r="BB1219" s="7"/>
      <c r="BC1219" s="7"/>
      <c r="BD1219" s="7"/>
      <c r="BE1219" s="7"/>
      <c r="BF1219" s="7"/>
      <c r="BG1219" s="7"/>
      <c r="BH1219" s="7"/>
      <c r="BI1219" s="7"/>
      <c r="BJ1219" s="7"/>
      <c r="BK1219" s="7"/>
      <c r="BL1219" s="7"/>
      <c r="BM1219" s="7"/>
      <c r="BN1219" s="7"/>
      <c r="BO1219" s="7"/>
      <c r="BP1219" s="7"/>
      <c r="BQ1219" s="7"/>
      <c r="BR1219" s="7"/>
      <c r="BS1219" s="7"/>
      <c r="BT1219" s="7"/>
      <c r="BU1219" s="7"/>
      <c r="BV1219" s="7"/>
      <c r="BW1219" s="7"/>
      <c r="BX1219" s="7"/>
      <c r="BY1219" s="7"/>
      <c r="BZ1219" s="7"/>
      <c r="CA1219" s="7"/>
      <c r="CB1219" s="7"/>
      <c r="CC1219" s="7"/>
      <c r="CD1219" s="7"/>
      <c r="CE1219" s="7"/>
      <c r="CF1219" s="7"/>
      <c r="CG1219" s="7"/>
      <c r="CH1219" s="7"/>
      <c r="CI1219" s="7"/>
      <c r="CJ1219" s="7"/>
      <c r="CK1219" s="7"/>
      <c r="CL1219" s="7"/>
      <c r="CM1219" s="8"/>
    </row>
    <row r="1220" spans="1:91" s="9" customFormat="1" ht="88.5" customHeight="1" x14ac:dyDescent="0.3">
      <c r="A1220" s="57"/>
      <c r="B1220" s="57"/>
      <c r="C1220" s="57"/>
      <c r="D1220" s="18"/>
      <c r="E1220" s="85" t="s">
        <v>39</v>
      </c>
      <c r="F1220" s="18"/>
      <c r="G1220" s="41">
        <v>12.9</v>
      </c>
      <c r="H1220" s="41">
        <v>15.3</v>
      </c>
      <c r="I1220" s="41">
        <v>16.52</v>
      </c>
      <c r="J1220" s="41">
        <v>18.2</v>
      </c>
      <c r="K1220" s="41">
        <v>19.3</v>
      </c>
      <c r="L1220" s="41">
        <v>21.5</v>
      </c>
      <c r="M1220" s="41">
        <v>23</v>
      </c>
      <c r="N1220" s="41" t="s">
        <v>38</v>
      </c>
      <c r="O1220" s="41">
        <v>263001015</v>
      </c>
      <c r="P1220" s="148"/>
      <c r="Q1220" s="7"/>
      <c r="R1220" s="7"/>
      <c r="S1220" s="7"/>
      <c r="T1220" s="7"/>
      <c r="U1220" s="7"/>
      <c r="V1220" s="7"/>
      <c r="W1220" s="7"/>
      <c r="X1220" s="7"/>
      <c r="Y1220" s="7"/>
      <c r="Z1220" s="7"/>
      <c r="AA1220" s="7"/>
      <c r="AB1220" s="7"/>
      <c r="AC1220" s="7"/>
      <c r="AD1220" s="7"/>
      <c r="AE1220" s="7"/>
      <c r="AF1220" s="7"/>
      <c r="AG1220" s="7"/>
      <c r="AH1220" s="7"/>
      <c r="AI1220" s="7"/>
      <c r="AJ1220" s="7"/>
      <c r="AK1220" s="7"/>
      <c r="AL1220" s="7"/>
      <c r="AM1220" s="7"/>
      <c r="AN1220" s="7"/>
      <c r="AO1220" s="7"/>
      <c r="AP1220" s="7"/>
      <c r="AQ1220" s="7"/>
      <c r="AR1220" s="7"/>
      <c r="AS1220" s="7"/>
      <c r="AT1220" s="7"/>
      <c r="AU1220" s="7"/>
      <c r="AV1220" s="7"/>
      <c r="AW1220" s="7"/>
      <c r="AX1220" s="7"/>
      <c r="AY1220" s="7"/>
      <c r="AZ1220" s="7"/>
      <c r="BA1220" s="7"/>
      <c r="BB1220" s="7"/>
      <c r="BC1220" s="7"/>
      <c r="BD1220" s="7"/>
      <c r="BE1220" s="7"/>
      <c r="BF1220" s="7"/>
      <c r="BG1220" s="7"/>
      <c r="BH1220" s="7"/>
      <c r="BI1220" s="7"/>
      <c r="BJ1220" s="7"/>
      <c r="BK1220" s="7"/>
      <c r="BL1220" s="7"/>
      <c r="BM1220" s="7"/>
      <c r="BN1220" s="7"/>
      <c r="BO1220" s="7"/>
      <c r="BP1220" s="7"/>
      <c r="BQ1220" s="7"/>
      <c r="BR1220" s="7"/>
      <c r="BS1220" s="7"/>
      <c r="BT1220" s="7"/>
      <c r="BU1220" s="7"/>
      <c r="BV1220" s="7"/>
      <c r="BW1220" s="7"/>
      <c r="BX1220" s="7"/>
      <c r="BY1220" s="7"/>
      <c r="BZ1220" s="7"/>
      <c r="CA1220" s="7"/>
      <c r="CB1220" s="7"/>
      <c r="CC1220" s="7"/>
      <c r="CD1220" s="7"/>
      <c r="CE1220" s="7"/>
      <c r="CF1220" s="7"/>
      <c r="CG1220" s="7"/>
      <c r="CH1220" s="7"/>
      <c r="CI1220" s="7"/>
      <c r="CJ1220" s="7"/>
      <c r="CK1220" s="7"/>
      <c r="CL1220" s="7"/>
      <c r="CM1220" s="8"/>
    </row>
    <row r="1221" spans="1:91" s="9" customFormat="1" ht="44.25" customHeight="1" x14ac:dyDescent="0.3">
      <c r="A1221" s="56"/>
      <c r="B1221" s="56" t="s">
        <v>811</v>
      </c>
      <c r="C1221" s="56" t="s">
        <v>812</v>
      </c>
      <c r="D1221" s="56" t="s">
        <v>813</v>
      </c>
      <c r="E1221" s="85" t="s">
        <v>131</v>
      </c>
      <c r="F1221" s="18"/>
      <c r="G1221" s="138">
        <v>5</v>
      </c>
      <c r="H1221" s="138">
        <v>4</v>
      </c>
      <c r="I1221" s="138">
        <v>3</v>
      </c>
      <c r="J1221" s="138">
        <v>3</v>
      </c>
      <c r="K1221" s="138">
        <v>3</v>
      </c>
      <c r="L1221" s="138">
        <v>3</v>
      </c>
      <c r="M1221" s="138">
        <v>3</v>
      </c>
      <c r="N1221" s="2"/>
      <c r="O1221" s="18"/>
      <c r="P1221" s="148"/>
      <c r="Q1221" s="7"/>
      <c r="R1221" s="7"/>
      <c r="S1221" s="7"/>
      <c r="T1221" s="7"/>
      <c r="U1221" s="7"/>
      <c r="V1221" s="7"/>
      <c r="W1221" s="7"/>
      <c r="X1221" s="7"/>
      <c r="Y1221" s="7"/>
      <c r="Z1221" s="7"/>
      <c r="AA1221" s="7"/>
      <c r="AB1221" s="7"/>
      <c r="AC1221" s="7"/>
      <c r="AD1221" s="7"/>
      <c r="AE1221" s="7"/>
      <c r="AF1221" s="7"/>
      <c r="AG1221" s="7"/>
      <c r="AH1221" s="7"/>
      <c r="AI1221" s="7"/>
      <c r="AJ1221" s="7"/>
      <c r="AK1221" s="7"/>
      <c r="AL1221" s="7"/>
      <c r="AM1221" s="7"/>
      <c r="AN1221" s="7"/>
      <c r="AO1221" s="7"/>
      <c r="AP1221" s="7"/>
      <c r="AQ1221" s="7"/>
      <c r="AR1221" s="7"/>
      <c r="AS1221" s="7"/>
      <c r="AT1221" s="7"/>
      <c r="AU1221" s="7"/>
      <c r="AV1221" s="7"/>
      <c r="AW1221" s="7"/>
      <c r="AX1221" s="7"/>
      <c r="AY1221" s="7"/>
      <c r="AZ1221" s="7"/>
      <c r="BA1221" s="7"/>
      <c r="BB1221" s="7"/>
      <c r="BC1221" s="7"/>
      <c r="BD1221" s="7"/>
      <c r="BE1221" s="7"/>
      <c r="BF1221" s="7"/>
      <c r="BG1221" s="7"/>
      <c r="BH1221" s="7"/>
      <c r="BI1221" s="7"/>
      <c r="BJ1221" s="7"/>
      <c r="BK1221" s="7"/>
      <c r="BL1221" s="7"/>
      <c r="BM1221" s="7"/>
      <c r="BN1221" s="7"/>
      <c r="BO1221" s="7"/>
      <c r="BP1221" s="7"/>
      <c r="BQ1221" s="7"/>
      <c r="BR1221" s="7"/>
      <c r="BS1221" s="7"/>
      <c r="BT1221" s="7"/>
      <c r="BU1221" s="7"/>
      <c r="BV1221" s="7"/>
      <c r="BW1221" s="7"/>
      <c r="BX1221" s="7"/>
      <c r="BY1221" s="7"/>
      <c r="BZ1221" s="7"/>
      <c r="CA1221" s="7"/>
      <c r="CB1221" s="7"/>
      <c r="CC1221" s="7"/>
      <c r="CD1221" s="7"/>
      <c r="CE1221" s="7"/>
      <c r="CF1221" s="7"/>
      <c r="CG1221" s="7"/>
      <c r="CH1221" s="7"/>
      <c r="CI1221" s="7"/>
      <c r="CJ1221" s="7"/>
      <c r="CK1221" s="7"/>
      <c r="CL1221" s="7"/>
      <c r="CM1221" s="8"/>
    </row>
    <row r="1222" spans="1:91" s="9" customFormat="1" ht="43.5" customHeight="1" x14ac:dyDescent="0.3">
      <c r="A1222" s="57"/>
      <c r="B1222" s="57"/>
      <c r="C1222" s="57"/>
      <c r="D1222" s="57"/>
      <c r="E1222" s="85" t="s">
        <v>39</v>
      </c>
      <c r="F1222" s="18"/>
      <c r="G1222" s="138">
        <v>14.012</v>
      </c>
      <c r="H1222" s="138">
        <v>14.388</v>
      </c>
      <c r="I1222" s="138">
        <v>14.12</v>
      </c>
      <c r="J1222" s="138">
        <v>14.2</v>
      </c>
      <c r="K1222" s="138">
        <v>14.3</v>
      </c>
      <c r="L1222" s="138">
        <v>14.5</v>
      </c>
      <c r="M1222" s="138">
        <v>15</v>
      </c>
      <c r="N1222" s="2"/>
      <c r="O1222" s="18"/>
      <c r="P1222" s="148"/>
      <c r="Q1222" s="7"/>
      <c r="R1222" s="7"/>
      <c r="S1222" s="7"/>
      <c r="T1222" s="7"/>
      <c r="U1222" s="7"/>
      <c r="V1222" s="7"/>
      <c r="W1222" s="7"/>
      <c r="X1222" s="7"/>
      <c r="Y1222" s="7"/>
      <c r="Z1222" s="7"/>
      <c r="AA1222" s="7"/>
      <c r="AB1222" s="7"/>
      <c r="AC1222" s="7"/>
      <c r="AD1222" s="7"/>
      <c r="AE1222" s="7"/>
      <c r="AF1222" s="7"/>
      <c r="AG1222" s="7"/>
      <c r="AH1222" s="7"/>
      <c r="AI1222" s="7"/>
      <c r="AJ1222" s="7"/>
      <c r="AK1222" s="7"/>
      <c r="AL1222" s="7"/>
      <c r="AM1222" s="7"/>
      <c r="AN1222" s="7"/>
      <c r="AO1222" s="7"/>
      <c r="AP1222" s="7"/>
      <c r="AQ1222" s="7"/>
      <c r="AR1222" s="7"/>
      <c r="AS1222" s="7"/>
      <c r="AT1222" s="7"/>
      <c r="AU1222" s="7"/>
      <c r="AV1222" s="7"/>
      <c r="AW1222" s="7"/>
      <c r="AX1222" s="7"/>
      <c r="AY1222" s="7"/>
      <c r="AZ1222" s="7"/>
      <c r="BA1222" s="7"/>
      <c r="BB1222" s="7"/>
      <c r="BC1222" s="7"/>
      <c r="BD1222" s="7"/>
      <c r="BE1222" s="7"/>
      <c r="BF1222" s="7"/>
      <c r="BG1222" s="7"/>
      <c r="BH1222" s="7"/>
      <c r="BI1222" s="7"/>
      <c r="BJ1222" s="7"/>
      <c r="BK1222" s="7"/>
      <c r="BL1222" s="7"/>
      <c r="BM1222" s="7"/>
      <c r="BN1222" s="7"/>
      <c r="BO1222" s="7"/>
      <c r="BP1222" s="7"/>
      <c r="BQ1222" s="7"/>
      <c r="BR1222" s="7"/>
      <c r="BS1222" s="7"/>
      <c r="BT1222" s="7"/>
      <c r="BU1222" s="7"/>
      <c r="BV1222" s="7"/>
      <c r="BW1222" s="7"/>
      <c r="BX1222" s="7"/>
      <c r="BY1222" s="7"/>
      <c r="BZ1222" s="7"/>
      <c r="CA1222" s="7"/>
      <c r="CB1222" s="7"/>
      <c r="CC1222" s="7"/>
      <c r="CD1222" s="7"/>
      <c r="CE1222" s="7"/>
      <c r="CF1222" s="7"/>
      <c r="CG1222" s="7"/>
      <c r="CH1222" s="7"/>
      <c r="CI1222" s="7"/>
      <c r="CJ1222" s="7"/>
      <c r="CK1222" s="7"/>
      <c r="CL1222" s="7"/>
      <c r="CM1222" s="8"/>
    </row>
    <row r="1223" spans="1:91" s="62" customFormat="1" ht="72.75" customHeight="1" x14ac:dyDescent="0.25">
      <c r="A1223" s="2"/>
      <c r="B1223" s="135" t="s">
        <v>118</v>
      </c>
      <c r="C1223" s="2"/>
      <c r="D1223" s="2"/>
      <c r="E1223" s="2"/>
      <c r="F1223" s="2"/>
      <c r="G1223" s="106">
        <f t="shared" ref="G1223:M1223" si="97">G1224+G1225+G1226+G1227+G1228</f>
        <v>0</v>
      </c>
      <c r="H1223" s="106">
        <f t="shared" si="97"/>
        <v>0</v>
      </c>
      <c r="I1223" s="106">
        <f t="shared" si="97"/>
        <v>0</v>
      </c>
      <c r="J1223" s="250">
        <f>J1224+J1225+J1226+J1227+J1228</f>
        <v>5000</v>
      </c>
      <c r="K1223" s="106">
        <f t="shared" si="97"/>
        <v>0</v>
      </c>
      <c r="L1223" s="106">
        <f t="shared" si="97"/>
        <v>0</v>
      </c>
      <c r="M1223" s="106">
        <f t="shared" si="97"/>
        <v>0</v>
      </c>
      <c r="N1223" s="2"/>
      <c r="O1223" s="2"/>
      <c r="P1223" s="179"/>
      <c r="Q1223" s="279"/>
      <c r="R1223" s="279"/>
      <c r="S1223" s="279"/>
      <c r="T1223" s="279"/>
      <c r="U1223" s="279"/>
      <c r="V1223" s="279"/>
      <c r="W1223" s="279"/>
      <c r="X1223" s="279"/>
      <c r="Y1223" s="279"/>
      <c r="Z1223" s="279"/>
      <c r="AA1223" s="279"/>
      <c r="AB1223" s="279"/>
      <c r="AC1223" s="279"/>
      <c r="AD1223" s="279"/>
      <c r="AE1223" s="279"/>
      <c r="AF1223" s="279"/>
      <c r="AG1223" s="279"/>
      <c r="AH1223" s="279"/>
      <c r="AI1223" s="279"/>
      <c r="AJ1223" s="279"/>
      <c r="AK1223" s="279"/>
      <c r="AL1223" s="279"/>
      <c r="AM1223" s="279"/>
      <c r="AN1223" s="279"/>
      <c r="AO1223" s="279"/>
      <c r="AP1223" s="279"/>
      <c r="AQ1223" s="279"/>
      <c r="AR1223" s="279"/>
      <c r="AS1223" s="279"/>
      <c r="AT1223" s="279"/>
      <c r="AU1223" s="279"/>
      <c r="AV1223" s="279"/>
      <c r="AW1223" s="279"/>
      <c r="AX1223" s="279"/>
      <c r="AY1223" s="279"/>
      <c r="AZ1223" s="279"/>
      <c r="BA1223" s="279"/>
      <c r="BB1223" s="279"/>
      <c r="BC1223" s="279"/>
      <c r="BD1223" s="279"/>
      <c r="BE1223" s="279"/>
      <c r="BF1223" s="279"/>
      <c r="BG1223" s="279"/>
      <c r="BH1223" s="279"/>
      <c r="BI1223" s="279"/>
      <c r="BJ1223" s="279"/>
      <c r="BK1223" s="279"/>
      <c r="BL1223" s="279"/>
      <c r="BM1223" s="279"/>
      <c r="BN1223" s="279"/>
      <c r="BO1223" s="279"/>
      <c r="BP1223" s="279"/>
      <c r="BQ1223" s="279"/>
      <c r="BR1223" s="279"/>
      <c r="BS1223" s="279"/>
      <c r="BT1223" s="279"/>
      <c r="BU1223" s="279"/>
      <c r="BV1223" s="279"/>
      <c r="BW1223" s="279"/>
      <c r="BX1223" s="279"/>
      <c r="BY1223" s="279"/>
      <c r="BZ1223" s="279"/>
      <c r="CA1223" s="279"/>
      <c r="CB1223" s="279"/>
      <c r="CC1223" s="279"/>
      <c r="CD1223" s="279"/>
      <c r="CE1223" s="279"/>
      <c r="CF1223" s="279"/>
      <c r="CG1223" s="279"/>
      <c r="CH1223" s="279"/>
      <c r="CI1223" s="279"/>
      <c r="CJ1223" s="279"/>
      <c r="CK1223" s="279"/>
      <c r="CL1223" s="279"/>
      <c r="CM1223" s="15"/>
    </row>
    <row r="1224" spans="1:91" s="62" customFormat="1" ht="41.25" customHeight="1" x14ac:dyDescent="0.25">
      <c r="A1224" s="2"/>
      <c r="B1224" s="30" t="s">
        <v>35</v>
      </c>
      <c r="C1224" s="2"/>
      <c r="D1224" s="2"/>
      <c r="E1224" s="2"/>
      <c r="F1224" s="2"/>
      <c r="G1224" s="130">
        <v>0</v>
      </c>
      <c r="H1224" s="130">
        <v>0</v>
      </c>
      <c r="I1224" s="130">
        <v>0</v>
      </c>
      <c r="J1224" s="130">
        <v>0</v>
      </c>
      <c r="K1224" s="130">
        <v>0</v>
      </c>
      <c r="L1224" s="130">
        <v>0</v>
      </c>
      <c r="M1224" s="130">
        <v>0</v>
      </c>
      <c r="N1224" s="2"/>
      <c r="O1224" s="2"/>
      <c r="P1224" s="179"/>
      <c r="Q1224" s="279"/>
      <c r="R1224" s="279"/>
      <c r="S1224" s="279"/>
      <c r="T1224" s="279"/>
      <c r="U1224" s="279"/>
      <c r="V1224" s="279"/>
      <c r="W1224" s="279"/>
      <c r="X1224" s="279"/>
      <c r="Y1224" s="279"/>
      <c r="Z1224" s="279"/>
      <c r="AA1224" s="279"/>
      <c r="AB1224" s="279"/>
      <c r="AC1224" s="279"/>
      <c r="AD1224" s="279"/>
      <c r="AE1224" s="279"/>
      <c r="AF1224" s="279"/>
      <c r="AG1224" s="279"/>
      <c r="AH1224" s="279"/>
      <c r="AI1224" s="279"/>
      <c r="AJ1224" s="279"/>
      <c r="AK1224" s="279"/>
      <c r="AL1224" s="279"/>
      <c r="AM1224" s="279"/>
      <c r="AN1224" s="279"/>
      <c r="AO1224" s="279"/>
      <c r="AP1224" s="279"/>
      <c r="AQ1224" s="279"/>
      <c r="AR1224" s="279"/>
      <c r="AS1224" s="279"/>
      <c r="AT1224" s="279"/>
      <c r="AU1224" s="279"/>
      <c r="AV1224" s="279"/>
      <c r="AW1224" s="279"/>
      <c r="AX1224" s="279"/>
      <c r="AY1224" s="279"/>
      <c r="AZ1224" s="279"/>
      <c r="BA1224" s="279"/>
      <c r="BB1224" s="279"/>
      <c r="BC1224" s="279"/>
      <c r="BD1224" s="279"/>
      <c r="BE1224" s="279"/>
      <c r="BF1224" s="279"/>
      <c r="BG1224" s="279"/>
      <c r="BH1224" s="279"/>
      <c r="BI1224" s="279"/>
      <c r="BJ1224" s="279"/>
      <c r="BK1224" s="279"/>
      <c r="BL1224" s="279"/>
      <c r="BM1224" s="279"/>
      <c r="BN1224" s="279"/>
      <c r="BO1224" s="279"/>
      <c r="BP1224" s="279"/>
      <c r="BQ1224" s="279"/>
      <c r="BR1224" s="279"/>
      <c r="BS1224" s="279"/>
      <c r="BT1224" s="279"/>
      <c r="BU1224" s="279"/>
      <c r="BV1224" s="279"/>
      <c r="BW1224" s="279"/>
      <c r="BX1224" s="279"/>
      <c r="BY1224" s="279"/>
      <c r="BZ1224" s="279"/>
      <c r="CA1224" s="279"/>
      <c r="CB1224" s="279"/>
      <c r="CC1224" s="279"/>
      <c r="CD1224" s="279"/>
      <c r="CE1224" s="279"/>
      <c r="CF1224" s="279"/>
      <c r="CG1224" s="279"/>
      <c r="CH1224" s="279"/>
      <c r="CI1224" s="279"/>
      <c r="CJ1224" s="279"/>
      <c r="CK1224" s="279"/>
      <c r="CL1224" s="279"/>
      <c r="CM1224" s="15"/>
    </row>
    <row r="1225" spans="1:91" s="62" customFormat="1" ht="41.25" customHeight="1" x14ac:dyDescent="0.25">
      <c r="A1225" s="2"/>
      <c r="B1225" s="30" t="s">
        <v>34</v>
      </c>
      <c r="C1225" s="2"/>
      <c r="D1225" s="2"/>
      <c r="E1225" s="2"/>
      <c r="F1225" s="2"/>
      <c r="G1225" s="2"/>
      <c r="H1225" s="130"/>
      <c r="I1225" s="130"/>
      <c r="J1225" s="85"/>
      <c r="K1225" s="130"/>
      <c r="L1225" s="130"/>
      <c r="M1225" s="130"/>
      <c r="N1225" s="2"/>
      <c r="O1225" s="2"/>
      <c r="P1225" s="179"/>
      <c r="Q1225" s="279"/>
      <c r="R1225" s="279"/>
      <c r="S1225" s="279"/>
      <c r="T1225" s="279"/>
      <c r="U1225" s="279"/>
      <c r="V1225" s="279"/>
      <c r="W1225" s="279"/>
      <c r="X1225" s="279"/>
      <c r="Y1225" s="279"/>
      <c r="Z1225" s="279"/>
      <c r="AA1225" s="279"/>
      <c r="AB1225" s="279"/>
      <c r="AC1225" s="279"/>
      <c r="AD1225" s="279"/>
      <c r="AE1225" s="279"/>
      <c r="AF1225" s="279"/>
      <c r="AG1225" s="279"/>
      <c r="AH1225" s="279"/>
      <c r="AI1225" s="279"/>
      <c r="AJ1225" s="279"/>
      <c r="AK1225" s="279"/>
      <c r="AL1225" s="279"/>
      <c r="AM1225" s="279"/>
      <c r="AN1225" s="279"/>
      <c r="AO1225" s="279"/>
      <c r="AP1225" s="279"/>
      <c r="AQ1225" s="279"/>
      <c r="AR1225" s="279"/>
      <c r="AS1225" s="279"/>
      <c r="AT1225" s="279"/>
      <c r="AU1225" s="279"/>
      <c r="AV1225" s="279"/>
      <c r="AW1225" s="279"/>
      <c r="AX1225" s="279"/>
      <c r="AY1225" s="279"/>
      <c r="AZ1225" s="279"/>
      <c r="BA1225" s="279"/>
      <c r="BB1225" s="279"/>
      <c r="BC1225" s="279"/>
      <c r="BD1225" s="279"/>
      <c r="BE1225" s="279"/>
      <c r="BF1225" s="279"/>
      <c r="BG1225" s="279"/>
      <c r="BH1225" s="279"/>
      <c r="BI1225" s="279"/>
      <c r="BJ1225" s="279"/>
      <c r="BK1225" s="279"/>
      <c r="BL1225" s="279"/>
      <c r="BM1225" s="279"/>
      <c r="BN1225" s="279"/>
      <c r="BO1225" s="279"/>
      <c r="BP1225" s="279"/>
      <c r="BQ1225" s="279"/>
      <c r="BR1225" s="279"/>
      <c r="BS1225" s="279"/>
      <c r="BT1225" s="279"/>
      <c r="BU1225" s="279"/>
      <c r="BV1225" s="279"/>
      <c r="BW1225" s="279"/>
      <c r="BX1225" s="279"/>
      <c r="BY1225" s="279"/>
      <c r="BZ1225" s="279"/>
      <c r="CA1225" s="279"/>
      <c r="CB1225" s="279"/>
      <c r="CC1225" s="279"/>
      <c r="CD1225" s="279"/>
      <c r="CE1225" s="279"/>
      <c r="CF1225" s="279"/>
      <c r="CG1225" s="279"/>
      <c r="CH1225" s="279"/>
      <c r="CI1225" s="279"/>
      <c r="CJ1225" s="279"/>
      <c r="CK1225" s="279"/>
      <c r="CL1225" s="279"/>
      <c r="CM1225" s="15"/>
    </row>
    <row r="1226" spans="1:91" s="9" customFormat="1" ht="41.25" customHeight="1" x14ac:dyDescent="0.3">
      <c r="A1226" s="2"/>
      <c r="B1226" s="30" t="s">
        <v>33</v>
      </c>
      <c r="C1226" s="2"/>
      <c r="D1226" s="2"/>
      <c r="E1226" s="2"/>
      <c r="F1226" s="2"/>
      <c r="G1226" s="2"/>
      <c r="H1226" s="130"/>
      <c r="I1226" s="130"/>
      <c r="J1226" s="85"/>
      <c r="K1226" s="130"/>
      <c r="L1226" s="130"/>
      <c r="M1226" s="130"/>
      <c r="N1226" s="2"/>
      <c r="O1226" s="2"/>
      <c r="P1226" s="179"/>
      <c r="Q1226" s="7"/>
      <c r="R1226" s="7"/>
      <c r="S1226" s="7"/>
      <c r="T1226" s="7"/>
      <c r="U1226" s="7"/>
      <c r="V1226" s="7"/>
      <c r="W1226" s="7"/>
      <c r="X1226" s="7"/>
      <c r="Y1226" s="7"/>
      <c r="Z1226" s="7"/>
      <c r="AA1226" s="7"/>
      <c r="AB1226" s="7"/>
      <c r="AC1226" s="7"/>
      <c r="AD1226" s="7"/>
      <c r="AE1226" s="7"/>
      <c r="AF1226" s="7"/>
      <c r="AG1226" s="7"/>
      <c r="AH1226" s="7"/>
      <c r="AI1226" s="7"/>
      <c r="AJ1226" s="7"/>
      <c r="AK1226" s="7"/>
      <c r="AL1226" s="7"/>
      <c r="AM1226" s="7"/>
      <c r="AN1226" s="7"/>
      <c r="AO1226" s="7"/>
      <c r="AP1226" s="7"/>
      <c r="AQ1226" s="7"/>
      <c r="AR1226" s="7"/>
      <c r="AS1226" s="7"/>
      <c r="AT1226" s="7"/>
      <c r="AU1226" s="7"/>
      <c r="AV1226" s="7"/>
      <c r="AW1226" s="7"/>
      <c r="AX1226" s="7"/>
      <c r="AY1226" s="7"/>
      <c r="AZ1226" s="7"/>
      <c r="BA1226" s="7"/>
      <c r="BB1226" s="7"/>
      <c r="BC1226" s="7"/>
      <c r="BD1226" s="7"/>
      <c r="BE1226" s="7"/>
      <c r="BF1226" s="7"/>
      <c r="BG1226" s="7"/>
      <c r="BH1226" s="7"/>
      <c r="BI1226" s="7"/>
      <c r="BJ1226" s="7"/>
      <c r="BK1226" s="7"/>
      <c r="BL1226" s="7"/>
      <c r="BM1226" s="7"/>
      <c r="BN1226" s="7"/>
      <c r="BO1226" s="7"/>
      <c r="BP1226" s="7"/>
      <c r="BQ1226" s="7"/>
      <c r="BR1226" s="7"/>
      <c r="BS1226" s="7"/>
      <c r="BT1226" s="7"/>
      <c r="BU1226" s="7"/>
      <c r="BV1226" s="7"/>
      <c r="BW1226" s="7"/>
      <c r="BX1226" s="7"/>
      <c r="BY1226" s="7"/>
      <c r="BZ1226" s="7"/>
      <c r="CA1226" s="7"/>
      <c r="CB1226" s="7"/>
      <c r="CC1226" s="7"/>
      <c r="CD1226" s="7"/>
      <c r="CE1226" s="7"/>
      <c r="CF1226" s="7"/>
      <c r="CG1226" s="7"/>
      <c r="CH1226" s="7"/>
      <c r="CI1226" s="7"/>
      <c r="CJ1226" s="7"/>
      <c r="CK1226" s="7"/>
      <c r="CL1226" s="7"/>
      <c r="CM1226" s="8"/>
    </row>
    <row r="1227" spans="1:91" s="9" customFormat="1" ht="41.25" customHeight="1" x14ac:dyDescent="0.3">
      <c r="A1227" s="2"/>
      <c r="B1227" s="30" t="s">
        <v>30</v>
      </c>
      <c r="C1227" s="2"/>
      <c r="D1227" s="2"/>
      <c r="E1227" s="2"/>
      <c r="F1227" s="2"/>
      <c r="G1227" s="85">
        <f t="shared" ref="G1227:M1227" si="98">G1214</f>
        <v>0</v>
      </c>
      <c r="H1227" s="85">
        <f t="shared" si="98"/>
        <v>0</v>
      </c>
      <c r="I1227" s="85">
        <f t="shared" si="98"/>
        <v>0</v>
      </c>
      <c r="J1227" s="85">
        <f>J1214</f>
        <v>5000</v>
      </c>
      <c r="K1227" s="85">
        <f t="shared" si="98"/>
        <v>0</v>
      </c>
      <c r="L1227" s="85">
        <f t="shared" si="98"/>
        <v>0</v>
      </c>
      <c r="M1227" s="85">
        <f t="shared" si="98"/>
        <v>0</v>
      </c>
      <c r="N1227" s="2"/>
      <c r="O1227" s="2"/>
      <c r="P1227" s="179"/>
      <c r="Q1227" s="7"/>
      <c r="R1227" s="7"/>
      <c r="S1227" s="7"/>
      <c r="T1227" s="7"/>
      <c r="U1227" s="7"/>
      <c r="V1227" s="7"/>
      <c r="W1227" s="7"/>
      <c r="X1227" s="7"/>
      <c r="Y1227" s="7"/>
      <c r="Z1227" s="7"/>
      <c r="AA1227" s="7"/>
      <c r="AB1227" s="7"/>
      <c r="AC1227" s="7"/>
      <c r="AD1227" s="7"/>
      <c r="AE1227" s="7"/>
      <c r="AF1227" s="7"/>
      <c r="AG1227" s="7"/>
      <c r="AH1227" s="7"/>
      <c r="AI1227" s="7"/>
      <c r="AJ1227" s="7"/>
      <c r="AK1227" s="7"/>
      <c r="AL1227" s="7"/>
      <c r="AM1227" s="7"/>
      <c r="AN1227" s="7"/>
      <c r="AO1227" s="7"/>
      <c r="AP1227" s="7"/>
      <c r="AQ1227" s="7"/>
      <c r="AR1227" s="7"/>
      <c r="AS1227" s="7"/>
      <c r="AT1227" s="7"/>
      <c r="AU1227" s="7"/>
      <c r="AV1227" s="7"/>
      <c r="AW1227" s="7"/>
      <c r="AX1227" s="7"/>
      <c r="AY1227" s="7"/>
      <c r="AZ1227" s="7"/>
      <c r="BA1227" s="7"/>
      <c r="BB1227" s="7"/>
      <c r="BC1227" s="7"/>
      <c r="BD1227" s="7"/>
      <c r="BE1227" s="7"/>
      <c r="BF1227" s="7"/>
      <c r="BG1227" s="7"/>
      <c r="BH1227" s="7"/>
      <c r="BI1227" s="7"/>
      <c r="BJ1227" s="7"/>
      <c r="BK1227" s="7"/>
      <c r="BL1227" s="7"/>
      <c r="BM1227" s="7"/>
      <c r="BN1227" s="7"/>
      <c r="BO1227" s="7"/>
      <c r="BP1227" s="7"/>
      <c r="BQ1227" s="7"/>
      <c r="BR1227" s="7"/>
      <c r="BS1227" s="7"/>
      <c r="BT1227" s="7"/>
      <c r="BU1227" s="7"/>
      <c r="BV1227" s="7"/>
      <c r="BW1227" s="7"/>
      <c r="BX1227" s="7"/>
      <c r="BY1227" s="7"/>
      <c r="BZ1227" s="7"/>
      <c r="CA1227" s="7"/>
      <c r="CB1227" s="7"/>
      <c r="CC1227" s="7"/>
      <c r="CD1227" s="7"/>
      <c r="CE1227" s="7"/>
      <c r="CF1227" s="7"/>
      <c r="CG1227" s="7"/>
      <c r="CH1227" s="7"/>
      <c r="CI1227" s="7"/>
      <c r="CJ1227" s="7"/>
      <c r="CK1227" s="7"/>
      <c r="CL1227" s="7"/>
      <c r="CM1227" s="8"/>
    </row>
    <row r="1228" spans="1:91" s="9" customFormat="1" ht="41.25" customHeight="1" x14ac:dyDescent="0.3">
      <c r="A1228" s="2"/>
      <c r="B1228" s="24" t="s">
        <v>31</v>
      </c>
      <c r="C1228" s="2"/>
      <c r="D1228" s="2"/>
      <c r="E1228" s="2"/>
      <c r="F1228" s="2"/>
      <c r="G1228" s="2"/>
      <c r="H1228" s="130"/>
      <c r="I1228" s="130"/>
      <c r="J1228" s="85"/>
      <c r="K1228" s="130"/>
      <c r="L1228" s="130"/>
      <c r="M1228" s="130"/>
      <c r="N1228" s="2"/>
      <c r="O1228" s="2"/>
      <c r="P1228" s="179"/>
      <c r="Q1228" s="7"/>
      <c r="R1228" s="7"/>
      <c r="S1228" s="7"/>
      <c r="T1228" s="7"/>
      <c r="U1228" s="7"/>
      <c r="V1228" s="7"/>
      <c r="W1228" s="7"/>
      <c r="X1228" s="7"/>
      <c r="Y1228" s="7"/>
      <c r="Z1228" s="7"/>
      <c r="AA1228" s="7"/>
      <c r="AB1228" s="7"/>
      <c r="AC1228" s="7"/>
      <c r="AD1228" s="7"/>
      <c r="AE1228" s="7"/>
      <c r="AF1228" s="7"/>
      <c r="AG1228" s="7"/>
      <c r="AH1228" s="7"/>
      <c r="AI1228" s="7"/>
      <c r="AJ1228" s="7"/>
      <c r="AK1228" s="7"/>
      <c r="AL1228" s="7"/>
      <c r="AM1228" s="7"/>
      <c r="AN1228" s="7"/>
      <c r="AO1228" s="7"/>
      <c r="AP1228" s="7"/>
      <c r="AQ1228" s="7"/>
      <c r="AR1228" s="7"/>
      <c r="AS1228" s="7"/>
      <c r="AT1228" s="7"/>
      <c r="AU1228" s="7"/>
      <c r="AV1228" s="7"/>
      <c r="AW1228" s="7"/>
      <c r="AX1228" s="7"/>
      <c r="AY1228" s="7"/>
      <c r="AZ1228" s="7"/>
      <c r="BA1228" s="7"/>
      <c r="BB1228" s="7"/>
      <c r="BC1228" s="7"/>
      <c r="BD1228" s="7"/>
      <c r="BE1228" s="7"/>
      <c r="BF1228" s="7"/>
      <c r="BG1228" s="7"/>
      <c r="BH1228" s="7"/>
      <c r="BI1228" s="7"/>
      <c r="BJ1228" s="7"/>
      <c r="BK1228" s="7"/>
      <c r="BL1228" s="7"/>
      <c r="BM1228" s="7"/>
      <c r="BN1228" s="7"/>
      <c r="BO1228" s="7"/>
      <c r="BP1228" s="7"/>
      <c r="BQ1228" s="7"/>
      <c r="BR1228" s="7"/>
      <c r="BS1228" s="7"/>
      <c r="BT1228" s="7"/>
      <c r="BU1228" s="7"/>
      <c r="BV1228" s="7"/>
      <c r="BW1228" s="7"/>
      <c r="BX1228" s="7"/>
      <c r="BY1228" s="7"/>
      <c r="BZ1228" s="7"/>
      <c r="CA1228" s="7"/>
      <c r="CB1228" s="7"/>
      <c r="CC1228" s="7"/>
      <c r="CD1228" s="7"/>
      <c r="CE1228" s="7"/>
      <c r="CF1228" s="7"/>
      <c r="CG1228" s="7"/>
      <c r="CH1228" s="7"/>
      <c r="CI1228" s="7"/>
      <c r="CJ1228" s="7"/>
      <c r="CK1228" s="7"/>
      <c r="CL1228" s="7"/>
      <c r="CM1228" s="8"/>
    </row>
    <row r="1229" spans="1:91" s="9" customFormat="1" ht="41.25" customHeight="1" x14ac:dyDescent="0.3">
      <c r="A1229" s="2"/>
      <c r="B1229" s="93" t="s">
        <v>766</v>
      </c>
      <c r="C1229" s="94"/>
      <c r="D1229" s="94"/>
      <c r="E1229" s="94"/>
      <c r="F1229" s="94"/>
      <c r="G1229" s="94"/>
      <c r="H1229" s="94"/>
      <c r="I1229" s="94"/>
      <c r="J1229" s="94"/>
      <c r="K1229" s="94"/>
      <c r="L1229" s="94"/>
      <c r="M1229" s="94"/>
      <c r="N1229" s="94"/>
      <c r="O1229" s="94"/>
      <c r="P1229" s="95"/>
      <c r="Q1229" s="7"/>
      <c r="R1229" s="7"/>
      <c r="S1229" s="7"/>
      <c r="T1229" s="7"/>
      <c r="U1229" s="7"/>
      <c r="V1229" s="7"/>
      <c r="W1229" s="7"/>
      <c r="X1229" s="7"/>
      <c r="Y1229" s="7"/>
      <c r="Z1229" s="7"/>
      <c r="AA1229" s="7"/>
      <c r="AB1229" s="7"/>
      <c r="AC1229" s="7"/>
      <c r="AD1229" s="7"/>
      <c r="AE1229" s="7"/>
      <c r="AF1229" s="7"/>
      <c r="AG1229" s="7"/>
      <c r="AH1229" s="7"/>
      <c r="AI1229" s="7"/>
      <c r="AJ1229" s="7"/>
      <c r="AK1229" s="7"/>
      <c r="AL1229" s="7"/>
      <c r="AM1229" s="7"/>
      <c r="AN1229" s="7"/>
      <c r="AO1229" s="7"/>
      <c r="AP1229" s="7"/>
      <c r="AQ1229" s="7"/>
      <c r="AR1229" s="7"/>
      <c r="AS1229" s="7"/>
      <c r="AT1229" s="7"/>
      <c r="AU1229" s="7"/>
      <c r="AV1229" s="7"/>
      <c r="AW1229" s="7"/>
      <c r="AX1229" s="7"/>
      <c r="AY1229" s="7"/>
      <c r="AZ1229" s="7"/>
      <c r="BA1229" s="7"/>
      <c r="BB1229" s="7"/>
      <c r="BC1229" s="7"/>
      <c r="BD1229" s="7"/>
      <c r="BE1229" s="7"/>
      <c r="BF1229" s="7"/>
      <c r="BG1229" s="7"/>
      <c r="BH1229" s="7"/>
      <c r="BI1229" s="7"/>
      <c r="BJ1229" s="7"/>
      <c r="BK1229" s="7"/>
      <c r="BL1229" s="7"/>
      <c r="BM1229" s="7"/>
      <c r="BN1229" s="7"/>
      <c r="BO1229" s="7"/>
      <c r="BP1229" s="7"/>
      <c r="BQ1229" s="7"/>
      <c r="BR1229" s="7"/>
      <c r="BS1229" s="7"/>
      <c r="BT1229" s="7"/>
      <c r="BU1229" s="7"/>
      <c r="BV1229" s="7"/>
      <c r="BW1229" s="7"/>
      <c r="BX1229" s="7"/>
      <c r="BY1229" s="7"/>
      <c r="BZ1229" s="7"/>
      <c r="CA1229" s="7"/>
      <c r="CB1229" s="7"/>
      <c r="CC1229" s="7"/>
      <c r="CD1229" s="7"/>
      <c r="CE1229" s="7"/>
      <c r="CF1229" s="7"/>
      <c r="CG1229" s="7"/>
      <c r="CH1229" s="7"/>
      <c r="CI1229" s="7"/>
      <c r="CJ1229" s="7"/>
      <c r="CK1229" s="7"/>
      <c r="CL1229" s="7"/>
      <c r="CM1229" s="8"/>
    </row>
    <row r="1230" spans="1:91" s="9" customFormat="1" ht="160.5" customHeight="1" x14ac:dyDescent="0.3">
      <c r="A1230" s="90"/>
      <c r="B1230" s="3" t="s">
        <v>116</v>
      </c>
      <c r="C1230" s="3" t="s">
        <v>115</v>
      </c>
      <c r="D1230" s="2" t="s">
        <v>52</v>
      </c>
      <c r="E1230" s="2" t="s">
        <v>3</v>
      </c>
      <c r="F1230" s="61"/>
      <c r="G1230" s="2">
        <v>20.5</v>
      </c>
      <c r="H1230" s="2">
        <v>22</v>
      </c>
      <c r="I1230" s="2">
        <v>23</v>
      </c>
      <c r="J1230" s="2">
        <v>24</v>
      </c>
      <c r="K1230" s="2">
        <v>25</v>
      </c>
      <c r="L1230" s="2">
        <v>26</v>
      </c>
      <c r="M1230" s="2">
        <v>27</v>
      </c>
      <c r="N1230" s="61"/>
      <c r="O1230" s="61"/>
      <c r="P1230" s="65"/>
      <c r="Q1230" s="7"/>
      <c r="R1230" s="7"/>
      <c r="S1230" s="7"/>
      <c r="T1230" s="7"/>
      <c r="U1230" s="7"/>
      <c r="V1230" s="7"/>
      <c r="W1230" s="7"/>
      <c r="X1230" s="7"/>
      <c r="Y1230" s="7"/>
      <c r="Z1230" s="7"/>
      <c r="AA1230" s="7"/>
      <c r="AB1230" s="7"/>
      <c r="AC1230" s="7"/>
      <c r="AD1230" s="7"/>
      <c r="AE1230" s="7"/>
      <c r="AF1230" s="7"/>
      <c r="AG1230" s="7"/>
      <c r="AH1230" s="7"/>
      <c r="AI1230" s="7"/>
      <c r="AJ1230" s="7"/>
      <c r="AK1230" s="7"/>
      <c r="AL1230" s="7"/>
      <c r="AM1230" s="7"/>
      <c r="AN1230" s="7"/>
      <c r="AO1230" s="7"/>
      <c r="AP1230" s="7"/>
      <c r="AQ1230" s="7"/>
      <c r="AR1230" s="7"/>
      <c r="AS1230" s="7"/>
      <c r="AT1230" s="7"/>
      <c r="AU1230" s="7"/>
      <c r="AV1230" s="7"/>
      <c r="AW1230" s="7"/>
      <c r="AX1230" s="7"/>
      <c r="AY1230" s="7"/>
      <c r="AZ1230" s="7"/>
      <c r="BA1230" s="7"/>
      <c r="BB1230" s="7"/>
      <c r="BC1230" s="7"/>
      <c r="BD1230" s="7"/>
      <c r="BE1230" s="7"/>
      <c r="BF1230" s="7"/>
      <c r="BG1230" s="7"/>
      <c r="BH1230" s="7"/>
      <c r="BI1230" s="7"/>
      <c r="BJ1230" s="7"/>
      <c r="BK1230" s="7"/>
      <c r="BL1230" s="7"/>
      <c r="BM1230" s="7"/>
      <c r="BN1230" s="7"/>
      <c r="BO1230" s="7"/>
      <c r="BP1230" s="7"/>
      <c r="BQ1230" s="7"/>
      <c r="BR1230" s="7"/>
      <c r="BS1230" s="7"/>
      <c r="BT1230" s="7"/>
      <c r="BU1230" s="7"/>
      <c r="BV1230" s="7"/>
      <c r="BW1230" s="7"/>
      <c r="BX1230" s="7"/>
      <c r="BY1230" s="7"/>
      <c r="BZ1230" s="7"/>
      <c r="CA1230" s="7"/>
      <c r="CB1230" s="7"/>
      <c r="CC1230" s="7"/>
      <c r="CD1230" s="7"/>
      <c r="CE1230" s="7"/>
      <c r="CF1230" s="7"/>
      <c r="CG1230" s="7"/>
      <c r="CH1230" s="7"/>
      <c r="CI1230" s="7"/>
      <c r="CJ1230" s="7"/>
      <c r="CK1230" s="7"/>
      <c r="CL1230" s="7"/>
      <c r="CM1230" s="8"/>
    </row>
    <row r="1231" spans="1:91" s="9" customFormat="1" ht="46.5" customHeight="1" x14ac:dyDescent="0.3">
      <c r="A1231" s="90"/>
      <c r="B1231" s="3" t="s">
        <v>114</v>
      </c>
      <c r="C1231" s="3"/>
      <c r="D1231" s="2" t="s">
        <v>52</v>
      </c>
      <c r="E1231" s="2" t="s">
        <v>3</v>
      </c>
      <c r="F1231" s="61"/>
      <c r="G1231" s="2">
        <v>26.3</v>
      </c>
      <c r="H1231" s="2">
        <v>31.5</v>
      </c>
      <c r="I1231" s="2">
        <v>31.5</v>
      </c>
      <c r="J1231" s="2">
        <v>28.7</v>
      </c>
      <c r="K1231" s="2">
        <v>29</v>
      </c>
      <c r="L1231" s="2">
        <v>30</v>
      </c>
      <c r="M1231" s="2">
        <v>31</v>
      </c>
      <c r="N1231" s="61"/>
      <c r="O1231" s="61"/>
      <c r="P1231" s="65"/>
      <c r="Q1231" s="7"/>
      <c r="R1231" s="7"/>
      <c r="S1231" s="7"/>
      <c r="T1231" s="7"/>
      <c r="U1231" s="7"/>
      <c r="V1231" s="7"/>
      <c r="W1231" s="7"/>
      <c r="X1231" s="7"/>
      <c r="Y1231" s="7"/>
      <c r="Z1231" s="7"/>
      <c r="AA1231" s="7"/>
      <c r="AB1231" s="7"/>
      <c r="AC1231" s="7"/>
      <c r="AD1231" s="7"/>
      <c r="AE1231" s="7"/>
      <c r="AF1231" s="7"/>
      <c r="AG1231" s="7"/>
      <c r="AH1231" s="7"/>
      <c r="AI1231" s="7"/>
      <c r="AJ1231" s="7"/>
      <c r="AK1231" s="7"/>
      <c r="AL1231" s="7"/>
      <c r="AM1231" s="7"/>
      <c r="AN1231" s="7"/>
      <c r="AO1231" s="7"/>
      <c r="AP1231" s="7"/>
      <c r="AQ1231" s="7"/>
      <c r="AR1231" s="7"/>
      <c r="AS1231" s="7"/>
      <c r="AT1231" s="7"/>
      <c r="AU1231" s="7"/>
      <c r="AV1231" s="7"/>
      <c r="AW1231" s="7"/>
      <c r="AX1231" s="7"/>
      <c r="AY1231" s="7"/>
      <c r="AZ1231" s="7"/>
      <c r="BA1231" s="7"/>
      <c r="BB1231" s="7"/>
      <c r="BC1231" s="7"/>
      <c r="BD1231" s="7"/>
      <c r="BE1231" s="7"/>
      <c r="BF1231" s="7"/>
      <c r="BG1231" s="7"/>
      <c r="BH1231" s="7"/>
      <c r="BI1231" s="7"/>
      <c r="BJ1231" s="7"/>
      <c r="BK1231" s="7"/>
      <c r="BL1231" s="7"/>
      <c r="BM1231" s="7"/>
      <c r="BN1231" s="7"/>
      <c r="BO1231" s="7"/>
      <c r="BP1231" s="7"/>
      <c r="BQ1231" s="7"/>
      <c r="BR1231" s="7"/>
      <c r="BS1231" s="7"/>
      <c r="BT1231" s="7"/>
      <c r="BU1231" s="7"/>
      <c r="BV1231" s="7"/>
      <c r="BW1231" s="7"/>
      <c r="BX1231" s="7"/>
      <c r="BY1231" s="7"/>
      <c r="BZ1231" s="7"/>
      <c r="CA1231" s="7"/>
      <c r="CB1231" s="7"/>
      <c r="CC1231" s="7"/>
      <c r="CD1231" s="7"/>
      <c r="CE1231" s="7"/>
      <c r="CF1231" s="7"/>
      <c r="CG1231" s="7"/>
      <c r="CH1231" s="7"/>
      <c r="CI1231" s="7"/>
      <c r="CJ1231" s="7"/>
      <c r="CK1231" s="7"/>
      <c r="CL1231" s="7"/>
      <c r="CM1231" s="8"/>
    </row>
    <row r="1232" spans="1:91" s="9" customFormat="1" ht="41.25" customHeight="1" x14ac:dyDescent="0.3">
      <c r="A1232" s="2"/>
      <c r="B1232" s="135" t="s">
        <v>43</v>
      </c>
      <c r="C1232" s="2"/>
      <c r="D1232" s="2"/>
      <c r="E1232" s="2"/>
      <c r="F1232" s="2"/>
      <c r="G1232" s="2"/>
      <c r="H1232" s="2"/>
      <c r="I1232" s="2"/>
      <c r="J1232" s="2"/>
      <c r="K1232" s="2"/>
      <c r="L1232" s="2"/>
      <c r="M1232" s="2"/>
      <c r="N1232" s="2"/>
      <c r="O1232" s="2"/>
      <c r="P1232" s="31"/>
      <c r="Q1232" s="7"/>
      <c r="R1232" s="7"/>
      <c r="S1232" s="7"/>
      <c r="T1232" s="7"/>
      <c r="U1232" s="7"/>
      <c r="V1232" s="7"/>
      <c r="W1232" s="7"/>
      <c r="X1232" s="7"/>
      <c r="Y1232" s="7"/>
      <c r="Z1232" s="7"/>
      <c r="AA1232" s="7"/>
      <c r="AB1232" s="7"/>
      <c r="AC1232" s="7"/>
      <c r="AD1232" s="7"/>
      <c r="AE1232" s="7"/>
      <c r="AF1232" s="7"/>
      <c r="AG1232" s="7"/>
      <c r="AH1232" s="7"/>
      <c r="AI1232" s="7"/>
      <c r="AJ1232" s="7"/>
      <c r="AK1232" s="7"/>
      <c r="AL1232" s="7"/>
      <c r="AM1232" s="7"/>
      <c r="AN1232" s="7"/>
      <c r="AO1232" s="7"/>
      <c r="AP1232" s="7"/>
      <c r="AQ1232" s="7"/>
      <c r="AR1232" s="7"/>
      <c r="AS1232" s="7"/>
      <c r="AT1232" s="7"/>
      <c r="AU1232" s="7"/>
      <c r="AV1232" s="7"/>
      <c r="AW1232" s="7"/>
      <c r="AX1232" s="7"/>
      <c r="AY1232" s="7"/>
      <c r="AZ1232" s="7"/>
      <c r="BA1232" s="7"/>
      <c r="BB1232" s="7"/>
      <c r="BC1232" s="7"/>
      <c r="BD1232" s="7"/>
      <c r="BE1232" s="7"/>
      <c r="BF1232" s="7"/>
      <c r="BG1232" s="7"/>
      <c r="BH1232" s="7"/>
      <c r="BI1232" s="7"/>
      <c r="BJ1232" s="7"/>
      <c r="BK1232" s="7"/>
      <c r="BL1232" s="7"/>
      <c r="BM1232" s="7"/>
      <c r="BN1232" s="7"/>
      <c r="BO1232" s="7"/>
      <c r="BP1232" s="7"/>
      <c r="BQ1232" s="7"/>
      <c r="BR1232" s="7"/>
      <c r="BS1232" s="7"/>
      <c r="BT1232" s="7"/>
      <c r="BU1232" s="7"/>
      <c r="BV1232" s="7"/>
      <c r="BW1232" s="7"/>
      <c r="BX1232" s="7"/>
      <c r="BY1232" s="7"/>
      <c r="BZ1232" s="7"/>
      <c r="CA1232" s="7"/>
      <c r="CB1232" s="7"/>
      <c r="CC1232" s="7"/>
      <c r="CD1232" s="7"/>
      <c r="CE1232" s="7"/>
      <c r="CF1232" s="7"/>
      <c r="CG1232" s="7"/>
      <c r="CH1232" s="7"/>
      <c r="CI1232" s="7"/>
      <c r="CJ1232" s="7"/>
      <c r="CK1232" s="7"/>
      <c r="CL1232" s="7"/>
      <c r="CM1232" s="8"/>
    </row>
    <row r="1233" spans="1:91" s="9" customFormat="1" ht="68.25" customHeight="1" x14ac:dyDescent="0.3">
      <c r="A1233" s="2"/>
      <c r="B1233" s="135" t="s">
        <v>791</v>
      </c>
      <c r="C1233" s="2"/>
      <c r="D1233" s="2"/>
      <c r="E1233" s="2"/>
      <c r="F1233" s="2"/>
      <c r="G1233" s="146">
        <f t="shared" ref="G1233:M1233" si="99">G1234+G1235+G1236</f>
        <v>0</v>
      </c>
      <c r="H1233" s="146">
        <f t="shared" si="99"/>
        <v>0</v>
      </c>
      <c r="I1233" s="146">
        <f t="shared" si="99"/>
        <v>0</v>
      </c>
      <c r="J1233" s="146">
        <f t="shared" si="99"/>
        <v>0</v>
      </c>
      <c r="K1233" s="146">
        <f t="shared" si="99"/>
        <v>0</v>
      </c>
      <c r="L1233" s="146">
        <f t="shared" si="99"/>
        <v>0</v>
      </c>
      <c r="M1233" s="146">
        <f t="shared" si="99"/>
        <v>0</v>
      </c>
      <c r="N1233" s="2"/>
      <c r="O1233" s="2"/>
      <c r="P1233" s="31"/>
      <c r="Q1233" s="7"/>
      <c r="R1233" s="7"/>
      <c r="S1233" s="7"/>
      <c r="T1233" s="7"/>
      <c r="U1233" s="7"/>
      <c r="V1233" s="7"/>
      <c r="W1233" s="7"/>
      <c r="X1233" s="7"/>
      <c r="Y1233" s="7"/>
      <c r="Z1233" s="7"/>
      <c r="AA1233" s="7"/>
      <c r="AB1233" s="7"/>
      <c r="AC1233" s="7"/>
      <c r="AD1233" s="7"/>
      <c r="AE1233" s="7"/>
      <c r="AF1233" s="7"/>
      <c r="AG1233" s="7"/>
      <c r="AH1233" s="7"/>
      <c r="AI1233" s="7"/>
      <c r="AJ1233" s="7"/>
      <c r="AK1233" s="7"/>
      <c r="AL1233" s="7"/>
      <c r="AM1233" s="7"/>
      <c r="AN1233" s="7"/>
      <c r="AO1233" s="7"/>
      <c r="AP1233" s="7"/>
      <c r="AQ1233" s="7"/>
      <c r="AR1233" s="7"/>
      <c r="AS1233" s="7"/>
      <c r="AT1233" s="7"/>
      <c r="AU1233" s="7"/>
      <c r="AV1233" s="7"/>
      <c r="AW1233" s="7"/>
      <c r="AX1233" s="7"/>
      <c r="AY1233" s="7"/>
      <c r="AZ1233" s="7"/>
      <c r="BA1233" s="7"/>
      <c r="BB1233" s="7"/>
      <c r="BC1233" s="7"/>
      <c r="BD1233" s="7"/>
      <c r="BE1233" s="7"/>
      <c r="BF1233" s="7"/>
      <c r="BG1233" s="7"/>
      <c r="BH1233" s="7"/>
      <c r="BI1233" s="7"/>
      <c r="BJ1233" s="7"/>
      <c r="BK1233" s="7"/>
      <c r="BL1233" s="7"/>
      <c r="BM1233" s="7"/>
      <c r="BN1233" s="7"/>
      <c r="BO1233" s="7"/>
      <c r="BP1233" s="7"/>
      <c r="BQ1233" s="7"/>
      <c r="BR1233" s="7"/>
      <c r="BS1233" s="7"/>
      <c r="BT1233" s="7"/>
      <c r="BU1233" s="7"/>
      <c r="BV1233" s="7"/>
      <c r="BW1233" s="7"/>
      <c r="BX1233" s="7"/>
      <c r="BY1233" s="7"/>
      <c r="BZ1233" s="7"/>
      <c r="CA1233" s="7"/>
      <c r="CB1233" s="7"/>
      <c r="CC1233" s="7"/>
      <c r="CD1233" s="7"/>
      <c r="CE1233" s="7"/>
      <c r="CF1233" s="7"/>
      <c r="CG1233" s="7"/>
      <c r="CH1233" s="7"/>
      <c r="CI1233" s="7"/>
      <c r="CJ1233" s="7"/>
      <c r="CK1233" s="7"/>
      <c r="CL1233" s="7"/>
      <c r="CM1233" s="8"/>
    </row>
    <row r="1234" spans="1:91" s="9" customFormat="1" ht="41.25" customHeight="1" x14ac:dyDescent="0.3">
      <c r="A1234" s="2"/>
      <c r="B1234" s="24" t="s">
        <v>35</v>
      </c>
      <c r="C1234" s="2"/>
      <c r="D1234" s="2"/>
      <c r="E1234" s="2"/>
      <c r="F1234" s="2"/>
      <c r="G1234" s="41"/>
      <c r="H1234" s="41"/>
      <c r="I1234" s="41"/>
      <c r="J1234" s="41"/>
      <c r="K1234" s="41"/>
      <c r="L1234" s="41"/>
      <c r="M1234" s="41"/>
      <c r="N1234" s="2"/>
      <c r="O1234" s="2"/>
      <c r="P1234" s="31"/>
      <c r="Q1234" s="7"/>
      <c r="R1234" s="7"/>
      <c r="S1234" s="7"/>
      <c r="T1234" s="7"/>
      <c r="U1234" s="7"/>
      <c r="V1234" s="7"/>
      <c r="W1234" s="7"/>
      <c r="X1234" s="7"/>
      <c r="Y1234" s="7"/>
      <c r="Z1234" s="7"/>
      <c r="AA1234" s="7"/>
      <c r="AB1234" s="7"/>
      <c r="AC1234" s="7"/>
      <c r="AD1234" s="7"/>
      <c r="AE1234" s="7"/>
      <c r="AF1234" s="7"/>
      <c r="AG1234" s="7"/>
      <c r="AH1234" s="7"/>
      <c r="AI1234" s="7"/>
      <c r="AJ1234" s="7"/>
      <c r="AK1234" s="7"/>
      <c r="AL1234" s="7"/>
      <c r="AM1234" s="7"/>
      <c r="AN1234" s="7"/>
      <c r="AO1234" s="7"/>
      <c r="AP1234" s="7"/>
      <c r="AQ1234" s="7"/>
      <c r="AR1234" s="7"/>
      <c r="AS1234" s="7"/>
      <c r="AT1234" s="7"/>
      <c r="AU1234" s="7"/>
      <c r="AV1234" s="7"/>
      <c r="AW1234" s="7"/>
      <c r="AX1234" s="7"/>
      <c r="AY1234" s="7"/>
      <c r="AZ1234" s="7"/>
      <c r="BA1234" s="7"/>
      <c r="BB1234" s="7"/>
      <c r="BC1234" s="7"/>
      <c r="BD1234" s="7"/>
      <c r="BE1234" s="7"/>
      <c r="BF1234" s="7"/>
      <c r="BG1234" s="7"/>
      <c r="BH1234" s="7"/>
      <c r="BI1234" s="7"/>
      <c r="BJ1234" s="7"/>
      <c r="BK1234" s="7"/>
      <c r="BL1234" s="7"/>
      <c r="BM1234" s="7"/>
      <c r="BN1234" s="7"/>
      <c r="BO1234" s="7"/>
      <c r="BP1234" s="7"/>
      <c r="BQ1234" s="7"/>
      <c r="BR1234" s="7"/>
      <c r="BS1234" s="7"/>
      <c r="BT1234" s="7"/>
      <c r="BU1234" s="7"/>
      <c r="BV1234" s="7"/>
      <c r="BW1234" s="7"/>
      <c r="BX1234" s="7"/>
      <c r="BY1234" s="7"/>
      <c r="BZ1234" s="7"/>
      <c r="CA1234" s="7"/>
      <c r="CB1234" s="7"/>
      <c r="CC1234" s="7"/>
      <c r="CD1234" s="7"/>
      <c r="CE1234" s="7"/>
      <c r="CF1234" s="7"/>
      <c r="CG1234" s="7"/>
      <c r="CH1234" s="7"/>
      <c r="CI1234" s="7"/>
      <c r="CJ1234" s="7"/>
      <c r="CK1234" s="7"/>
      <c r="CL1234" s="7"/>
      <c r="CM1234" s="8"/>
    </row>
    <row r="1235" spans="1:91" s="9" customFormat="1" ht="41.25" customHeight="1" x14ac:dyDescent="0.3">
      <c r="A1235" s="2"/>
      <c r="B1235" s="24" t="s">
        <v>31</v>
      </c>
      <c r="C1235" s="2"/>
      <c r="D1235" s="2"/>
      <c r="E1235" s="2"/>
      <c r="F1235" s="2"/>
      <c r="G1235" s="287">
        <v>0</v>
      </c>
      <c r="H1235" s="287">
        <v>0</v>
      </c>
      <c r="I1235" s="287">
        <v>0</v>
      </c>
      <c r="J1235" s="287">
        <v>0</v>
      </c>
      <c r="K1235" s="287">
        <v>0</v>
      </c>
      <c r="L1235" s="287">
        <v>0</v>
      </c>
      <c r="M1235" s="287">
        <v>0</v>
      </c>
      <c r="N1235" s="2"/>
      <c r="O1235" s="2"/>
      <c r="P1235" s="31"/>
      <c r="Q1235" s="7"/>
      <c r="R1235" s="7"/>
      <c r="S1235" s="7"/>
      <c r="T1235" s="7"/>
      <c r="U1235" s="7"/>
      <c r="V1235" s="7"/>
      <c r="W1235" s="7"/>
      <c r="X1235" s="7"/>
      <c r="Y1235" s="7"/>
      <c r="Z1235" s="7"/>
      <c r="AA1235" s="7"/>
      <c r="AB1235" s="7"/>
      <c r="AC1235" s="7"/>
      <c r="AD1235" s="7"/>
      <c r="AE1235" s="7"/>
      <c r="AF1235" s="7"/>
      <c r="AG1235" s="7"/>
      <c r="AH1235" s="7"/>
      <c r="AI1235" s="7"/>
      <c r="AJ1235" s="7"/>
      <c r="AK1235" s="7"/>
      <c r="AL1235" s="7"/>
      <c r="AM1235" s="7"/>
      <c r="AN1235" s="7"/>
      <c r="AO1235" s="7"/>
      <c r="AP1235" s="7"/>
      <c r="AQ1235" s="7"/>
      <c r="AR1235" s="7"/>
      <c r="AS1235" s="7"/>
      <c r="AT1235" s="7"/>
      <c r="AU1235" s="7"/>
      <c r="AV1235" s="7"/>
      <c r="AW1235" s="7"/>
      <c r="AX1235" s="7"/>
      <c r="AY1235" s="7"/>
      <c r="AZ1235" s="7"/>
      <c r="BA1235" s="7"/>
      <c r="BB1235" s="7"/>
      <c r="BC1235" s="7"/>
      <c r="BD1235" s="7"/>
      <c r="BE1235" s="7"/>
      <c r="BF1235" s="7"/>
      <c r="BG1235" s="7"/>
      <c r="BH1235" s="7"/>
      <c r="BI1235" s="7"/>
      <c r="BJ1235" s="7"/>
      <c r="BK1235" s="7"/>
      <c r="BL1235" s="7"/>
      <c r="BM1235" s="7"/>
      <c r="BN1235" s="7"/>
      <c r="BO1235" s="7"/>
      <c r="BP1235" s="7"/>
      <c r="BQ1235" s="7"/>
      <c r="BR1235" s="7"/>
      <c r="BS1235" s="7"/>
      <c r="BT1235" s="7"/>
      <c r="BU1235" s="7"/>
      <c r="BV1235" s="7"/>
      <c r="BW1235" s="7"/>
      <c r="BX1235" s="7"/>
      <c r="BY1235" s="7"/>
      <c r="BZ1235" s="7"/>
      <c r="CA1235" s="7"/>
      <c r="CB1235" s="7"/>
      <c r="CC1235" s="7"/>
      <c r="CD1235" s="7"/>
      <c r="CE1235" s="7"/>
      <c r="CF1235" s="7"/>
      <c r="CG1235" s="7"/>
      <c r="CH1235" s="7"/>
      <c r="CI1235" s="7"/>
      <c r="CJ1235" s="7"/>
      <c r="CK1235" s="7"/>
      <c r="CL1235" s="7"/>
      <c r="CM1235" s="8"/>
    </row>
    <row r="1236" spans="1:91" s="9" customFormat="1" ht="41.25" customHeight="1" x14ac:dyDescent="0.3">
      <c r="A1236" s="2"/>
      <c r="B1236" s="24" t="s">
        <v>30</v>
      </c>
      <c r="C1236" s="2"/>
      <c r="D1236" s="2"/>
      <c r="E1236" s="2"/>
      <c r="F1236" s="2"/>
      <c r="G1236" s="41">
        <v>0</v>
      </c>
      <c r="H1236" s="41">
        <v>0</v>
      </c>
      <c r="I1236" s="41">
        <v>0</v>
      </c>
      <c r="J1236" s="41">
        <v>0</v>
      </c>
      <c r="K1236" s="41">
        <v>0</v>
      </c>
      <c r="L1236" s="41">
        <v>0</v>
      </c>
      <c r="M1236" s="41">
        <v>0</v>
      </c>
      <c r="N1236" s="2"/>
      <c r="O1236" s="2"/>
      <c r="P1236" s="31"/>
      <c r="Q1236" s="7"/>
      <c r="R1236" s="7"/>
      <c r="S1236" s="7"/>
      <c r="T1236" s="7"/>
      <c r="U1236" s="7"/>
      <c r="V1236" s="7"/>
      <c r="W1236" s="7"/>
      <c r="X1236" s="7"/>
      <c r="Y1236" s="7"/>
      <c r="Z1236" s="7"/>
      <c r="AA1236" s="7"/>
      <c r="AB1236" s="7"/>
      <c r="AC1236" s="7"/>
      <c r="AD1236" s="7"/>
      <c r="AE1236" s="7"/>
      <c r="AF1236" s="7"/>
      <c r="AG1236" s="7"/>
      <c r="AH1236" s="7"/>
      <c r="AI1236" s="7"/>
      <c r="AJ1236" s="7"/>
      <c r="AK1236" s="7"/>
      <c r="AL1236" s="7"/>
      <c r="AM1236" s="7"/>
      <c r="AN1236" s="7"/>
      <c r="AO1236" s="7"/>
      <c r="AP1236" s="7"/>
      <c r="AQ1236" s="7"/>
      <c r="AR1236" s="7"/>
      <c r="AS1236" s="7"/>
      <c r="AT1236" s="7"/>
      <c r="AU1236" s="7"/>
      <c r="AV1236" s="7"/>
      <c r="AW1236" s="7"/>
      <c r="AX1236" s="7"/>
      <c r="AY1236" s="7"/>
      <c r="AZ1236" s="7"/>
      <c r="BA1236" s="7"/>
      <c r="BB1236" s="7"/>
      <c r="BC1236" s="7"/>
      <c r="BD1236" s="7"/>
      <c r="BE1236" s="7"/>
      <c r="BF1236" s="7"/>
      <c r="BG1236" s="7"/>
      <c r="BH1236" s="7"/>
      <c r="BI1236" s="7"/>
      <c r="BJ1236" s="7"/>
      <c r="BK1236" s="7"/>
      <c r="BL1236" s="7"/>
      <c r="BM1236" s="7"/>
      <c r="BN1236" s="7"/>
      <c r="BO1236" s="7"/>
      <c r="BP1236" s="7"/>
      <c r="BQ1236" s="7"/>
      <c r="BR1236" s="7"/>
      <c r="BS1236" s="7"/>
      <c r="BT1236" s="7"/>
      <c r="BU1236" s="7"/>
      <c r="BV1236" s="7"/>
      <c r="BW1236" s="7"/>
      <c r="BX1236" s="7"/>
      <c r="BY1236" s="7"/>
      <c r="BZ1236" s="7"/>
      <c r="CA1236" s="7"/>
      <c r="CB1236" s="7"/>
      <c r="CC1236" s="7"/>
      <c r="CD1236" s="7"/>
      <c r="CE1236" s="7"/>
      <c r="CF1236" s="7"/>
      <c r="CG1236" s="7"/>
      <c r="CH1236" s="7"/>
      <c r="CI1236" s="7"/>
      <c r="CJ1236" s="7"/>
      <c r="CK1236" s="7"/>
      <c r="CL1236" s="7"/>
      <c r="CM1236" s="8"/>
    </row>
    <row r="1237" spans="1:91" s="399" customFormat="1" ht="106.5" customHeight="1" x14ac:dyDescent="0.3">
      <c r="A1237" s="106"/>
      <c r="B1237" s="135" t="s">
        <v>790</v>
      </c>
      <c r="C1237" s="106"/>
      <c r="D1237" s="106"/>
      <c r="E1237" s="106"/>
      <c r="F1237" s="106"/>
      <c r="G1237" s="250">
        <f t="shared" ref="G1237:M1237" si="100">G1238+G1239+G1240+G1241+G1242</f>
        <v>0</v>
      </c>
      <c r="H1237" s="250">
        <f t="shared" si="100"/>
        <v>0</v>
      </c>
      <c r="I1237" s="250">
        <f t="shared" si="100"/>
        <v>2000</v>
      </c>
      <c r="J1237" s="250">
        <f t="shared" si="100"/>
        <v>5000</v>
      </c>
      <c r="K1237" s="250">
        <f t="shared" si="100"/>
        <v>0</v>
      </c>
      <c r="L1237" s="250">
        <f t="shared" si="100"/>
        <v>0</v>
      </c>
      <c r="M1237" s="250">
        <f t="shared" si="100"/>
        <v>0</v>
      </c>
      <c r="N1237" s="106"/>
      <c r="O1237" s="106"/>
      <c r="P1237" s="179"/>
      <c r="Q1237" s="397"/>
      <c r="R1237" s="397"/>
      <c r="S1237" s="397"/>
      <c r="T1237" s="397"/>
      <c r="U1237" s="397"/>
      <c r="V1237" s="397"/>
      <c r="W1237" s="397"/>
      <c r="X1237" s="397"/>
      <c r="Y1237" s="397"/>
      <c r="Z1237" s="397"/>
      <c r="AA1237" s="397"/>
      <c r="AB1237" s="397"/>
      <c r="AC1237" s="397"/>
      <c r="AD1237" s="397"/>
      <c r="AE1237" s="397"/>
      <c r="AF1237" s="397"/>
      <c r="AG1237" s="397"/>
      <c r="AH1237" s="397"/>
      <c r="AI1237" s="397"/>
      <c r="AJ1237" s="397"/>
      <c r="AK1237" s="397"/>
      <c r="AL1237" s="397"/>
      <c r="AM1237" s="397"/>
      <c r="AN1237" s="397"/>
      <c r="AO1237" s="397"/>
      <c r="AP1237" s="397"/>
      <c r="AQ1237" s="397"/>
      <c r="AR1237" s="397"/>
      <c r="AS1237" s="397"/>
      <c r="AT1237" s="397"/>
      <c r="AU1237" s="397"/>
      <c r="AV1237" s="397"/>
      <c r="AW1237" s="397"/>
      <c r="AX1237" s="397"/>
      <c r="AY1237" s="397"/>
      <c r="AZ1237" s="397"/>
      <c r="BA1237" s="397"/>
      <c r="BB1237" s="397"/>
      <c r="BC1237" s="397"/>
      <c r="BD1237" s="397"/>
      <c r="BE1237" s="397"/>
      <c r="BF1237" s="397"/>
      <c r="BG1237" s="397"/>
      <c r="BH1237" s="397"/>
      <c r="BI1237" s="397"/>
      <c r="BJ1237" s="397"/>
      <c r="BK1237" s="397"/>
      <c r="BL1237" s="397"/>
      <c r="BM1237" s="397"/>
      <c r="BN1237" s="397"/>
      <c r="BO1237" s="397"/>
      <c r="BP1237" s="397"/>
      <c r="BQ1237" s="397"/>
      <c r="BR1237" s="397"/>
      <c r="BS1237" s="397"/>
      <c r="BT1237" s="397"/>
      <c r="BU1237" s="397"/>
      <c r="BV1237" s="397"/>
      <c r="BW1237" s="397"/>
      <c r="BX1237" s="397"/>
      <c r="BY1237" s="397"/>
      <c r="BZ1237" s="397"/>
      <c r="CA1237" s="397"/>
      <c r="CB1237" s="397"/>
      <c r="CC1237" s="397"/>
      <c r="CD1237" s="397"/>
      <c r="CE1237" s="397"/>
      <c r="CF1237" s="397"/>
      <c r="CG1237" s="397"/>
      <c r="CH1237" s="397"/>
      <c r="CI1237" s="397"/>
      <c r="CJ1237" s="397"/>
      <c r="CK1237" s="397"/>
      <c r="CL1237" s="397"/>
      <c r="CM1237" s="398"/>
    </row>
    <row r="1238" spans="1:91" s="396" customFormat="1" ht="41.25" customHeight="1" x14ac:dyDescent="0.3">
      <c r="A1238" s="2"/>
      <c r="B1238" s="30" t="s">
        <v>35</v>
      </c>
      <c r="C1238" s="2"/>
      <c r="D1238" s="2"/>
      <c r="E1238" s="2"/>
      <c r="F1238" s="2"/>
      <c r="G1238" s="130">
        <f>G1224+G1203+G1234</f>
        <v>0</v>
      </c>
      <c r="H1238" s="130">
        <f t="shared" ref="H1238:M1238" si="101">H1224+H1203+H1234</f>
        <v>0</v>
      </c>
      <c r="I1238" s="130">
        <f t="shared" si="101"/>
        <v>0</v>
      </c>
      <c r="J1238" s="130">
        <f t="shared" si="101"/>
        <v>0</v>
      </c>
      <c r="K1238" s="130">
        <f t="shared" si="101"/>
        <v>0</v>
      </c>
      <c r="L1238" s="130">
        <f t="shared" si="101"/>
        <v>0</v>
      </c>
      <c r="M1238" s="130">
        <f t="shared" si="101"/>
        <v>0</v>
      </c>
      <c r="N1238" s="2"/>
      <c r="O1238" s="2"/>
      <c r="P1238" s="148"/>
      <c r="Q1238" s="394"/>
      <c r="R1238" s="394"/>
      <c r="S1238" s="394"/>
      <c r="T1238" s="394"/>
      <c r="U1238" s="394"/>
      <c r="V1238" s="394"/>
      <c r="W1238" s="394"/>
      <c r="X1238" s="394"/>
      <c r="Y1238" s="394"/>
      <c r="Z1238" s="394"/>
      <c r="AA1238" s="394"/>
      <c r="AB1238" s="394"/>
      <c r="AC1238" s="394"/>
      <c r="AD1238" s="394"/>
      <c r="AE1238" s="394"/>
      <c r="AF1238" s="394"/>
      <c r="AG1238" s="394"/>
      <c r="AH1238" s="394"/>
      <c r="AI1238" s="394"/>
      <c r="AJ1238" s="394"/>
      <c r="AK1238" s="394"/>
      <c r="AL1238" s="394"/>
      <c r="AM1238" s="394"/>
      <c r="AN1238" s="394"/>
      <c r="AO1238" s="394"/>
      <c r="AP1238" s="394"/>
      <c r="AQ1238" s="394"/>
      <c r="AR1238" s="394"/>
      <c r="AS1238" s="394"/>
      <c r="AT1238" s="394"/>
      <c r="AU1238" s="394"/>
      <c r="AV1238" s="394"/>
      <c r="AW1238" s="394"/>
      <c r="AX1238" s="394"/>
      <c r="AY1238" s="394"/>
      <c r="AZ1238" s="394"/>
      <c r="BA1238" s="394"/>
      <c r="BB1238" s="394"/>
      <c r="BC1238" s="394"/>
      <c r="BD1238" s="394"/>
      <c r="BE1238" s="394"/>
      <c r="BF1238" s="394"/>
      <c r="BG1238" s="394"/>
      <c r="BH1238" s="394"/>
      <c r="BI1238" s="394"/>
      <c r="BJ1238" s="394"/>
      <c r="BK1238" s="394"/>
      <c r="BL1238" s="394"/>
      <c r="BM1238" s="394"/>
      <c r="BN1238" s="394"/>
      <c r="BO1238" s="394"/>
      <c r="BP1238" s="394"/>
      <c r="BQ1238" s="394"/>
      <c r="BR1238" s="394"/>
      <c r="BS1238" s="394"/>
      <c r="BT1238" s="394"/>
      <c r="BU1238" s="394"/>
      <c r="BV1238" s="394"/>
      <c r="BW1238" s="394"/>
      <c r="BX1238" s="394"/>
      <c r="BY1238" s="394"/>
      <c r="BZ1238" s="394"/>
      <c r="CA1238" s="394"/>
      <c r="CB1238" s="394"/>
      <c r="CC1238" s="394"/>
      <c r="CD1238" s="394"/>
      <c r="CE1238" s="394"/>
      <c r="CF1238" s="394"/>
      <c r="CG1238" s="394"/>
      <c r="CH1238" s="394"/>
      <c r="CI1238" s="394"/>
      <c r="CJ1238" s="394"/>
      <c r="CK1238" s="394"/>
      <c r="CL1238" s="394"/>
      <c r="CM1238" s="395"/>
    </row>
    <row r="1239" spans="1:91" s="9" customFormat="1" ht="41.25" customHeight="1" x14ac:dyDescent="0.3">
      <c r="A1239" s="2"/>
      <c r="B1239" s="30" t="s">
        <v>34</v>
      </c>
      <c r="C1239" s="2"/>
      <c r="D1239" s="2"/>
      <c r="E1239" s="2"/>
      <c r="F1239" s="2"/>
      <c r="G1239" s="130">
        <f>G1225+G1204</f>
        <v>0</v>
      </c>
      <c r="H1239" s="130">
        <f t="shared" ref="H1239:M1239" si="102">H1225+H1204</f>
        <v>0</v>
      </c>
      <c r="I1239" s="130">
        <f t="shared" si="102"/>
        <v>0</v>
      </c>
      <c r="J1239" s="130">
        <f t="shared" si="102"/>
        <v>0</v>
      </c>
      <c r="K1239" s="130">
        <f t="shared" si="102"/>
        <v>0</v>
      </c>
      <c r="L1239" s="130">
        <f t="shared" si="102"/>
        <v>0</v>
      </c>
      <c r="M1239" s="130">
        <f t="shared" si="102"/>
        <v>0</v>
      </c>
      <c r="N1239" s="2"/>
      <c r="O1239" s="2"/>
      <c r="P1239" s="148"/>
      <c r="Q1239" s="7"/>
      <c r="R1239" s="7"/>
      <c r="S1239" s="7"/>
      <c r="T1239" s="7"/>
      <c r="U1239" s="7"/>
      <c r="V1239" s="7"/>
      <c r="W1239" s="7"/>
      <c r="X1239" s="7"/>
      <c r="Y1239" s="7"/>
      <c r="Z1239" s="7"/>
      <c r="AA1239" s="7"/>
      <c r="AB1239" s="7"/>
      <c r="AC1239" s="7"/>
      <c r="AD1239" s="7"/>
      <c r="AE1239" s="7"/>
      <c r="AF1239" s="7"/>
      <c r="AG1239" s="7"/>
      <c r="AH1239" s="7"/>
      <c r="AI1239" s="7"/>
      <c r="AJ1239" s="7"/>
      <c r="AK1239" s="7"/>
      <c r="AL1239" s="7"/>
      <c r="AM1239" s="7"/>
      <c r="AN1239" s="7"/>
      <c r="AO1239" s="7"/>
      <c r="AP1239" s="7"/>
      <c r="AQ1239" s="7"/>
      <c r="AR1239" s="7"/>
      <c r="AS1239" s="7"/>
      <c r="AT1239" s="7"/>
      <c r="AU1239" s="7"/>
      <c r="AV1239" s="7"/>
      <c r="AW1239" s="7"/>
      <c r="AX1239" s="7"/>
      <c r="AY1239" s="7"/>
      <c r="AZ1239" s="7"/>
      <c r="BA1239" s="7"/>
      <c r="BB1239" s="7"/>
      <c r="BC1239" s="7"/>
      <c r="BD1239" s="7"/>
      <c r="BE1239" s="7"/>
      <c r="BF1239" s="7"/>
      <c r="BG1239" s="7"/>
      <c r="BH1239" s="7"/>
      <c r="BI1239" s="7"/>
      <c r="BJ1239" s="7"/>
      <c r="BK1239" s="7"/>
      <c r="BL1239" s="7"/>
      <c r="BM1239" s="7"/>
      <c r="BN1239" s="7"/>
      <c r="BO1239" s="7"/>
      <c r="BP1239" s="7"/>
      <c r="BQ1239" s="7"/>
      <c r="BR1239" s="7"/>
      <c r="BS1239" s="7"/>
      <c r="BT1239" s="7"/>
      <c r="BU1239" s="7"/>
      <c r="BV1239" s="7"/>
      <c r="BW1239" s="7"/>
      <c r="BX1239" s="7"/>
      <c r="BY1239" s="7"/>
      <c r="BZ1239" s="7"/>
      <c r="CA1239" s="7"/>
      <c r="CB1239" s="7"/>
      <c r="CC1239" s="7"/>
      <c r="CD1239" s="7"/>
      <c r="CE1239" s="7"/>
      <c r="CF1239" s="7"/>
      <c r="CG1239" s="7"/>
      <c r="CH1239" s="7"/>
      <c r="CI1239" s="7"/>
      <c r="CJ1239" s="7"/>
      <c r="CK1239" s="7"/>
      <c r="CL1239" s="7"/>
      <c r="CM1239" s="8"/>
    </row>
    <row r="1240" spans="1:91" s="9" customFormat="1" ht="41.25" customHeight="1" x14ac:dyDescent="0.3">
      <c r="A1240" s="2"/>
      <c r="B1240" s="30" t="s">
        <v>33</v>
      </c>
      <c r="C1240" s="2"/>
      <c r="D1240" s="2"/>
      <c r="E1240" s="2"/>
      <c r="F1240" s="2"/>
      <c r="G1240" s="130">
        <f>G1226+G1205</f>
        <v>0</v>
      </c>
      <c r="H1240" s="130">
        <f t="shared" ref="H1240:M1240" si="103">H1226+H1205</f>
        <v>0</v>
      </c>
      <c r="I1240" s="130">
        <f t="shared" si="103"/>
        <v>0</v>
      </c>
      <c r="J1240" s="130">
        <f t="shared" si="103"/>
        <v>0</v>
      </c>
      <c r="K1240" s="130">
        <f t="shared" si="103"/>
        <v>0</v>
      </c>
      <c r="L1240" s="130">
        <f t="shared" si="103"/>
        <v>0</v>
      </c>
      <c r="M1240" s="130">
        <f t="shared" si="103"/>
        <v>0</v>
      </c>
      <c r="N1240" s="2"/>
      <c r="O1240" s="2"/>
      <c r="P1240" s="148"/>
      <c r="Q1240" s="7"/>
      <c r="R1240" s="7"/>
      <c r="S1240" s="7"/>
      <c r="T1240" s="7"/>
      <c r="U1240" s="7"/>
      <c r="V1240" s="7"/>
      <c r="W1240" s="7"/>
      <c r="X1240" s="7"/>
      <c r="Y1240" s="7"/>
      <c r="Z1240" s="7"/>
      <c r="AA1240" s="7"/>
      <c r="AB1240" s="7"/>
      <c r="AC1240" s="7"/>
      <c r="AD1240" s="7"/>
      <c r="AE1240" s="7"/>
      <c r="AF1240" s="7"/>
      <c r="AG1240" s="7"/>
      <c r="AH1240" s="7"/>
      <c r="AI1240" s="7"/>
      <c r="AJ1240" s="7"/>
      <c r="AK1240" s="7"/>
      <c r="AL1240" s="7"/>
      <c r="AM1240" s="7"/>
      <c r="AN1240" s="7"/>
      <c r="AO1240" s="7"/>
      <c r="AP1240" s="7"/>
      <c r="AQ1240" s="7"/>
      <c r="AR1240" s="7"/>
      <c r="AS1240" s="7"/>
      <c r="AT1240" s="7"/>
      <c r="AU1240" s="7"/>
      <c r="AV1240" s="7"/>
      <c r="AW1240" s="7"/>
      <c r="AX1240" s="7"/>
      <c r="AY1240" s="7"/>
      <c r="AZ1240" s="7"/>
      <c r="BA1240" s="7"/>
      <c r="BB1240" s="7"/>
      <c r="BC1240" s="7"/>
      <c r="BD1240" s="7"/>
      <c r="BE1240" s="7"/>
      <c r="BF1240" s="7"/>
      <c r="BG1240" s="7"/>
      <c r="BH1240" s="7"/>
      <c r="BI1240" s="7"/>
      <c r="BJ1240" s="7"/>
      <c r="BK1240" s="7"/>
      <c r="BL1240" s="7"/>
      <c r="BM1240" s="7"/>
      <c r="BN1240" s="7"/>
      <c r="BO1240" s="7"/>
      <c r="BP1240" s="7"/>
      <c r="BQ1240" s="7"/>
      <c r="BR1240" s="7"/>
      <c r="BS1240" s="7"/>
      <c r="BT1240" s="7"/>
      <c r="BU1240" s="7"/>
      <c r="BV1240" s="7"/>
      <c r="BW1240" s="7"/>
      <c r="BX1240" s="7"/>
      <c r="BY1240" s="7"/>
      <c r="BZ1240" s="7"/>
      <c r="CA1240" s="7"/>
      <c r="CB1240" s="7"/>
      <c r="CC1240" s="7"/>
      <c r="CD1240" s="7"/>
      <c r="CE1240" s="7"/>
      <c r="CF1240" s="7"/>
      <c r="CG1240" s="7"/>
      <c r="CH1240" s="7"/>
      <c r="CI1240" s="7"/>
      <c r="CJ1240" s="7"/>
      <c r="CK1240" s="7"/>
      <c r="CL1240" s="7"/>
      <c r="CM1240" s="8"/>
    </row>
    <row r="1241" spans="1:91" s="9" customFormat="1" ht="41.25" customHeight="1" x14ac:dyDescent="0.3">
      <c r="A1241" s="2"/>
      <c r="B1241" s="30" t="s">
        <v>30</v>
      </c>
      <c r="C1241" s="2"/>
      <c r="D1241" s="2"/>
      <c r="E1241" s="2"/>
      <c r="F1241" s="2"/>
      <c r="G1241" s="85">
        <f>G1227+G1208+G1236</f>
        <v>0</v>
      </c>
      <c r="H1241" s="85">
        <f t="shared" ref="H1241:M1241" si="104">H1227+H1208+H1236</f>
        <v>0</v>
      </c>
      <c r="I1241" s="85">
        <f t="shared" si="104"/>
        <v>0</v>
      </c>
      <c r="J1241" s="85">
        <f t="shared" si="104"/>
        <v>5000</v>
      </c>
      <c r="K1241" s="85">
        <f t="shared" si="104"/>
        <v>0</v>
      </c>
      <c r="L1241" s="85">
        <f t="shared" si="104"/>
        <v>0</v>
      </c>
      <c r="M1241" s="85">
        <f t="shared" si="104"/>
        <v>0</v>
      </c>
      <c r="N1241" s="2"/>
      <c r="O1241" s="2"/>
      <c r="P1241" s="148"/>
      <c r="Q1241" s="7"/>
      <c r="R1241" s="7"/>
      <c r="S1241" s="7"/>
      <c r="T1241" s="7"/>
      <c r="U1241" s="7"/>
      <c r="V1241" s="7"/>
      <c r="W1241" s="7"/>
      <c r="X1241" s="7"/>
      <c r="Y1241" s="7"/>
      <c r="Z1241" s="7"/>
      <c r="AA1241" s="7"/>
      <c r="AB1241" s="7"/>
      <c r="AC1241" s="7"/>
      <c r="AD1241" s="7"/>
      <c r="AE1241" s="7"/>
      <c r="AF1241" s="7"/>
      <c r="AG1241" s="7"/>
      <c r="AH1241" s="7"/>
      <c r="AI1241" s="7"/>
      <c r="AJ1241" s="7"/>
      <c r="AK1241" s="7"/>
      <c r="AL1241" s="7"/>
      <c r="AM1241" s="7"/>
      <c r="AN1241" s="7"/>
      <c r="AO1241" s="7"/>
      <c r="AP1241" s="7"/>
      <c r="AQ1241" s="7"/>
      <c r="AR1241" s="7"/>
      <c r="AS1241" s="7"/>
      <c r="AT1241" s="7"/>
      <c r="AU1241" s="7"/>
      <c r="AV1241" s="7"/>
      <c r="AW1241" s="7"/>
      <c r="AX1241" s="7"/>
      <c r="AY1241" s="7"/>
      <c r="AZ1241" s="7"/>
      <c r="BA1241" s="7"/>
      <c r="BB1241" s="7"/>
      <c r="BC1241" s="7"/>
      <c r="BD1241" s="7"/>
      <c r="BE1241" s="7"/>
      <c r="BF1241" s="7"/>
      <c r="BG1241" s="7"/>
      <c r="BH1241" s="7"/>
      <c r="BI1241" s="7"/>
      <c r="BJ1241" s="7"/>
      <c r="BK1241" s="7"/>
      <c r="BL1241" s="7"/>
      <c r="BM1241" s="7"/>
      <c r="BN1241" s="7"/>
      <c r="BO1241" s="7"/>
      <c r="BP1241" s="7"/>
      <c r="BQ1241" s="7"/>
      <c r="BR1241" s="7"/>
      <c r="BS1241" s="7"/>
      <c r="BT1241" s="7"/>
      <c r="BU1241" s="7"/>
      <c r="BV1241" s="7"/>
      <c r="BW1241" s="7"/>
      <c r="BX1241" s="7"/>
      <c r="BY1241" s="7"/>
      <c r="BZ1241" s="7"/>
      <c r="CA1241" s="7"/>
      <c r="CB1241" s="7"/>
      <c r="CC1241" s="7"/>
      <c r="CD1241" s="7"/>
      <c r="CE1241" s="7"/>
      <c r="CF1241" s="7"/>
      <c r="CG1241" s="7"/>
      <c r="CH1241" s="7"/>
      <c r="CI1241" s="7"/>
      <c r="CJ1241" s="7"/>
      <c r="CK1241" s="7"/>
      <c r="CL1241" s="7"/>
      <c r="CM1241" s="8"/>
    </row>
    <row r="1242" spans="1:91" s="9" customFormat="1" ht="41.25" customHeight="1" x14ac:dyDescent="0.3">
      <c r="A1242" s="2"/>
      <c r="B1242" s="24" t="s">
        <v>31</v>
      </c>
      <c r="C1242" s="2"/>
      <c r="D1242" s="2"/>
      <c r="E1242" s="2"/>
      <c r="F1242" s="2"/>
      <c r="G1242" s="85">
        <f>G1228+G1207+G1235</f>
        <v>0</v>
      </c>
      <c r="H1242" s="85">
        <f t="shared" ref="H1242:M1242" si="105">H1228+H1207+H1235</f>
        <v>0</v>
      </c>
      <c r="I1242" s="85">
        <f t="shared" si="105"/>
        <v>2000</v>
      </c>
      <c r="J1242" s="85">
        <f t="shared" si="105"/>
        <v>0</v>
      </c>
      <c r="K1242" s="85">
        <f t="shared" si="105"/>
        <v>0</v>
      </c>
      <c r="L1242" s="85">
        <f t="shared" si="105"/>
        <v>0</v>
      </c>
      <c r="M1242" s="85">
        <f t="shared" si="105"/>
        <v>0</v>
      </c>
      <c r="N1242" s="2"/>
      <c r="O1242" s="2"/>
      <c r="P1242" s="148"/>
      <c r="Q1242" s="7"/>
      <c r="R1242" s="7"/>
      <c r="S1242" s="7"/>
      <c r="T1242" s="7"/>
      <c r="U1242" s="7"/>
      <c r="V1242" s="7"/>
      <c r="W1242" s="7"/>
      <c r="X1242" s="7"/>
      <c r="Y1242" s="7"/>
      <c r="Z1242" s="7"/>
      <c r="AA1242" s="7"/>
      <c r="AB1242" s="7"/>
      <c r="AC1242" s="7"/>
      <c r="AD1242" s="7"/>
      <c r="AE1242" s="7"/>
      <c r="AF1242" s="7"/>
      <c r="AG1242" s="7"/>
      <c r="AH1242" s="7"/>
      <c r="AI1242" s="7"/>
      <c r="AJ1242" s="7"/>
      <c r="AK1242" s="7"/>
      <c r="AL1242" s="7"/>
      <c r="AM1242" s="7"/>
      <c r="AN1242" s="7"/>
      <c r="AO1242" s="7"/>
      <c r="AP1242" s="7"/>
      <c r="AQ1242" s="7"/>
      <c r="AR1242" s="7"/>
      <c r="AS1242" s="7"/>
      <c r="AT1242" s="7"/>
      <c r="AU1242" s="7"/>
      <c r="AV1242" s="7"/>
      <c r="AW1242" s="7"/>
      <c r="AX1242" s="7"/>
      <c r="AY1242" s="7"/>
      <c r="AZ1242" s="7"/>
      <c r="BA1242" s="7"/>
      <c r="BB1242" s="7"/>
      <c r="BC1242" s="7"/>
      <c r="BD1242" s="7"/>
      <c r="BE1242" s="7"/>
      <c r="BF1242" s="7"/>
      <c r="BG1242" s="7"/>
      <c r="BH1242" s="7"/>
      <c r="BI1242" s="7"/>
      <c r="BJ1242" s="7"/>
      <c r="BK1242" s="7"/>
      <c r="BL1242" s="7"/>
      <c r="BM1242" s="7"/>
      <c r="BN1242" s="7"/>
      <c r="BO1242" s="7"/>
      <c r="BP1242" s="7"/>
      <c r="BQ1242" s="7"/>
      <c r="BR1242" s="7"/>
      <c r="BS1242" s="7"/>
      <c r="BT1242" s="7"/>
      <c r="BU1242" s="7"/>
      <c r="BV1242" s="7"/>
      <c r="BW1242" s="7"/>
      <c r="BX1242" s="7"/>
      <c r="BY1242" s="7"/>
      <c r="BZ1242" s="7"/>
      <c r="CA1242" s="7"/>
      <c r="CB1242" s="7"/>
      <c r="CC1242" s="7"/>
      <c r="CD1242" s="7"/>
      <c r="CE1242" s="7"/>
      <c r="CF1242" s="7"/>
      <c r="CG1242" s="7"/>
      <c r="CH1242" s="7"/>
      <c r="CI1242" s="7"/>
      <c r="CJ1242" s="7"/>
      <c r="CK1242" s="7"/>
      <c r="CL1242" s="7"/>
      <c r="CM1242" s="8"/>
    </row>
    <row r="1243" spans="1:91" s="9" customFormat="1" ht="111" customHeight="1" x14ac:dyDescent="0.3">
      <c r="A1243" s="2"/>
      <c r="B1243" s="227" t="s">
        <v>792</v>
      </c>
      <c r="C1243" s="146"/>
      <c r="D1243" s="146"/>
      <c r="E1243" s="146"/>
      <c r="F1243" s="146"/>
      <c r="G1243" s="400">
        <f>G1244+G1245+G1246+G1247+G1248+G1249+G1250+G1251</f>
        <v>24373.4683</v>
      </c>
      <c r="H1243" s="400">
        <f t="shared" ref="H1243:M1243" si="106">H1244+H1245+H1246+H1247+H1248+H1249+H1250+H1251</f>
        <v>54275.555928400012</v>
      </c>
      <c r="I1243" s="400">
        <f t="shared" si="106"/>
        <v>138211.28099999999</v>
      </c>
      <c r="J1243" s="400">
        <f t="shared" si="106"/>
        <v>271519.68700000003</v>
      </c>
      <c r="K1243" s="400">
        <f t="shared" si="106"/>
        <v>218667.13699999999</v>
      </c>
      <c r="L1243" s="400">
        <f t="shared" si="106"/>
        <v>523773.53467331995</v>
      </c>
      <c r="M1243" s="400">
        <f t="shared" si="106"/>
        <v>803397.58993994002</v>
      </c>
      <c r="N1243" s="2"/>
      <c r="O1243" s="2"/>
      <c r="P1243" s="31"/>
      <c r="Q1243" s="7"/>
      <c r="R1243" s="7"/>
      <c r="S1243" s="7"/>
      <c r="T1243" s="7"/>
      <c r="U1243" s="7"/>
      <c r="V1243" s="7"/>
      <c r="W1243" s="7"/>
      <c r="X1243" s="7"/>
      <c r="Y1243" s="7"/>
      <c r="Z1243" s="7"/>
      <c r="AA1243" s="7"/>
      <c r="AB1243" s="7"/>
      <c r="AC1243" s="7"/>
      <c r="AD1243" s="7"/>
      <c r="AE1243" s="7"/>
      <c r="AF1243" s="7"/>
      <c r="AG1243" s="7"/>
      <c r="AH1243" s="7"/>
      <c r="AI1243" s="7"/>
      <c r="AJ1243" s="7"/>
      <c r="AK1243" s="7"/>
      <c r="AL1243" s="7"/>
      <c r="AM1243" s="7"/>
      <c r="AN1243" s="7"/>
      <c r="AO1243" s="7"/>
      <c r="AP1243" s="7"/>
      <c r="AQ1243" s="7"/>
      <c r="AR1243" s="7"/>
      <c r="AS1243" s="7"/>
      <c r="AT1243" s="7"/>
      <c r="AU1243" s="7"/>
      <c r="AV1243" s="7"/>
      <c r="AW1243" s="7"/>
      <c r="AX1243" s="7"/>
      <c r="AY1243" s="7"/>
      <c r="AZ1243" s="7"/>
      <c r="BA1243" s="7"/>
      <c r="BB1243" s="7"/>
      <c r="BC1243" s="7"/>
      <c r="BD1243" s="7"/>
      <c r="BE1243" s="7"/>
      <c r="BF1243" s="7"/>
      <c r="BG1243" s="7"/>
      <c r="BH1243" s="7"/>
      <c r="BI1243" s="7"/>
      <c r="BJ1243" s="7"/>
      <c r="BK1243" s="7"/>
      <c r="BL1243" s="7"/>
      <c r="BM1243" s="7"/>
      <c r="BN1243" s="7"/>
      <c r="BO1243" s="7"/>
      <c r="BP1243" s="7"/>
      <c r="BQ1243" s="7"/>
      <c r="BR1243" s="7"/>
      <c r="BS1243" s="7"/>
      <c r="BT1243" s="7"/>
      <c r="BU1243" s="7"/>
      <c r="BV1243" s="7"/>
      <c r="BW1243" s="7"/>
      <c r="BX1243" s="7"/>
      <c r="BY1243" s="7"/>
      <c r="BZ1243" s="7"/>
      <c r="CA1243" s="7"/>
      <c r="CB1243" s="7"/>
      <c r="CC1243" s="7"/>
      <c r="CD1243" s="7"/>
      <c r="CE1243" s="7"/>
      <c r="CF1243" s="7"/>
      <c r="CG1243" s="7"/>
      <c r="CH1243" s="7"/>
      <c r="CI1243" s="7"/>
      <c r="CJ1243" s="7"/>
      <c r="CK1243" s="7"/>
      <c r="CL1243" s="7"/>
      <c r="CM1243" s="8"/>
    </row>
    <row r="1244" spans="1:91" s="9" customFormat="1" ht="41.25" customHeight="1" x14ac:dyDescent="0.3">
      <c r="A1244" s="2"/>
      <c r="B1244" s="220" t="s">
        <v>35</v>
      </c>
      <c r="C1244" s="41"/>
      <c r="D1244" s="41"/>
      <c r="E1244" s="41"/>
      <c r="F1244" s="41"/>
      <c r="G1244" s="228">
        <f t="shared" ref="G1244:M1244" si="107">G55+G136+G1175+G1238</f>
        <v>1312.1</v>
      </c>
      <c r="H1244" s="228">
        <f t="shared" si="107"/>
        <v>18379.400000000001</v>
      </c>
      <c r="I1244" s="228">
        <f t="shared" si="107"/>
        <v>109953.19</v>
      </c>
      <c r="J1244" s="228">
        <f t="shared" si="107"/>
        <v>134008.198</v>
      </c>
      <c r="K1244" s="228">
        <f t="shared" si="107"/>
        <v>96257.985000000001</v>
      </c>
      <c r="L1244" s="228">
        <f t="shared" si="107"/>
        <v>340019.89999999997</v>
      </c>
      <c r="M1244" s="228">
        <f t="shared" si="107"/>
        <v>197676.79999999999</v>
      </c>
      <c r="N1244" s="2"/>
      <c r="O1244" s="2"/>
      <c r="P1244" s="31"/>
      <c r="Q1244" s="7"/>
      <c r="R1244" s="7"/>
      <c r="S1244" s="7"/>
      <c r="T1244" s="7"/>
      <c r="U1244" s="7"/>
      <c r="V1244" s="7"/>
      <c r="W1244" s="7"/>
      <c r="X1244" s="7"/>
      <c r="Y1244" s="7"/>
      <c r="Z1244" s="7"/>
      <c r="AA1244" s="7"/>
      <c r="AB1244" s="7"/>
      <c r="AC1244" s="7"/>
      <c r="AD1244" s="7"/>
      <c r="AE1244" s="7"/>
      <c r="AF1244" s="7"/>
      <c r="AG1244" s="7"/>
      <c r="AH1244" s="7"/>
      <c r="AI1244" s="7"/>
      <c r="AJ1244" s="7"/>
      <c r="AK1244" s="7"/>
      <c r="AL1244" s="7"/>
      <c r="AM1244" s="7"/>
      <c r="AN1244" s="7"/>
      <c r="AO1244" s="7"/>
      <c r="AP1244" s="7"/>
      <c r="AQ1244" s="7"/>
      <c r="AR1244" s="7"/>
      <c r="AS1244" s="7"/>
      <c r="AT1244" s="7"/>
      <c r="AU1244" s="7"/>
      <c r="AV1244" s="7"/>
      <c r="AW1244" s="7"/>
      <c r="AX1244" s="7"/>
      <c r="AY1244" s="7"/>
      <c r="AZ1244" s="7"/>
      <c r="BA1244" s="7"/>
      <c r="BB1244" s="7"/>
      <c r="BC1244" s="7"/>
      <c r="BD1244" s="7"/>
      <c r="BE1244" s="7"/>
      <c r="BF1244" s="7"/>
      <c r="BG1244" s="7"/>
      <c r="BH1244" s="7"/>
      <c r="BI1244" s="7"/>
      <c r="BJ1244" s="7"/>
      <c r="BK1244" s="7"/>
      <c r="BL1244" s="7"/>
      <c r="BM1244" s="7"/>
      <c r="BN1244" s="7"/>
      <c r="BO1244" s="7"/>
      <c r="BP1244" s="7"/>
      <c r="BQ1244" s="7"/>
      <c r="BR1244" s="7"/>
      <c r="BS1244" s="7"/>
      <c r="BT1244" s="7"/>
      <c r="BU1244" s="7"/>
      <c r="BV1244" s="7"/>
      <c r="BW1244" s="7"/>
      <c r="BX1244" s="7"/>
      <c r="BY1244" s="7"/>
      <c r="BZ1244" s="7"/>
      <c r="CA1244" s="7"/>
      <c r="CB1244" s="7"/>
      <c r="CC1244" s="7"/>
      <c r="CD1244" s="7"/>
      <c r="CE1244" s="7"/>
      <c r="CF1244" s="7"/>
      <c r="CG1244" s="7"/>
      <c r="CH1244" s="7"/>
      <c r="CI1244" s="7"/>
      <c r="CJ1244" s="7"/>
      <c r="CK1244" s="7"/>
      <c r="CL1244" s="7"/>
      <c r="CM1244" s="8"/>
    </row>
    <row r="1245" spans="1:91" s="9" customFormat="1" ht="41.25" customHeight="1" x14ac:dyDescent="0.3">
      <c r="A1245" s="2"/>
      <c r="B1245" s="220" t="s">
        <v>34</v>
      </c>
      <c r="C1245" s="41"/>
      <c r="D1245" s="41"/>
      <c r="E1245" s="41"/>
      <c r="F1245" s="41"/>
      <c r="G1245" s="228">
        <f t="shared" ref="G1245:M1245" si="108">G1176+G1239</f>
        <v>11099.736999999999</v>
      </c>
      <c r="H1245" s="228">
        <f t="shared" si="108"/>
        <v>12982.931</v>
      </c>
      <c r="I1245" s="228">
        <f t="shared" si="108"/>
        <v>0</v>
      </c>
      <c r="J1245" s="228">
        <f t="shared" si="108"/>
        <v>0</v>
      </c>
      <c r="K1245" s="228">
        <f t="shared" si="108"/>
        <v>0</v>
      </c>
      <c r="L1245" s="228">
        <f t="shared" si="108"/>
        <v>0</v>
      </c>
      <c r="M1245" s="228">
        <f t="shared" si="108"/>
        <v>0</v>
      </c>
      <c r="N1245" s="2"/>
      <c r="O1245" s="2"/>
      <c r="P1245" s="31"/>
      <c r="Q1245" s="7"/>
      <c r="R1245" s="7"/>
      <c r="S1245" s="7"/>
      <c r="T1245" s="7"/>
      <c r="U1245" s="7"/>
      <c r="V1245" s="7"/>
      <c r="W1245" s="7"/>
      <c r="X1245" s="7"/>
      <c r="Y1245" s="7"/>
      <c r="Z1245" s="7"/>
      <c r="AA1245" s="7"/>
      <c r="AB1245" s="7"/>
      <c r="AC1245" s="7"/>
      <c r="AD1245" s="7"/>
      <c r="AE1245" s="7"/>
      <c r="AF1245" s="7"/>
      <c r="AG1245" s="7"/>
      <c r="AH1245" s="7"/>
      <c r="AI1245" s="7"/>
      <c r="AJ1245" s="7"/>
      <c r="AK1245" s="7"/>
      <c r="AL1245" s="7"/>
      <c r="AM1245" s="7"/>
      <c r="AN1245" s="7"/>
      <c r="AO1245" s="7"/>
      <c r="AP1245" s="7"/>
      <c r="AQ1245" s="7"/>
      <c r="AR1245" s="7"/>
      <c r="AS1245" s="7"/>
      <c r="AT1245" s="7"/>
      <c r="AU1245" s="7"/>
      <c r="AV1245" s="7"/>
      <c r="AW1245" s="7"/>
      <c r="AX1245" s="7"/>
      <c r="AY1245" s="7"/>
      <c r="AZ1245" s="7"/>
      <c r="BA1245" s="7"/>
      <c r="BB1245" s="7"/>
      <c r="BC1245" s="7"/>
      <c r="BD1245" s="7"/>
      <c r="BE1245" s="7"/>
      <c r="BF1245" s="7"/>
      <c r="BG1245" s="7"/>
      <c r="BH1245" s="7"/>
      <c r="BI1245" s="7"/>
      <c r="BJ1245" s="7"/>
      <c r="BK1245" s="7"/>
      <c r="BL1245" s="7"/>
      <c r="BM1245" s="7"/>
      <c r="BN1245" s="7"/>
      <c r="BO1245" s="7"/>
      <c r="BP1245" s="7"/>
      <c r="BQ1245" s="7"/>
      <c r="BR1245" s="7"/>
      <c r="BS1245" s="7"/>
      <c r="BT1245" s="7"/>
      <c r="BU1245" s="7"/>
      <c r="BV1245" s="7"/>
      <c r="BW1245" s="7"/>
      <c r="BX1245" s="7"/>
      <c r="BY1245" s="7"/>
      <c r="BZ1245" s="7"/>
      <c r="CA1245" s="7"/>
      <c r="CB1245" s="7"/>
      <c r="CC1245" s="7"/>
      <c r="CD1245" s="7"/>
      <c r="CE1245" s="7"/>
      <c r="CF1245" s="7"/>
      <c r="CG1245" s="7"/>
      <c r="CH1245" s="7"/>
      <c r="CI1245" s="7"/>
      <c r="CJ1245" s="7"/>
      <c r="CK1245" s="7"/>
      <c r="CL1245" s="7"/>
      <c r="CM1245" s="8"/>
    </row>
    <row r="1246" spans="1:91" s="9" customFormat="1" ht="41.25" customHeight="1" x14ac:dyDescent="0.3">
      <c r="A1246" s="2"/>
      <c r="B1246" s="220" t="s">
        <v>33</v>
      </c>
      <c r="C1246" s="41"/>
      <c r="D1246" s="41"/>
      <c r="E1246" s="41"/>
      <c r="F1246" s="41"/>
      <c r="G1246" s="228">
        <f t="shared" ref="G1246:M1246" si="109">G137+G1177+G1240</f>
        <v>0</v>
      </c>
      <c r="H1246" s="228">
        <f t="shared" si="109"/>
        <v>7600</v>
      </c>
      <c r="I1246" s="228">
        <f t="shared" si="109"/>
        <v>0</v>
      </c>
      <c r="J1246" s="228">
        <f t="shared" si="109"/>
        <v>0</v>
      </c>
      <c r="K1246" s="228">
        <f t="shared" si="109"/>
        <v>0</v>
      </c>
      <c r="L1246" s="228">
        <f t="shared" si="109"/>
        <v>3436.9</v>
      </c>
      <c r="M1246" s="228">
        <f t="shared" si="109"/>
        <v>3436.9</v>
      </c>
      <c r="N1246" s="2"/>
      <c r="O1246" s="2"/>
      <c r="P1246" s="31"/>
      <c r="Q1246" s="7"/>
      <c r="R1246" s="7"/>
      <c r="S1246" s="7"/>
      <c r="T1246" s="7"/>
      <c r="U1246" s="7"/>
      <c r="V1246" s="7"/>
      <c r="W1246" s="7"/>
      <c r="X1246" s="7"/>
      <c r="Y1246" s="7"/>
      <c r="Z1246" s="7"/>
      <c r="AA1246" s="7"/>
      <c r="AB1246" s="7"/>
      <c r="AC1246" s="7"/>
      <c r="AD1246" s="7"/>
      <c r="AE1246" s="7"/>
      <c r="AF1246" s="7"/>
      <c r="AG1246" s="7"/>
      <c r="AH1246" s="7"/>
      <c r="AI1246" s="7"/>
      <c r="AJ1246" s="7"/>
      <c r="AK1246" s="7"/>
      <c r="AL1246" s="7"/>
      <c r="AM1246" s="7"/>
      <c r="AN1246" s="7"/>
      <c r="AO1246" s="7"/>
      <c r="AP1246" s="7"/>
      <c r="AQ1246" s="7"/>
      <c r="AR1246" s="7"/>
      <c r="AS1246" s="7"/>
      <c r="AT1246" s="7"/>
      <c r="AU1246" s="7"/>
      <c r="AV1246" s="7"/>
      <c r="AW1246" s="7"/>
      <c r="AX1246" s="7"/>
      <c r="AY1246" s="7"/>
      <c r="AZ1246" s="7"/>
      <c r="BA1246" s="7"/>
      <c r="BB1246" s="7"/>
      <c r="BC1246" s="7"/>
      <c r="BD1246" s="7"/>
      <c r="BE1246" s="7"/>
      <c r="BF1246" s="7"/>
      <c r="BG1246" s="7"/>
      <c r="BH1246" s="7"/>
      <c r="BI1246" s="7"/>
      <c r="BJ1246" s="7"/>
      <c r="BK1246" s="7"/>
      <c r="BL1246" s="7"/>
      <c r="BM1246" s="7"/>
      <c r="BN1246" s="7"/>
      <c r="BO1246" s="7"/>
      <c r="BP1246" s="7"/>
      <c r="BQ1246" s="7"/>
      <c r="BR1246" s="7"/>
      <c r="BS1246" s="7"/>
      <c r="BT1246" s="7"/>
      <c r="BU1246" s="7"/>
      <c r="BV1246" s="7"/>
      <c r="BW1246" s="7"/>
      <c r="BX1246" s="7"/>
      <c r="BY1246" s="7"/>
      <c r="BZ1246" s="7"/>
      <c r="CA1246" s="7"/>
      <c r="CB1246" s="7"/>
      <c r="CC1246" s="7"/>
      <c r="CD1246" s="7"/>
      <c r="CE1246" s="7"/>
      <c r="CF1246" s="7"/>
      <c r="CG1246" s="7"/>
      <c r="CH1246" s="7"/>
      <c r="CI1246" s="7"/>
      <c r="CJ1246" s="7"/>
      <c r="CK1246" s="7"/>
      <c r="CL1246" s="7"/>
      <c r="CM1246" s="8"/>
    </row>
    <row r="1247" spans="1:91" s="9" customFormat="1" ht="41.25" customHeight="1" x14ac:dyDescent="0.3">
      <c r="A1247" s="2"/>
      <c r="B1247" s="220" t="s">
        <v>32</v>
      </c>
      <c r="C1247" s="41"/>
      <c r="D1247" s="41"/>
      <c r="E1247" s="41"/>
      <c r="F1247" s="41"/>
      <c r="G1247" s="228">
        <f t="shared" ref="G1247:M1247" si="110">G1178</f>
        <v>0</v>
      </c>
      <c r="H1247" s="228">
        <f t="shared" si="110"/>
        <v>0</v>
      </c>
      <c r="I1247" s="228">
        <f t="shared" si="110"/>
        <v>0</v>
      </c>
      <c r="J1247" s="228">
        <f t="shared" si="110"/>
        <v>11000.5</v>
      </c>
      <c r="K1247" s="228">
        <f t="shared" si="110"/>
        <v>7800.5</v>
      </c>
      <c r="L1247" s="228">
        <f t="shared" si="110"/>
        <v>32450.794000000002</v>
      </c>
      <c r="M1247" s="228">
        <f t="shared" si="110"/>
        <v>13363.056</v>
      </c>
      <c r="N1247" s="2"/>
      <c r="O1247" s="2"/>
      <c r="P1247" s="31"/>
      <c r="Q1247" s="7"/>
      <c r="R1247" s="7"/>
      <c r="S1247" s="7"/>
      <c r="T1247" s="7"/>
      <c r="U1247" s="7"/>
      <c r="V1247" s="7"/>
      <c r="W1247" s="7"/>
      <c r="X1247" s="7"/>
      <c r="Y1247" s="7"/>
      <c r="Z1247" s="7"/>
      <c r="AA1247" s="7"/>
      <c r="AB1247" s="7"/>
      <c r="AC1247" s="7"/>
      <c r="AD1247" s="7"/>
      <c r="AE1247" s="7"/>
      <c r="AF1247" s="7"/>
      <c r="AG1247" s="7"/>
      <c r="AH1247" s="7"/>
      <c r="AI1247" s="7"/>
      <c r="AJ1247" s="7"/>
      <c r="AK1247" s="7"/>
      <c r="AL1247" s="7"/>
      <c r="AM1247" s="7"/>
      <c r="AN1247" s="7"/>
      <c r="AO1247" s="7"/>
      <c r="AP1247" s="7"/>
      <c r="AQ1247" s="7"/>
      <c r="AR1247" s="7"/>
      <c r="AS1247" s="7"/>
      <c r="AT1247" s="7"/>
      <c r="AU1247" s="7"/>
      <c r="AV1247" s="7"/>
      <c r="AW1247" s="7"/>
      <c r="AX1247" s="7"/>
      <c r="AY1247" s="7"/>
      <c r="AZ1247" s="7"/>
      <c r="BA1247" s="7"/>
      <c r="BB1247" s="7"/>
      <c r="BC1247" s="7"/>
      <c r="BD1247" s="7"/>
      <c r="BE1247" s="7"/>
      <c r="BF1247" s="7"/>
      <c r="BG1247" s="7"/>
      <c r="BH1247" s="7"/>
      <c r="BI1247" s="7"/>
      <c r="BJ1247" s="7"/>
      <c r="BK1247" s="7"/>
      <c r="BL1247" s="7"/>
      <c r="BM1247" s="7"/>
      <c r="BN1247" s="7"/>
      <c r="BO1247" s="7"/>
      <c r="BP1247" s="7"/>
      <c r="BQ1247" s="7"/>
      <c r="BR1247" s="7"/>
      <c r="BS1247" s="7"/>
      <c r="BT1247" s="7"/>
      <c r="BU1247" s="7"/>
      <c r="BV1247" s="7"/>
      <c r="BW1247" s="7"/>
      <c r="BX1247" s="7"/>
      <c r="BY1247" s="7"/>
      <c r="BZ1247" s="7"/>
      <c r="CA1247" s="7"/>
      <c r="CB1247" s="7"/>
      <c r="CC1247" s="7"/>
      <c r="CD1247" s="7"/>
      <c r="CE1247" s="7"/>
      <c r="CF1247" s="7"/>
      <c r="CG1247" s="7"/>
      <c r="CH1247" s="7"/>
      <c r="CI1247" s="7"/>
      <c r="CJ1247" s="7"/>
      <c r="CK1247" s="7"/>
      <c r="CL1247" s="7"/>
      <c r="CM1247" s="8"/>
    </row>
    <row r="1248" spans="1:91" s="9" customFormat="1" ht="41.25" customHeight="1" x14ac:dyDescent="0.3">
      <c r="A1248" s="2"/>
      <c r="B1248" s="220" t="s">
        <v>31</v>
      </c>
      <c r="C1248" s="41"/>
      <c r="D1248" s="41"/>
      <c r="E1248" s="41"/>
      <c r="F1248" s="41"/>
      <c r="G1248" s="228">
        <f t="shared" ref="G1248:M1248" si="111">G56+G138+G1179+G1242</f>
        <v>4445.6383000000005</v>
      </c>
      <c r="H1248" s="228">
        <f t="shared" si="111"/>
        <v>8722.630000000001</v>
      </c>
      <c r="I1248" s="228">
        <f t="shared" si="111"/>
        <v>9543.991</v>
      </c>
      <c r="J1248" s="228">
        <f t="shared" si="111"/>
        <v>51648.589</v>
      </c>
      <c r="K1248" s="228">
        <f t="shared" si="111"/>
        <v>45492.151999999995</v>
      </c>
      <c r="L1248" s="228">
        <f t="shared" si="111"/>
        <v>111446.78724023998</v>
      </c>
      <c r="M1248" s="228">
        <f t="shared" si="111"/>
        <v>93641.53493994</v>
      </c>
      <c r="N1248" s="2"/>
      <c r="O1248" s="2"/>
      <c r="P1248" s="31"/>
      <c r="Q1248" s="7"/>
      <c r="R1248" s="7"/>
      <c r="S1248" s="7"/>
      <c r="T1248" s="7"/>
      <c r="U1248" s="7"/>
      <c r="V1248" s="7"/>
      <c r="W1248" s="7"/>
      <c r="X1248" s="7"/>
      <c r="Y1248" s="7"/>
      <c r="Z1248" s="7"/>
      <c r="AA1248" s="7"/>
      <c r="AB1248" s="7"/>
      <c r="AC1248" s="7"/>
      <c r="AD1248" s="7"/>
      <c r="AE1248" s="7"/>
      <c r="AF1248" s="7"/>
      <c r="AG1248" s="7"/>
      <c r="AH1248" s="7"/>
      <c r="AI1248" s="7"/>
      <c r="AJ1248" s="7"/>
      <c r="AK1248" s="7"/>
      <c r="AL1248" s="7"/>
      <c r="AM1248" s="7"/>
      <c r="AN1248" s="7"/>
      <c r="AO1248" s="7"/>
      <c r="AP1248" s="7"/>
      <c r="AQ1248" s="7"/>
      <c r="AR1248" s="7"/>
      <c r="AS1248" s="7"/>
      <c r="AT1248" s="7"/>
      <c r="AU1248" s="7"/>
      <c r="AV1248" s="7"/>
      <c r="AW1248" s="7"/>
      <c r="AX1248" s="7"/>
      <c r="AY1248" s="7"/>
      <c r="AZ1248" s="7"/>
      <c r="BA1248" s="7"/>
      <c r="BB1248" s="7"/>
      <c r="BC1248" s="7"/>
      <c r="BD1248" s="7"/>
      <c r="BE1248" s="7"/>
      <c r="BF1248" s="7"/>
      <c r="BG1248" s="7"/>
      <c r="BH1248" s="7"/>
      <c r="BI1248" s="7"/>
      <c r="BJ1248" s="7"/>
      <c r="BK1248" s="7"/>
      <c r="BL1248" s="7"/>
      <c r="BM1248" s="7"/>
      <c r="BN1248" s="7"/>
      <c r="BO1248" s="7"/>
      <c r="BP1248" s="7"/>
      <c r="BQ1248" s="7"/>
      <c r="BR1248" s="7"/>
      <c r="BS1248" s="7"/>
      <c r="BT1248" s="7"/>
      <c r="BU1248" s="7"/>
      <c r="BV1248" s="7"/>
      <c r="BW1248" s="7"/>
      <c r="BX1248" s="7"/>
      <c r="BY1248" s="7"/>
      <c r="BZ1248" s="7"/>
      <c r="CA1248" s="7"/>
      <c r="CB1248" s="7"/>
      <c r="CC1248" s="7"/>
      <c r="CD1248" s="7"/>
      <c r="CE1248" s="7"/>
      <c r="CF1248" s="7"/>
      <c r="CG1248" s="7"/>
      <c r="CH1248" s="7"/>
      <c r="CI1248" s="7"/>
      <c r="CJ1248" s="7"/>
      <c r="CK1248" s="7"/>
      <c r="CL1248" s="7"/>
      <c r="CM1248" s="8"/>
    </row>
    <row r="1249" spans="1:91" s="9" customFormat="1" ht="41.25" customHeight="1" x14ac:dyDescent="0.3">
      <c r="A1249" s="2"/>
      <c r="B1249" s="220" t="s">
        <v>30</v>
      </c>
      <c r="C1249" s="41"/>
      <c r="D1249" s="41"/>
      <c r="E1249" s="41"/>
      <c r="F1249" s="41"/>
      <c r="G1249" s="228">
        <f t="shared" ref="G1249:M1249" si="112">G57+G139+G1180+G1241</f>
        <v>0</v>
      </c>
      <c r="H1249" s="228">
        <f t="shared" si="112"/>
        <v>0</v>
      </c>
      <c r="I1249" s="228">
        <f t="shared" si="112"/>
        <v>18300</v>
      </c>
      <c r="J1249" s="228">
        <f t="shared" si="112"/>
        <v>67950</v>
      </c>
      <c r="K1249" s="228">
        <f t="shared" si="112"/>
        <v>62119</v>
      </c>
      <c r="L1249" s="228">
        <f t="shared" si="112"/>
        <v>28560</v>
      </c>
      <c r="M1249" s="228">
        <f t="shared" si="112"/>
        <v>488058.89899999998</v>
      </c>
      <c r="N1249" s="2"/>
      <c r="O1249" s="2"/>
      <c r="P1249" s="31"/>
      <c r="Q1249" s="7"/>
      <c r="R1249" s="7"/>
      <c r="S1249" s="7"/>
      <c r="T1249" s="7"/>
      <c r="U1249" s="7"/>
      <c r="V1249" s="7"/>
      <c r="W1249" s="7"/>
      <c r="X1249" s="7"/>
      <c r="Y1249" s="7"/>
      <c r="Z1249" s="7"/>
      <c r="AA1249" s="7"/>
      <c r="AB1249" s="7"/>
      <c r="AC1249" s="7"/>
      <c r="AD1249" s="7"/>
      <c r="AE1249" s="7"/>
      <c r="AF1249" s="7"/>
      <c r="AG1249" s="7"/>
      <c r="AH1249" s="7"/>
      <c r="AI1249" s="7"/>
      <c r="AJ1249" s="7"/>
      <c r="AK1249" s="7"/>
      <c r="AL1249" s="7"/>
      <c r="AM1249" s="7"/>
      <c r="AN1249" s="7"/>
      <c r="AO1249" s="7"/>
      <c r="AP1249" s="7"/>
      <c r="AQ1249" s="7"/>
      <c r="AR1249" s="7"/>
      <c r="AS1249" s="7"/>
      <c r="AT1249" s="7"/>
      <c r="AU1249" s="7"/>
      <c r="AV1249" s="7"/>
      <c r="AW1249" s="7"/>
      <c r="AX1249" s="7"/>
      <c r="AY1249" s="7"/>
      <c r="AZ1249" s="7"/>
      <c r="BA1249" s="7"/>
      <c r="BB1249" s="7"/>
      <c r="BC1249" s="7"/>
      <c r="BD1249" s="7"/>
      <c r="BE1249" s="7"/>
      <c r="BF1249" s="7"/>
      <c r="BG1249" s="7"/>
      <c r="BH1249" s="7"/>
      <c r="BI1249" s="7"/>
      <c r="BJ1249" s="7"/>
      <c r="BK1249" s="7"/>
      <c r="BL1249" s="7"/>
      <c r="BM1249" s="7"/>
      <c r="BN1249" s="7"/>
      <c r="BO1249" s="7"/>
      <c r="BP1249" s="7"/>
      <c r="BQ1249" s="7"/>
      <c r="BR1249" s="7"/>
      <c r="BS1249" s="7"/>
      <c r="BT1249" s="7"/>
      <c r="BU1249" s="7"/>
      <c r="BV1249" s="7"/>
      <c r="BW1249" s="7"/>
      <c r="BX1249" s="7"/>
      <c r="BY1249" s="7"/>
      <c r="BZ1249" s="7"/>
      <c r="CA1249" s="7"/>
      <c r="CB1249" s="7"/>
      <c r="CC1249" s="7"/>
      <c r="CD1249" s="7"/>
      <c r="CE1249" s="7"/>
      <c r="CF1249" s="7"/>
      <c r="CG1249" s="7"/>
      <c r="CH1249" s="7"/>
      <c r="CI1249" s="7"/>
      <c r="CJ1249" s="7"/>
      <c r="CK1249" s="7"/>
      <c r="CL1249" s="7"/>
      <c r="CM1249" s="8"/>
    </row>
    <row r="1250" spans="1:91" s="9" customFormat="1" ht="41.25" customHeight="1" x14ac:dyDescent="0.3">
      <c r="A1250" s="2"/>
      <c r="B1250" s="220" t="s">
        <v>29</v>
      </c>
      <c r="C1250" s="41"/>
      <c r="D1250" s="41"/>
      <c r="E1250" s="41"/>
      <c r="F1250" s="41"/>
      <c r="G1250" s="228">
        <f t="shared" ref="G1250:M1251" si="113">G1181</f>
        <v>7515.9930000000004</v>
      </c>
      <c r="H1250" s="228">
        <f t="shared" si="113"/>
        <v>6590.5949283999998</v>
      </c>
      <c r="I1250" s="228">
        <f t="shared" si="113"/>
        <v>0</v>
      </c>
      <c r="J1250" s="228">
        <f t="shared" si="113"/>
        <v>6772.4</v>
      </c>
      <c r="K1250" s="228">
        <f t="shared" si="113"/>
        <v>6997.5</v>
      </c>
      <c r="L1250" s="228">
        <f t="shared" si="113"/>
        <v>7120</v>
      </c>
      <c r="M1250" s="228">
        <f t="shared" si="113"/>
        <v>7220.4</v>
      </c>
      <c r="N1250" s="2"/>
      <c r="O1250" s="2"/>
      <c r="P1250" s="31"/>
      <c r="Q1250" s="7"/>
      <c r="R1250" s="7"/>
      <c r="S1250" s="7"/>
      <c r="T1250" s="7"/>
      <c r="U1250" s="7"/>
      <c r="V1250" s="7"/>
      <c r="W1250" s="7"/>
      <c r="X1250" s="7"/>
      <c r="Y1250" s="7"/>
      <c r="Z1250" s="7"/>
      <c r="AA1250" s="7"/>
      <c r="AB1250" s="7"/>
      <c r="AC1250" s="7"/>
      <c r="AD1250" s="7"/>
      <c r="AE1250" s="7"/>
      <c r="AF1250" s="7"/>
      <c r="AG1250" s="7"/>
      <c r="AH1250" s="7"/>
      <c r="AI1250" s="7"/>
      <c r="AJ1250" s="7"/>
      <c r="AK1250" s="7"/>
      <c r="AL1250" s="7"/>
      <c r="AM1250" s="7"/>
      <c r="AN1250" s="7"/>
      <c r="AO1250" s="7"/>
      <c r="AP1250" s="7"/>
      <c r="AQ1250" s="7"/>
      <c r="AR1250" s="7"/>
      <c r="AS1250" s="7"/>
      <c r="AT1250" s="7"/>
      <c r="AU1250" s="7"/>
      <c r="AV1250" s="7"/>
      <c r="AW1250" s="7"/>
      <c r="AX1250" s="7"/>
      <c r="AY1250" s="7"/>
      <c r="AZ1250" s="7"/>
      <c r="BA1250" s="7"/>
      <c r="BB1250" s="7"/>
      <c r="BC1250" s="7"/>
      <c r="BD1250" s="7"/>
      <c r="BE1250" s="7"/>
      <c r="BF1250" s="7"/>
      <c r="BG1250" s="7"/>
      <c r="BH1250" s="7"/>
      <c r="BI1250" s="7"/>
      <c r="BJ1250" s="7"/>
      <c r="BK1250" s="7"/>
      <c r="BL1250" s="7"/>
      <c r="BM1250" s="7"/>
      <c r="BN1250" s="7"/>
      <c r="BO1250" s="7"/>
      <c r="BP1250" s="7"/>
      <c r="BQ1250" s="7"/>
      <c r="BR1250" s="7"/>
      <c r="BS1250" s="7"/>
      <c r="BT1250" s="7"/>
      <c r="BU1250" s="7"/>
      <c r="BV1250" s="7"/>
      <c r="BW1250" s="7"/>
      <c r="BX1250" s="7"/>
      <c r="BY1250" s="7"/>
      <c r="BZ1250" s="7"/>
      <c r="CA1250" s="7"/>
      <c r="CB1250" s="7"/>
      <c r="CC1250" s="7"/>
      <c r="CD1250" s="7"/>
      <c r="CE1250" s="7"/>
      <c r="CF1250" s="7"/>
      <c r="CG1250" s="7"/>
      <c r="CH1250" s="7"/>
      <c r="CI1250" s="7"/>
      <c r="CJ1250" s="7"/>
      <c r="CK1250" s="7"/>
      <c r="CL1250" s="7"/>
      <c r="CM1250" s="8"/>
    </row>
    <row r="1251" spans="1:91" s="9" customFormat="1" ht="41.25" customHeight="1" x14ac:dyDescent="0.3">
      <c r="A1251" s="2"/>
      <c r="B1251" s="220" t="s">
        <v>28</v>
      </c>
      <c r="C1251" s="41"/>
      <c r="D1251" s="41"/>
      <c r="E1251" s="41"/>
      <c r="F1251" s="41"/>
      <c r="G1251" s="287">
        <f t="shared" si="113"/>
        <v>0</v>
      </c>
      <c r="H1251" s="287">
        <f t="shared" si="113"/>
        <v>0</v>
      </c>
      <c r="I1251" s="287">
        <f t="shared" si="113"/>
        <v>414.1</v>
      </c>
      <c r="J1251" s="287">
        <f t="shared" si="113"/>
        <v>140</v>
      </c>
      <c r="K1251" s="287">
        <f t="shared" si="113"/>
        <v>0</v>
      </c>
      <c r="L1251" s="287">
        <f t="shared" si="113"/>
        <v>739.15343308000024</v>
      </c>
      <c r="M1251" s="287">
        <f t="shared" si="113"/>
        <v>0</v>
      </c>
      <c r="N1251" s="2"/>
      <c r="O1251" s="2"/>
      <c r="P1251" s="31"/>
      <c r="Q1251" s="7"/>
      <c r="R1251" s="7"/>
      <c r="S1251" s="7"/>
      <c r="T1251" s="7"/>
      <c r="U1251" s="7"/>
      <c r="V1251" s="7"/>
      <c r="W1251" s="7"/>
      <c r="X1251" s="7"/>
      <c r="Y1251" s="7"/>
      <c r="Z1251" s="7"/>
      <c r="AA1251" s="7"/>
      <c r="AB1251" s="7"/>
      <c r="AC1251" s="7"/>
      <c r="AD1251" s="7"/>
      <c r="AE1251" s="7"/>
      <c r="AF1251" s="7"/>
      <c r="AG1251" s="7"/>
      <c r="AH1251" s="7"/>
      <c r="AI1251" s="7"/>
      <c r="AJ1251" s="7"/>
      <c r="AK1251" s="7"/>
      <c r="AL1251" s="7"/>
      <c r="AM1251" s="7"/>
      <c r="AN1251" s="7"/>
      <c r="AO1251" s="7"/>
      <c r="AP1251" s="7"/>
      <c r="AQ1251" s="7"/>
      <c r="AR1251" s="7"/>
      <c r="AS1251" s="7"/>
      <c r="AT1251" s="7"/>
      <c r="AU1251" s="7"/>
      <c r="AV1251" s="7"/>
      <c r="AW1251" s="7"/>
      <c r="AX1251" s="7"/>
      <c r="AY1251" s="7"/>
      <c r="AZ1251" s="7"/>
      <c r="BA1251" s="7"/>
      <c r="BB1251" s="7"/>
      <c r="BC1251" s="7"/>
      <c r="BD1251" s="7"/>
      <c r="BE1251" s="7"/>
      <c r="BF1251" s="7"/>
      <c r="BG1251" s="7"/>
      <c r="BH1251" s="7"/>
      <c r="BI1251" s="7"/>
      <c r="BJ1251" s="7"/>
      <c r="BK1251" s="7"/>
      <c r="BL1251" s="7"/>
      <c r="BM1251" s="7"/>
      <c r="BN1251" s="7"/>
      <c r="BO1251" s="7"/>
      <c r="BP1251" s="7"/>
      <c r="BQ1251" s="7"/>
      <c r="BR1251" s="7"/>
      <c r="BS1251" s="7"/>
      <c r="BT1251" s="7"/>
      <c r="BU1251" s="7"/>
      <c r="BV1251" s="7"/>
      <c r="BW1251" s="7"/>
      <c r="BX1251" s="7"/>
      <c r="BY1251" s="7"/>
      <c r="BZ1251" s="7"/>
      <c r="CA1251" s="7"/>
      <c r="CB1251" s="7"/>
      <c r="CC1251" s="7"/>
      <c r="CD1251" s="7"/>
      <c r="CE1251" s="7"/>
      <c r="CF1251" s="7"/>
      <c r="CG1251" s="7"/>
      <c r="CH1251" s="7"/>
      <c r="CI1251" s="7"/>
      <c r="CJ1251" s="7"/>
      <c r="CK1251" s="7"/>
      <c r="CL1251" s="7"/>
      <c r="CM1251" s="8"/>
    </row>
    <row r="1252" spans="1:91" s="9" customFormat="1" ht="41.25" customHeight="1" x14ac:dyDescent="0.3">
      <c r="A1252" s="2"/>
      <c r="B1252" s="171" t="s">
        <v>113</v>
      </c>
      <c r="C1252" s="401"/>
      <c r="D1252" s="401"/>
      <c r="E1252" s="401"/>
      <c r="F1252" s="401"/>
      <c r="G1252" s="401"/>
      <c r="H1252" s="401"/>
      <c r="I1252" s="401"/>
      <c r="J1252" s="401"/>
      <c r="K1252" s="401"/>
      <c r="L1252" s="401"/>
      <c r="M1252" s="401"/>
      <c r="N1252" s="401"/>
      <c r="O1252" s="401"/>
      <c r="P1252" s="402"/>
      <c r="Q1252" s="7"/>
      <c r="R1252" s="7"/>
      <c r="S1252" s="7"/>
      <c r="T1252" s="7"/>
      <c r="U1252" s="7"/>
      <c r="V1252" s="7"/>
      <c r="W1252" s="7"/>
      <c r="X1252" s="7"/>
      <c r="Y1252" s="7"/>
      <c r="Z1252" s="7"/>
      <c r="AA1252" s="7"/>
      <c r="AB1252" s="7"/>
      <c r="AC1252" s="7"/>
      <c r="AD1252" s="7"/>
      <c r="AE1252" s="7"/>
      <c r="AF1252" s="7"/>
      <c r="AG1252" s="7"/>
      <c r="AH1252" s="7"/>
      <c r="AI1252" s="7"/>
      <c r="AJ1252" s="7"/>
      <c r="AK1252" s="7"/>
      <c r="AL1252" s="7"/>
      <c r="AM1252" s="7"/>
      <c r="AN1252" s="7"/>
      <c r="AO1252" s="7"/>
      <c r="AP1252" s="7"/>
      <c r="AQ1252" s="7"/>
      <c r="AR1252" s="7"/>
      <c r="AS1252" s="7"/>
      <c r="AT1252" s="7"/>
      <c r="AU1252" s="7"/>
      <c r="AV1252" s="7"/>
      <c r="AW1252" s="7"/>
      <c r="AX1252" s="7"/>
      <c r="AY1252" s="7"/>
      <c r="AZ1252" s="7"/>
      <c r="BA1252" s="7"/>
      <c r="BB1252" s="7"/>
      <c r="BC1252" s="7"/>
      <c r="BD1252" s="7"/>
      <c r="BE1252" s="7"/>
      <c r="BF1252" s="7"/>
      <c r="BG1252" s="7"/>
      <c r="BH1252" s="7"/>
      <c r="BI1252" s="7"/>
      <c r="BJ1252" s="7"/>
      <c r="BK1252" s="7"/>
      <c r="BL1252" s="7"/>
      <c r="BM1252" s="7"/>
      <c r="BN1252" s="7"/>
      <c r="BO1252" s="7"/>
      <c r="BP1252" s="7"/>
      <c r="BQ1252" s="7"/>
      <c r="BR1252" s="7"/>
      <c r="BS1252" s="7"/>
      <c r="BT1252" s="7"/>
      <c r="BU1252" s="7"/>
      <c r="BV1252" s="7"/>
      <c r="BW1252" s="7"/>
      <c r="BX1252" s="7"/>
      <c r="BY1252" s="7"/>
      <c r="BZ1252" s="7"/>
      <c r="CA1252" s="7"/>
      <c r="CB1252" s="7"/>
      <c r="CC1252" s="7"/>
      <c r="CD1252" s="7"/>
      <c r="CE1252" s="7"/>
      <c r="CF1252" s="7"/>
      <c r="CG1252" s="7"/>
      <c r="CH1252" s="7"/>
      <c r="CI1252" s="7"/>
      <c r="CJ1252" s="7"/>
      <c r="CK1252" s="7"/>
      <c r="CL1252" s="7"/>
      <c r="CM1252" s="8"/>
    </row>
    <row r="1253" spans="1:91" s="9" customFormat="1" ht="41.25" customHeight="1" x14ac:dyDescent="0.3">
      <c r="A1253" s="171" t="s">
        <v>112</v>
      </c>
      <c r="B1253" s="401"/>
      <c r="C1253" s="401"/>
      <c r="D1253" s="401"/>
      <c r="E1253" s="401"/>
      <c r="F1253" s="401"/>
      <c r="G1253" s="401"/>
      <c r="H1253" s="401"/>
      <c r="I1253" s="401"/>
      <c r="J1253" s="401"/>
      <c r="K1253" s="401"/>
      <c r="L1253" s="401"/>
      <c r="M1253" s="401"/>
      <c r="N1253" s="401"/>
      <c r="O1253" s="401"/>
      <c r="P1253" s="402"/>
      <c r="Q1253" s="7"/>
      <c r="R1253" s="7"/>
      <c r="S1253" s="7"/>
      <c r="T1253" s="7"/>
      <c r="U1253" s="7"/>
      <c r="V1253" s="7"/>
      <c r="W1253" s="7"/>
      <c r="X1253" s="7"/>
      <c r="Y1253" s="7"/>
      <c r="Z1253" s="7"/>
      <c r="AA1253" s="7"/>
      <c r="AB1253" s="7"/>
      <c r="AC1253" s="7"/>
      <c r="AD1253" s="7"/>
      <c r="AE1253" s="7"/>
      <c r="AF1253" s="7"/>
      <c r="AG1253" s="7"/>
      <c r="AH1253" s="7"/>
      <c r="AI1253" s="7"/>
      <c r="AJ1253" s="7"/>
      <c r="AK1253" s="7"/>
      <c r="AL1253" s="7"/>
      <c r="AM1253" s="7"/>
      <c r="AN1253" s="7"/>
      <c r="AO1253" s="7"/>
      <c r="AP1253" s="7"/>
      <c r="AQ1253" s="7"/>
      <c r="AR1253" s="7"/>
      <c r="AS1253" s="7"/>
      <c r="AT1253" s="7"/>
      <c r="AU1253" s="7"/>
      <c r="AV1253" s="7"/>
      <c r="AW1253" s="7"/>
      <c r="AX1253" s="7"/>
      <c r="AY1253" s="7"/>
      <c r="AZ1253" s="7"/>
      <c r="BA1253" s="7"/>
      <c r="BB1253" s="7"/>
      <c r="BC1253" s="7"/>
      <c r="BD1253" s="7"/>
      <c r="BE1253" s="7"/>
      <c r="BF1253" s="7"/>
      <c r="BG1253" s="7"/>
      <c r="BH1253" s="7"/>
      <c r="BI1253" s="7"/>
      <c r="BJ1253" s="7"/>
      <c r="BK1253" s="7"/>
      <c r="BL1253" s="7"/>
      <c r="BM1253" s="7"/>
      <c r="BN1253" s="7"/>
      <c r="BO1253" s="7"/>
      <c r="BP1253" s="7"/>
      <c r="BQ1253" s="7"/>
      <c r="BR1253" s="7"/>
      <c r="BS1253" s="7"/>
      <c r="BT1253" s="7"/>
      <c r="BU1253" s="7"/>
      <c r="BV1253" s="7"/>
      <c r="BW1253" s="7"/>
      <c r="BX1253" s="7"/>
      <c r="BY1253" s="7"/>
      <c r="BZ1253" s="7"/>
      <c r="CA1253" s="7"/>
      <c r="CB1253" s="7"/>
      <c r="CC1253" s="7"/>
      <c r="CD1253" s="7"/>
      <c r="CE1253" s="7"/>
      <c r="CF1253" s="7"/>
      <c r="CG1253" s="7"/>
      <c r="CH1253" s="7"/>
      <c r="CI1253" s="7"/>
      <c r="CJ1253" s="7"/>
      <c r="CK1253" s="7"/>
      <c r="CL1253" s="7"/>
      <c r="CM1253" s="8"/>
    </row>
    <row r="1254" spans="1:91" s="9" customFormat="1" ht="18" customHeight="1" x14ac:dyDescent="0.3">
      <c r="A1254" s="106"/>
      <c r="B1254" s="93" t="s">
        <v>111</v>
      </c>
      <c r="C1254" s="94"/>
      <c r="D1254" s="94"/>
      <c r="E1254" s="94"/>
      <c r="F1254" s="94"/>
      <c r="G1254" s="95"/>
      <c r="H1254" s="106"/>
      <c r="I1254" s="106"/>
      <c r="J1254" s="106"/>
      <c r="K1254" s="106"/>
      <c r="L1254" s="106"/>
      <c r="M1254" s="106"/>
      <c r="N1254" s="106"/>
      <c r="O1254" s="106"/>
      <c r="P1254" s="70"/>
      <c r="Q1254" s="7"/>
      <c r="R1254" s="7"/>
      <c r="S1254" s="7"/>
      <c r="T1254" s="7"/>
      <c r="U1254" s="7"/>
      <c r="V1254" s="7"/>
      <c r="W1254" s="7"/>
      <c r="X1254" s="7"/>
      <c r="Y1254" s="7"/>
      <c r="Z1254" s="7"/>
      <c r="AA1254" s="7"/>
      <c r="AB1254" s="7"/>
      <c r="AC1254" s="7"/>
      <c r="AD1254" s="7"/>
      <c r="AE1254" s="7"/>
      <c r="AF1254" s="7"/>
      <c r="AG1254" s="7"/>
      <c r="AH1254" s="7"/>
      <c r="AI1254" s="7"/>
      <c r="AJ1254" s="7"/>
      <c r="AK1254" s="7"/>
      <c r="AL1254" s="7"/>
      <c r="AM1254" s="7"/>
      <c r="AN1254" s="7"/>
      <c r="AO1254" s="7"/>
      <c r="AP1254" s="7"/>
      <c r="AQ1254" s="7"/>
      <c r="AR1254" s="7"/>
      <c r="AS1254" s="7"/>
      <c r="AT1254" s="7"/>
      <c r="AU1254" s="7"/>
      <c r="AV1254" s="7"/>
      <c r="AW1254" s="7"/>
      <c r="AX1254" s="7"/>
      <c r="AY1254" s="7"/>
      <c r="AZ1254" s="7"/>
      <c r="BA1254" s="7"/>
      <c r="BB1254" s="7"/>
      <c r="BC1254" s="7"/>
      <c r="BD1254" s="7"/>
      <c r="BE1254" s="7"/>
      <c r="BF1254" s="7"/>
      <c r="BG1254" s="7"/>
      <c r="BH1254" s="7"/>
      <c r="BI1254" s="7"/>
      <c r="BJ1254" s="7"/>
      <c r="BK1254" s="7"/>
      <c r="BL1254" s="7"/>
      <c r="BM1254" s="7"/>
      <c r="BN1254" s="7"/>
      <c r="BO1254" s="7"/>
      <c r="BP1254" s="7"/>
      <c r="BQ1254" s="7"/>
      <c r="BR1254" s="7"/>
      <c r="BS1254" s="7"/>
      <c r="BT1254" s="7"/>
      <c r="BU1254" s="7"/>
      <c r="BV1254" s="7"/>
      <c r="BW1254" s="7"/>
      <c r="BX1254" s="7"/>
      <c r="BY1254" s="7"/>
      <c r="BZ1254" s="7"/>
      <c r="CA1254" s="7"/>
      <c r="CB1254" s="7"/>
      <c r="CC1254" s="7"/>
      <c r="CD1254" s="7"/>
      <c r="CE1254" s="7"/>
      <c r="CF1254" s="7"/>
      <c r="CG1254" s="7"/>
      <c r="CH1254" s="7"/>
      <c r="CI1254" s="7"/>
      <c r="CJ1254" s="7"/>
      <c r="CK1254" s="7"/>
      <c r="CL1254" s="7"/>
      <c r="CM1254" s="8"/>
    </row>
    <row r="1255" spans="1:91" s="64" customFormat="1" ht="128.25" customHeight="1" x14ac:dyDescent="0.3">
      <c r="A1255" s="90"/>
      <c r="B1255" s="3" t="s">
        <v>110</v>
      </c>
      <c r="C1255" s="2" t="s">
        <v>109</v>
      </c>
      <c r="D1255" s="2" t="s">
        <v>108</v>
      </c>
      <c r="E1255" s="2" t="s">
        <v>3</v>
      </c>
      <c r="F1255" s="103"/>
      <c r="G1255" s="151">
        <v>96</v>
      </c>
      <c r="H1255" s="151">
        <v>96</v>
      </c>
      <c r="I1255" s="151">
        <v>100</v>
      </c>
      <c r="J1255" s="151">
        <v>100</v>
      </c>
      <c r="K1255" s="151">
        <v>100</v>
      </c>
      <c r="L1255" s="151">
        <v>100</v>
      </c>
      <c r="M1255" s="151">
        <v>100</v>
      </c>
      <c r="P1255" s="65"/>
      <c r="Q1255" s="66"/>
      <c r="R1255" s="66"/>
      <c r="S1255" s="66"/>
      <c r="T1255" s="66"/>
      <c r="U1255" s="66"/>
      <c r="V1255" s="66"/>
      <c r="W1255" s="66"/>
      <c r="X1255" s="66"/>
      <c r="Y1255" s="66"/>
      <c r="Z1255" s="66"/>
      <c r="AA1255" s="66"/>
      <c r="AB1255" s="66"/>
      <c r="AC1255" s="66"/>
      <c r="AD1255" s="66"/>
      <c r="AE1255" s="66"/>
      <c r="AF1255" s="66"/>
      <c r="AG1255" s="66"/>
      <c r="AH1255" s="66"/>
      <c r="AI1255" s="66"/>
      <c r="AJ1255" s="66"/>
      <c r="AK1255" s="66"/>
      <c r="AL1255" s="66"/>
      <c r="AM1255" s="66"/>
      <c r="AN1255" s="66"/>
      <c r="AO1255" s="66"/>
      <c r="AP1255" s="66"/>
      <c r="AQ1255" s="66"/>
      <c r="AR1255" s="66"/>
      <c r="AS1255" s="66"/>
      <c r="AT1255" s="66"/>
      <c r="AU1255" s="66"/>
      <c r="AV1255" s="66"/>
      <c r="AW1255" s="66"/>
      <c r="AX1255" s="66"/>
      <c r="AY1255" s="66"/>
      <c r="AZ1255" s="66"/>
      <c r="BA1255" s="66"/>
      <c r="BB1255" s="66"/>
      <c r="BC1255" s="66"/>
      <c r="BD1255" s="66"/>
      <c r="BE1255" s="66"/>
      <c r="BF1255" s="66"/>
      <c r="BG1255" s="66"/>
      <c r="BH1255" s="66"/>
      <c r="BI1255" s="66"/>
      <c r="BJ1255" s="66"/>
      <c r="BK1255" s="66"/>
      <c r="BL1255" s="66"/>
      <c r="BM1255" s="66"/>
      <c r="BN1255" s="66"/>
      <c r="BO1255" s="66"/>
      <c r="BP1255" s="66"/>
      <c r="BQ1255" s="66"/>
      <c r="BR1255" s="66"/>
      <c r="BS1255" s="66"/>
      <c r="BT1255" s="66"/>
      <c r="BU1255" s="66"/>
      <c r="BV1255" s="66"/>
      <c r="BW1255" s="66"/>
      <c r="BX1255" s="66"/>
      <c r="BY1255" s="66"/>
      <c r="BZ1255" s="66"/>
      <c r="CA1255" s="66"/>
      <c r="CB1255" s="66"/>
      <c r="CC1255" s="66"/>
      <c r="CD1255" s="66"/>
      <c r="CE1255" s="66"/>
      <c r="CF1255" s="66"/>
      <c r="CG1255" s="66"/>
      <c r="CH1255" s="66"/>
      <c r="CI1255" s="66"/>
      <c r="CJ1255" s="66"/>
      <c r="CK1255" s="66"/>
      <c r="CL1255" s="66"/>
      <c r="CM1255" s="67"/>
    </row>
    <row r="1256" spans="1:91" s="9" customFormat="1" ht="41.25" customHeight="1" x14ac:dyDescent="0.3">
      <c r="A1256" s="2"/>
      <c r="B1256" s="93" t="s">
        <v>61</v>
      </c>
      <c r="C1256" s="94"/>
      <c r="D1256" s="94"/>
      <c r="E1256" s="94"/>
      <c r="F1256" s="94"/>
      <c r="G1256" s="94"/>
      <c r="H1256" s="94"/>
      <c r="I1256" s="94"/>
      <c r="J1256" s="94"/>
      <c r="K1256" s="94"/>
      <c r="L1256" s="94"/>
      <c r="M1256" s="94"/>
      <c r="N1256" s="94"/>
      <c r="O1256" s="94"/>
      <c r="P1256" s="95"/>
      <c r="Q1256" s="7"/>
      <c r="R1256" s="7"/>
      <c r="S1256" s="7"/>
      <c r="T1256" s="7"/>
      <c r="U1256" s="7"/>
      <c r="V1256" s="7"/>
      <c r="W1256" s="7"/>
      <c r="X1256" s="7"/>
      <c r="Y1256" s="7"/>
      <c r="Z1256" s="7"/>
      <c r="AA1256" s="7"/>
      <c r="AB1256" s="7"/>
      <c r="AC1256" s="7"/>
      <c r="AD1256" s="7"/>
      <c r="AE1256" s="7"/>
      <c r="AF1256" s="7"/>
      <c r="AG1256" s="7"/>
      <c r="AH1256" s="7"/>
      <c r="AI1256" s="7"/>
      <c r="AJ1256" s="7"/>
      <c r="AK1256" s="7"/>
      <c r="AL1256" s="7"/>
      <c r="AM1256" s="7"/>
      <c r="AN1256" s="7"/>
      <c r="AO1256" s="7"/>
      <c r="AP1256" s="7"/>
      <c r="AQ1256" s="7"/>
      <c r="AR1256" s="7"/>
      <c r="AS1256" s="7"/>
      <c r="AT1256" s="7"/>
      <c r="AU1256" s="7"/>
      <c r="AV1256" s="7"/>
      <c r="AW1256" s="7"/>
      <c r="AX1256" s="7"/>
      <c r="AY1256" s="7"/>
      <c r="AZ1256" s="7"/>
      <c r="BA1256" s="7"/>
      <c r="BB1256" s="7"/>
      <c r="BC1256" s="7"/>
      <c r="BD1256" s="7"/>
      <c r="BE1256" s="7"/>
      <c r="BF1256" s="7"/>
      <c r="BG1256" s="7"/>
      <c r="BH1256" s="7"/>
      <c r="BI1256" s="7"/>
      <c r="BJ1256" s="7"/>
      <c r="BK1256" s="7"/>
      <c r="BL1256" s="7"/>
      <c r="BM1256" s="7"/>
      <c r="BN1256" s="7"/>
      <c r="BO1256" s="7"/>
      <c r="BP1256" s="7"/>
      <c r="BQ1256" s="7"/>
      <c r="BR1256" s="7"/>
      <c r="BS1256" s="7"/>
      <c r="BT1256" s="7"/>
      <c r="BU1256" s="7"/>
      <c r="BV1256" s="7"/>
      <c r="BW1256" s="7"/>
      <c r="BX1256" s="7"/>
      <c r="BY1256" s="7"/>
      <c r="BZ1256" s="7"/>
      <c r="CA1256" s="7"/>
      <c r="CB1256" s="7"/>
      <c r="CC1256" s="7"/>
      <c r="CD1256" s="7"/>
      <c r="CE1256" s="7"/>
      <c r="CF1256" s="7"/>
      <c r="CG1256" s="7"/>
      <c r="CH1256" s="7"/>
      <c r="CI1256" s="7"/>
      <c r="CJ1256" s="7"/>
      <c r="CK1256" s="7"/>
      <c r="CL1256" s="7"/>
      <c r="CM1256" s="8"/>
    </row>
    <row r="1257" spans="1:91" s="9" customFormat="1" ht="120" customHeight="1" x14ac:dyDescent="0.3">
      <c r="A1257" s="2">
        <v>108</v>
      </c>
      <c r="B1257" s="30" t="s">
        <v>107</v>
      </c>
      <c r="C1257" s="2" t="s">
        <v>106</v>
      </c>
      <c r="D1257" s="2"/>
      <c r="E1257" s="2" t="s">
        <v>80</v>
      </c>
      <c r="F1257" s="2"/>
      <c r="G1257" s="2"/>
      <c r="H1257" s="2"/>
      <c r="I1257" s="20">
        <v>3</v>
      </c>
      <c r="J1257" s="2"/>
      <c r="K1257" s="2"/>
      <c r="L1257" s="2"/>
      <c r="M1257" s="2"/>
      <c r="N1257" s="2"/>
      <c r="O1257" s="2"/>
      <c r="P1257" s="31"/>
      <c r="Q1257" s="7"/>
      <c r="R1257" s="7"/>
      <c r="S1257" s="7"/>
      <c r="T1257" s="7"/>
      <c r="U1257" s="7"/>
      <c r="V1257" s="7"/>
      <c r="W1257" s="7"/>
      <c r="X1257" s="7"/>
      <c r="Y1257" s="7"/>
      <c r="Z1257" s="7"/>
      <c r="AA1257" s="7"/>
      <c r="AB1257" s="7"/>
      <c r="AC1257" s="7"/>
      <c r="AD1257" s="7"/>
      <c r="AE1257" s="7"/>
      <c r="AF1257" s="7"/>
      <c r="AG1257" s="7"/>
      <c r="AH1257" s="7"/>
      <c r="AI1257" s="7"/>
      <c r="AJ1257" s="7"/>
      <c r="AK1257" s="7"/>
      <c r="AL1257" s="7"/>
      <c r="AM1257" s="7"/>
      <c r="AN1257" s="7"/>
      <c r="AO1257" s="7"/>
      <c r="AP1257" s="7"/>
      <c r="AQ1257" s="7"/>
      <c r="AR1257" s="7"/>
      <c r="AS1257" s="7"/>
      <c r="AT1257" s="7"/>
      <c r="AU1257" s="7"/>
      <c r="AV1257" s="7"/>
      <c r="AW1257" s="7"/>
      <c r="AX1257" s="7"/>
      <c r="AY1257" s="7"/>
      <c r="AZ1257" s="7"/>
      <c r="BA1257" s="7"/>
      <c r="BB1257" s="7"/>
      <c r="BC1257" s="7"/>
      <c r="BD1257" s="7"/>
      <c r="BE1257" s="7"/>
      <c r="BF1257" s="7"/>
      <c r="BG1257" s="7"/>
      <c r="BH1257" s="7"/>
      <c r="BI1257" s="7"/>
      <c r="BJ1257" s="7"/>
      <c r="BK1257" s="7"/>
      <c r="BL1257" s="7"/>
      <c r="BM1257" s="7"/>
      <c r="BN1257" s="7"/>
      <c r="BO1257" s="7"/>
      <c r="BP1257" s="7"/>
      <c r="BQ1257" s="7"/>
      <c r="BR1257" s="7"/>
      <c r="BS1257" s="7"/>
      <c r="BT1257" s="7"/>
      <c r="BU1257" s="7"/>
      <c r="BV1257" s="7"/>
      <c r="BW1257" s="7"/>
      <c r="BX1257" s="7"/>
      <c r="BY1257" s="7"/>
      <c r="BZ1257" s="7"/>
      <c r="CA1257" s="7"/>
      <c r="CB1257" s="7"/>
      <c r="CC1257" s="7"/>
      <c r="CD1257" s="7"/>
      <c r="CE1257" s="7"/>
      <c r="CF1257" s="7"/>
      <c r="CG1257" s="7"/>
      <c r="CH1257" s="7"/>
      <c r="CI1257" s="7"/>
      <c r="CJ1257" s="7"/>
      <c r="CK1257" s="7"/>
      <c r="CL1257" s="7"/>
      <c r="CM1257" s="8"/>
    </row>
    <row r="1258" spans="1:91" s="9" customFormat="1" ht="93.75" customHeight="1" x14ac:dyDescent="0.3">
      <c r="A1258" s="2"/>
      <c r="B1258" s="135" t="s">
        <v>118</v>
      </c>
      <c r="C1258" s="2"/>
      <c r="D1258" s="2"/>
      <c r="E1258" s="2"/>
      <c r="F1258" s="2"/>
      <c r="G1258" s="146">
        <f t="shared" ref="G1258:M1258" si="114">G1259+G1260+G1261</f>
        <v>0</v>
      </c>
      <c r="H1258" s="146">
        <f t="shared" si="114"/>
        <v>0</v>
      </c>
      <c r="I1258" s="403">
        <f t="shared" si="114"/>
        <v>0</v>
      </c>
      <c r="J1258" s="146">
        <f t="shared" si="114"/>
        <v>0</v>
      </c>
      <c r="K1258" s="146">
        <f t="shared" si="114"/>
        <v>0</v>
      </c>
      <c r="L1258" s="146">
        <f t="shared" si="114"/>
        <v>0</v>
      </c>
      <c r="M1258" s="146">
        <f t="shared" si="114"/>
        <v>0</v>
      </c>
      <c r="N1258" s="2"/>
      <c r="O1258" s="2"/>
      <c r="P1258" s="31"/>
      <c r="Q1258" s="7"/>
      <c r="R1258" s="7"/>
      <c r="S1258" s="7"/>
      <c r="T1258" s="7"/>
      <c r="U1258" s="7"/>
      <c r="V1258" s="7"/>
      <c r="W1258" s="7"/>
      <c r="X1258" s="7"/>
      <c r="Y1258" s="7"/>
      <c r="Z1258" s="7"/>
      <c r="AA1258" s="7"/>
      <c r="AB1258" s="7"/>
      <c r="AC1258" s="7"/>
      <c r="AD1258" s="7"/>
      <c r="AE1258" s="7"/>
      <c r="AF1258" s="7"/>
      <c r="AG1258" s="7"/>
      <c r="AH1258" s="7"/>
      <c r="AI1258" s="7"/>
      <c r="AJ1258" s="7"/>
      <c r="AK1258" s="7"/>
      <c r="AL1258" s="7"/>
      <c r="AM1258" s="7"/>
      <c r="AN1258" s="7"/>
      <c r="AO1258" s="7"/>
      <c r="AP1258" s="7"/>
      <c r="AQ1258" s="7"/>
      <c r="AR1258" s="7"/>
      <c r="AS1258" s="7"/>
      <c r="AT1258" s="7"/>
      <c r="AU1258" s="7"/>
      <c r="AV1258" s="7"/>
      <c r="AW1258" s="7"/>
      <c r="AX1258" s="7"/>
      <c r="AY1258" s="7"/>
      <c r="AZ1258" s="7"/>
      <c r="BA1258" s="7"/>
      <c r="BB1258" s="7"/>
      <c r="BC1258" s="7"/>
      <c r="BD1258" s="7"/>
      <c r="BE1258" s="7"/>
      <c r="BF1258" s="7"/>
      <c r="BG1258" s="7"/>
      <c r="BH1258" s="7"/>
      <c r="BI1258" s="7"/>
      <c r="BJ1258" s="7"/>
      <c r="BK1258" s="7"/>
      <c r="BL1258" s="7"/>
      <c r="BM1258" s="7"/>
      <c r="BN1258" s="7"/>
      <c r="BO1258" s="7"/>
      <c r="BP1258" s="7"/>
      <c r="BQ1258" s="7"/>
      <c r="BR1258" s="7"/>
      <c r="BS1258" s="7"/>
      <c r="BT1258" s="7"/>
      <c r="BU1258" s="7"/>
      <c r="BV1258" s="7"/>
      <c r="BW1258" s="7"/>
      <c r="BX1258" s="7"/>
      <c r="BY1258" s="7"/>
      <c r="BZ1258" s="7"/>
      <c r="CA1258" s="7"/>
      <c r="CB1258" s="7"/>
      <c r="CC1258" s="7"/>
      <c r="CD1258" s="7"/>
      <c r="CE1258" s="7"/>
      <c r="CF1258" s="7"/>
      <c r="CG1258" s="7"/>
      <c r="CH1258" s="7"/>
      <c r="CI1258" s="7"/>
      <c r="CJ1258" s="7"/>
      <c r="CK1258" s="7"/>
      <c r="CL1258" s="7"/>
      <c r="CM1258" s="8"/>
    </row>
    <row r="1259" spans="1:91" s="9" customFormat="1" ht="34.5" customHeight="1" x14ac:dyDescent="0.3">
      <c r="A1259" s="2"/>
      <c r="B1259" s="30" t="s">
        <v>35</v>
      </c>
      <c r="C1259" s="2"/>
      <c r="D1259" s="2"/>
      <c r="E1259" s="2"/>
      <c r="F1259" s="2"/>
      <c r="G1259" s="41"/>
      <c r="H1259" s="41"/>
      <c r="I1259" s="312"/>
      <c r="J1259" s="41"/>
      <c r="K1259" s="41"/>
      <c r="L1259" s="41"/>
      <c r="M1259" s="41"/>
      <c r="N1259" s="2"/>
      <c r="O1259" s="2"/>
      <c r="P1259" s="31"/>
      <c r="Q1259" s="7"/>
      <c r="R1259" s="7"/>
      <c r="S1259" s="7"/>
      <c r="T1259" s="7"/>
      <c r="U1259" s="7"/>
      <c r="V1259" s="7"/>
      <c r="W1259" s="7"/>
      <c r="X1259" s="7"/>
      <c r="Y1259" s="7"/>
      <c r="Z1259" s="7"/>
      <c r="AA1259" s="7"/>
      <c r="AB1259" s="7"/>
      <c r="AC1259" s="7"/>
      <c r="AD1259" s="7"/>
      <c r="AE1259" s="7"/>
      <c r="AF1259" s="7"/>
      <c r="AG1259" s="7"/>
      <c r="AH1259" s="7"/>
      <c r="AI1259" s="7"/>
      <c r="AJ1259" s="7"/>
      <c r="AK1259" s="7"/>
      <c r="AL1259" s="7"/>
      <c r="AM1259" s="7"/>
      <c r="AN1259" s="7"/>
      <c r="AO1259" s="7"/>
      <c r="AP1259" s="7"/>
      <c r="AQ1259" s="7"/>
      <c r="AR1259" s="7"/>
      <c r="AS1259" s="7"/>
      <c r="AT1259" s="7"/>
      <c r="AU1259" s="7"/>
      <c r="AV1259" s="7"/>
      <c r="AW1259" s="7"/>
      <c r="AX1259" s="7"/>
      <c r="AY1259" s="7"/>
      <c r="AZ1259" s="7"/>
      <c r="BA1259" s="7"/>
      <c r="BB1259" s="7"/>
      <c r="BC1259" s="7"/>
      <c r="BD1259" s="7"/>
      <c r="BE1259" s="7"/>
      <c r="BF1259" s="7"/>
      <c r="BG1259" s="7"/>
      <c r="BH1259" s="7"/>
      <c r="BI1259" s="7"/>
      <c r="BJ1259" s="7"/>
      <c r="BK1259" s="7"/>
      <c r="BL1259" s="7"/>
      <c r="BM1259" s="7"/>
      <c r="BN1259" s="7"/>
      <c r="BO1259" s="7"/>
      <c r="BP1259" s="7"/>
      <c r="BQ1259" s="7"/>
      <c r="BR1259" s="7"/>
      <c r="BS1259" s="7"/>
      <c r="BT1259" s="7"/>
      <c r="BU1259" s="7"/>
      <c r="BV1259" s="7"/>
      <c r="BW1259" s="7"/>
      <c r="BX1259" s="7"/>
      <c r="BY1259" s="7"/>
      <c r="BZ1259" s="7"/>
      <c r="CA1259" s="7"/>
      <c r="CB1259" s="7"/>
      <c r="CC1259" s="7"/>
      <c r="CD1259" s="7"/>
      <c r="CE1259" s="7"/>
      <c r="CF1259" s="7"/>
      <c r="CG1259" s="7"/>
      <c r="CH1259" s="7"/>
      <c r="CI1259" s="7"/>
      <c r="CJ1259" s="7"/>
      <c r="CK1259" s="7"/>
      <c r="CL1259" s="7"/>
      <c r="CM1259" s="8"/>
    </row>
    <row r="1260" spans="1:91" s="9" customFormat="1" ht="36" customHeight="1" x14ac:dyDescent="0.3">
      <c r="A1260" s="2"/>
      <c r="B1260" s="30" t="s">
        <v>31</v>
      </c>
      <c r="C1260" s="2"/>
      <c r="D1260" s="2"/>
      <c r="E1260" s="2"/>
      <c r="F1260" s="2"/>
      <c r="G1260" s="41">
        <v>0</v>
      </c>
      <c r="H1260" s="41">
        <v>0</v>
      </c>
      <c r="I1260" s="312">
        <v>0</v>
      </c>
      <c r="J1260" s="41">
        <v>0</v>
      </c>
      <c r="K1260" s="41">
        <v>0</v>
      </c>
      <c r="L1260" s="41">
        <v>0</v>
      </c>
      <c r="M1260" s="41">
        <v>0</v>
      </c>
      <c r="N1260" s="2"/>
      <c r="O1260" s="2"/>
      <c r="P1260" s="31"/>
      <c r="Q1260" s="7"/>
      <c r="R1260" s="7"/>
      <c r="S1260" s="7"/>
      <c r="T1260" s="7"/>
      <c r="U1260" s="7"/>
      <c r="V1260" s="7"/>
      <c r="W1260" s="7"/>
      <c r="X1260" s="7"/>
      <c r="Y1260" s="7"/>
      <c r="Z1260" s="7"/>
      <c r="AA1260" s="7"/>
      <c r="AB1260" s="7"/>
      <c r="AC1260" s="7"/>
      <c r="AD1260" s="7"/>
      <c r="AE1260" s="7"/>
      <c r="AF1260" s="7"/>
      <c r="AG1260" s="7"/>
      <c r="AH1260" s="7"/>
      <c r="AI1260" s="7"/>
      <c r="AJ1260" s="7"/>
      <c r="AK1260" s="7"/>
      <c r="AL1260" s="7"/>
      <c r="AM1260" s="7"/>
      <c r="AN1260" s="7"/>
      <c r="AO1260" s="7"/>
      <c r="AP1260" s="7"/>
      <c r="AQ1260" s="7"/>
      <c r="AR1260" s="7"/>
      <c r="AS1260" s="7"/>
      <c r="AT1260" s="7"/>
      <c r="AU1260" s="7"/>
      <c r="AV1260" s="7"/>
      <c r="AW1260" s="7"/>
      <c r="AX1260" s="7"/>
      <c r="AY1260" s="7"/>
      <c r="AZ1260" s="7"/>
      <c r="BA1260" s="7"/>
      <c r="BB1260" s="7"/>
      <c r="BC1260" s="7"/>
      <c r="BD1260" s="7"/>
      <c r="BE1260" s="7"/>
      <c r="BF1260" s="7"/>
      <c r="BG1260" s="7"/>
      <c r="BH1260" s="7"/>
      <c r="BI1260" s="7"/>
      <c r="BJ1260" s="7"/>
      <c r="BK1260" s="7"/>
      <c r="BL1260" s="7"/>
      <c r="BM1260" s="7"/>
      <c r="BN1260" s="7"/>
      <c r="BO1260" s="7"/>
      <c r="BP1260" s="7"/>
      <c r="BQ1260" s="7"/>
      <c r="BR1260" s="7"/>
      <c r="BS1260" s="7"/>
      <c r="BT1260" s="7"/>
      <c r="BU1260" s="7"/>
      <c r="BV1260" s="7"/>
      <c r="BW1260" s="7"/>
      <c r="BX1260" s="7"/>
      <c r="BY1260" s="7"/>
      <c r="BZ1260" s="7"/>
      <c r="CA1260" s="7"/>
      <c r="CB1260" s="7"/>
      <c r="CC1260" s="7"/>
      <c r="CD1260" s="7"/>
      <c r="CE1260" s="7"/>
      <c r="CF1260" s="7"/>
      <c r="CG1260" s="7"/>
      <c r="CH1260" s="7"/>
      <c r="CI1260" s="7"/>
      <c r="CJ1260" s="7"/>
      <c r="CK1260" s="7"/>
      <c r="CL1260" s="7"/>
      <c r="CM1260" s="8"/>
    </row>
    <row r="1261" spans="1:91" s="9" customFormat="1" ht="39.75" customHeight="1" x14ac:dyDescent="0.3">
      <c r="A1261" s="2"/>
      <c r="B1261" s="30" t="s">
        <v>30</v>
      </c>
      <c r="C1261" s="2"/>
      <c r="D1261" s="2"/>
      <c r="E1261" s="2"/>
      <c r="F1261" s="2"/>
      <c r="G1261" s="41">
        <v>0</v>
      </c>
      <c r="H1261" s="41">
        <v>0</v>
      </c>
      <c r="I1261" s="312">
        <v>0</v>
      </c>
      <c r="J1261" s="41">
        <v>0</v>
      </c>
      <c r="K1261" s="41">
        <v>0</v>
      </c>
      <c r="L1261" s="41">
        <v>0</v>
      </c>
      <c r="M1261" s="41">
        <v>0</v>
      </c>
      <c r="N1261" s="2"/>
      <c r="O1261" s="2"/>
      <c r="P1261" s="31"/>
      <c r="Q1261" s="7"/>
      <c r="R1261" s="7"/>
      <c r="S1261" s="7"/>
      <c r="T1261" s="7"/>
      <c r="U1261" s="7"/>
      <c r="V1261" s="7"/>
      <c r="W1261" s="7"/>
      <c r="X1261" s="7"/>
      <c r="Y1261" s="7"/>
      <c r="Z1261" s="7"/>
      <c r="AA1261" s="7"/>
      <c r="AB1261" s="7"/>
      <c r="AC1261" s="7"/>
      <c r="AD1261" s="7"/>
      <c r="AE1261" s="7"/>
      <c r="AF1261" s="7"/>
      <c r="AG1261" s="7"/>
      <c r="AH1261" s="7"/>
      <c r="AI1261" s="7"/>
      <c r="AJ1261" s="7"/>
      <c r="AK1261" s="7"/>
      <c r="AL1261" s="7"/>
      <c r="AM1261" s="7"/>
      <c r="AN1261" s="7"/>
      <c r="AO1261" s="7"/>
      <c r="AP1261" s="7"/>
      <c r="AQ1261" s="7"/>
      <c r="AR1261" s="7"/>
      <c r="AS1261" s="7"/>
      <c r="AT1261" s="7"/>
      <c r="AU1261" s="7"/>
      <c r="AV1261" s="7"/>
      <c r="AW1261" s="7"/>
      <c r="AX1261" s="7"/>
      <c r="AY1261" s="7"/>
      <c r="AZ1261" s="7"/>
      <c r="BA1261" s="7"/>
      <c r="BB1261" s="7"/>
      <c r="BC1261" s="7"/>
      <c r="BD1261" s="7"/>
      <c r="BE1261" s="7"/>
      <c r="BF1261" s="7"/>
      <c r="BG1261" s="7"/>
      <c r="BH1261" s="7"/>
      <c r="BI1261" s="7"/>
      <c r="BJ1261" s="7"/>
      <c r="BK1261" s="7"/>
      <c r="BL1261" s="7"/>
      <c r="BM1261" s="7"/>
      <c r="BN1261" s="7"/>
      <c r="BO1261" s="7"/>
      <c r="BP1261" s="7"/>
      <c r="BQ1261" s="7"/>
      <c r="BR1261" s="7"/>
      <c r="BS1261" s="7"/>
      <c r="BT1261" s="7"/>
      <c r="BU1261" s="7"/>
      <c r="BV1261" s="7"/>
      <c r="BW1261" s="7"/>
      <c r="BX1261" s="7"/>
      <c r="BY1261" s="7"/>
      <c r="BZ1261" s="7"/>
      <c r="CA1261" s="7"/>
      <c r="CB1261" s="7"/>
      <c r="CC1261" s="7"/>
      <c r="CD1261" s="7"/>
      <c r="CE1261" s="7"/>
      <c r="CF1261" s="7"/>
      <c r="CG1261" s="7"/>
      <c r="CH1261" s="7"/>
      <c r="CI1261" s="7"/>
      <c r="CJ1261" s="7"/>
      <c r="CK1261" s="7"/>
      <c r="CL1261" s="7"/>
      <c r="CM1261" s="8"/>
    </row>
    <row r="1262" spans="1:91" s="64" customFormat="1" ht="32.25" customHeight="1" x14ac:dyDescent="0.3">
      <c r="A1262" s="90"/>
      <c r="B1262" s="93" t="s">
        <v>105</v>
      </c>
      <c r="C1262" s="94"/>
      <c r="D1262" s="94"/>
      <c r="E1262" s="94"/>
      <c r="F1262" s="95"/>
      <c r="G1262" s="151"/>
      <c r="H1262" s="151"/>
      <c r="I1262" s="151"/>
      <c r="J1262" s="151"/>
      <c r="K1262" s="151"/>
      <c r="L1262" s="151"/>
      <c r="M1262" s="151"/>
      <c r="P1262" s="65"/>
      <c r="Q1262" s="66"/>
      <c r="R1262" s="66"/>
      <c r="S1262" s="66"/>
      <c r="T1262" s="66"/>
      <c r="U1262" s="66"/>
      <c r="V1262" s="66"/>
      <c r="W1262" s="66"/>
      <c r="X1262" s="66"/>
      <c r="Y1262" s="66"/>
      <c r="Z1262" s="66"/>
      <c r="AA1262" s="66"/>
      <c r="AB1262" s="66"/>
      <c r="AC1262" s="66"/>
      <c r="AD1262" s="66"/>
      <c r="AE1262" s="66"/>
      <c r="AF1262" s="66"/>
      <c r="AG1262" s="66"/>
      <c r="AH1262" s="66"/>
      <c r="AI1262" s="66"/>
      <c r="AJ1262" s="66"/>
      <c r="AK1262" s="66"/>
      <c r="AL1262" s="66"/>
      <c r="AM1262" s="66"/>
      <c r="AN1262" s="66"/>
      <c r="AO1262" s="66"/>
      <c r="AP1262" s="66"/>
      <c r="AQ1262" s="66"/>
      <c r="AR1262" s="66"/>
      <c r="AS1262" s="66"/>
      <c r="AT1262" s="66"/>
      <c r="AU1262" s="66"/>
      <c r="AV1262" s="66"/>
      <c r="AW1262" s="66"/>
      <c r="AX1262" s="66"/>
      <c r="AY1262" s="66"/>
      <c r="AZ1262" s="66"/>
      <c r="BA1262" s="66"/>
      <c r="BB1262" s="66"/>
      <c r="BC1262" s="66"/>
      <c r="BD1262" s="66"/>
      <c r="BE1262" s="66"/>
      <c r="BF1262" s="66"/>
      <c r="BG1262" s="66"/>
      <c r="BH1262" s="66"/>
      <c r="BI1262" s="66"/>
      <c r="BJ1262" s="66"/>
      <c r="BK1262" s="66"/>
      <c r="BL1262" s="66"/>
      <c r="BM1262" s="66"/>
      <c r="BN1262" s="66"/>
      <c r="BO1262" s="66"/>
      <c r="BP1262" s="66"/>
      <c r="BQ1262" s="66"/>
      <c r="BR1262" s="66"/>
      <c r="BS1262" s="66"/>
      <c r="BT1262" s="66"/>
      <c r="BU1262" s="66"/>
      <c r="BV1262" s="66"/>
      <c r="BW1262" s="66"/>
      <c r="BX1262" s="66"/>
      <c r="BY1262" s="66"/>
      <c r="BZ1262" s="66"/>
      <c r="CA1262" s="66"/>
      <c r="CB1262" s="66"/>
      <c r="CC1262" s="66"/>
      <c r="CD1262" s="66"/>
      <c r="CE1262" s="66"/>
      <c r="CF1262" s="66"/>
      <c r="CG1262" s="66"/>
      <c r="CH1262" s="66"/>
      <c r="CI1262" s="66"/>
      <c r="CJ1262" s="66"/>
      <c r="CK1262" s="66"/>
      <c r="CL1262" s="66"/>
      <c r="CM1262" s="67"/>
    </row>
    <row r="1263" spans="1:91" s="64" customFormat="1" ht="103.5" customHeight="1" x14ac:dyDescent="0.3">
      <c r="A1263" s="90"/>
      <c r="B1263" s="30" t="s">
        <v>767</v>
      </c>
      <c r="C1263" s="88" t="s">
        <v>99</v>
      </c>
      <c r="D1263" s="2" t="s">
        <v>52</v>
      </c>
      <c r="E1263" s="2" t="s">
        <v>104</v>
      </c>
      <c r="F1263" s="135"/>
      <c r="G1263" s="151">
        <v>5436</v>
      </c>
      <c r="H1263" s="151">
        <v>4650</v>
      </c>
      <c r="I1263" s="151">
        <v>1515</v>
      </c>
      <c r="J1263" s="151">
        <v>1517</v>
      </c>
      <c r="K1263" s="151">
        <v>1521</v>
      </c>
      <c r="L1263" s="151">
        <v>1524</v>
      </c>
      <c r="M1263" s="151">
        <v>1524</v>
      </c>
      <c r="P1263" s="65"/>
      <c r="Q1263" s="66"/>
      <c r="R1263" s="66"/>
      <c r="S1263" s="66"/>
      <c r="T1263" s="66"/>
      <c r="U1263" s="66"/>
      <c r="V1263" s="66"/>
      <c r="W1263" s="66"/>
      <c r="X1263" s="66"/>
      <c r="Y1263" s="66"/>
      <c r="Z1263" s="66"/>
      <c r="AA1263" s="66"/>
      <c r="AB1263" s="66"/>
      <c r="AC1263" s="66"/>
      <c r="AD1263" s="66"/>
      <c r="AE1263" s="66"/>
      <c r="AF1263" s="66"/>
      <c r="AG1263" s="66"/>
      <c r="AH1263" s="66"/>
      <c r="AI1263" s="66"/>
      <c r="AJ1263" s="66"/>
      <c r="AK1263" s="66"/>
      <c r="AL1263" s="66"/>
      <c r="AM1263" s="66"/>
      <c r="AN1263" s="66"/>
      <c r="AO1263" s="66"/>
      <c r="AP1263" s="66"/>
      <c r="AQ1263" s="66"/>
      <c r="AR1263" s="66"/>
      <c r="AS1263" s="66"/>
      <c r="AT1263" s="66"/>
      <c r="AU1263" s="66"/>
      <c r="AV1263" s="66"/>
      <c r="AW1263" s="66"/>
      <c r="AX1263" s="66"/>
      <c r="AY1263" s="66"/>
      <c r="AZ1263" s="66"/>
      <c r="BA1263" s="66"/>
      <c r="BB1263" s="66"/>
      <c r="BC1263" s="66"/>
      <c r="BD1263" s="66"/>
      <c r="BE1263" s="66"/>
      <c r="BF1263" s="66"/>
      <c r="BG1263" s="66"/>
      <c r="BH1263" s="66"/>
      <c r="BI1263" s="66"/>
      <c r="BJ1263" s="66"/>
      <c r="BK1263" s="66"/>
      <c r="BL1263" s="66"/>
      <c r="BM1263" s="66"/>
      <c r="BN1263" s="66"/>
      <c r="BO1263" s="66"/>
      <c r="BP1263" s="66"/>
      <c r="BQ1263" s="66"/>
      <c r="BR1263" s="66"/>
      <c r="BS1263" s="66"/>
      <c r="BT1263" s="66"/>
      <c r="BU1263" s="66"/>
      <c r="BV1263" s="66"/>
      <c r="BW1263" s="66"/>
      <c r="BX1263" s="66"/>
      <c r="BY1263" s="66"/>
      <c r="BZ1263" s="66"/>
      <c r="CA1263" s="66"/>
      <c r="CB1263" s="66"/>
      <c r="CC1263" s="66"/>
      <c r="CD1263" s="66"/>
      <c r="CE1263" s="66"/>
      <c r="CF1263" s="66"/>
      <c r="CG1263" s="66"/>
      <c r="CH1263" s="66"/>
      <c r="CI1263" s="66"/>
      <c r="CJ1263" s="66"/>
      <c r="CK1263" s="66"/>
      <c r="CL1263" s="66"/>
      <c r="CM1263" s="67"/>
    </row>
    <row r="1264" spans="1:91" s="9" customFormat="1" ht="41.25" customHeight="1" x14ac:dyDescent="0.3">
      <c r="A1264" s="2"/>
      <c r="B1264" s="135" t="s">
        <v>61</v>
      </c>
      <c r="C1264" s="106"/>
      <c r="D1264" s="106"/>
      <c r="E1264" s="106"/>
      <c r="F1264" s="106"/>
      <c r="G1264" s="404"/>
      <c r="H1264" s="106"/>
      <c r="I1264" s="106"/>
      <c r="J1264" s="106"/>
      <c r="K1264" s="106"/>
      <c r="L1264" s="106"/>
      <c r="M1264" s="106"/>
      <c r="N1264" s="90"/>
      <c r="O1264" s="90"/>
      <c r="P1264" s="161"/>
      <c r="Q1264" s="7"/>
      <c r="R1264" s="7"/>
      <c r="S1264" s="7"/>
      <c r="T1264" s="7"/>
      <c r="U1264" s="7"/>
      <c r="V1264" s="7"/>
      <c r="W1264" s="7"/>
      <c r="X1264" s="7"/>
      <c r="Y1264" s="7"/>
      <c r="Z1264" s="7"/>
      <c r="AA1264" s="7"/>
      <c r="AB1264" s="7"/>
      <c r="AC1264" s="7"/>
      <c r="AD1264" s="7"/>
      <c r="AE1264" s="7"/>
      <c r="AF1264" s="7"/>
      <c r="AG1264" s="7"/>
      <c r="AH1264" s="7"/>
      <c r="AI1264" s="7"/>
      <c r="AJ1264" s="7"/>
      <c r="AK1264" s="7"/>
      <c r="AL1264" s="7"/>
      <c r="AM1264" s="7"/>
      <c r="AN1264" s="7"/>
      <c r="AO1264" s="7"/>
      <c r="AP1264" s="7"/>
      <c r="AQ1264" s="7"/>
      <c r="AR1264" s="7"/>
      <c r="AS1264" s="7"/>
      <c r="AT1264" s="7"/>
      <c r="AU1264" s="7"/>
      <c r="AV1264" s="7"/>
      <c r="AW1264" s="7"/>
      <c r="AX1264" s="7"/>
      <c r="AY1264" s="7"/>
      <c r="AZ1264" s="7"/>
      <c r="BA1264" s="7"/>
      <c r="BB1264" s="7"/>
      <c r="BC1264" s="7"/>
      <c r="BD1264" s="7"/>
      <c r="BE1264" s="7"/>
      <c r="BF1264" s="7"/>
      <c r="BG1264" s="7"/>
      <c r="BH1264" s="7"/>
      <c r="BI1264" s="7"/>
      <c r="BJ1264" s="7"/>
      <c r="BK1264" s="7"/>
      <c r="BL1264" s="7"/>
      <c r="BM1264" s="7"/>
      <c r="BN1264" s="7"/>
      <c r="BO1264" s="7"/>
      <c r="BP1264" s="7"/>
      <c r="BQ1264" s="7"/>
      <c r="BR1264" s="7"/>
      <c r="BS1264" s="7"/>
      <c r="BT1264" s="7"/>
      <c r="BU1264" s="7"/>
      <c r="BV1264" s="7"/>
      <c r="BW1264" s="7"/>
      <c r="BX1264" s="7"/>
      <c r="BY1264" s="7"/>
      <c r="BZ1264" s="7"/>
      <c r="CA1264" s="7"/>
      <c r="CB1264" s="7"/>
      <c r="CC1264" s="7"/>
      <c r="CD1264" s="7"/>
      <c r="CE1264" s="7"/>
      <c r="CF1264" s="7"/>
      <c r="CG1264" s="7"/>
      <c r="CH1264" s="7"/>
      <c r="CI1264" s="7"/>
      <c r="CJ1264" s="7"/>
      <c r="CK1264" s="7"/>
      <c r="CL1264" s="7"/>
      <c r="CM1264" s="8"/>
    </row>
    <row r="1265" spans="1:91" s="9" customFormat="1" ht="41.25" customHeight="1" x14ac:dyDescent="0.3">
      <c r="A1265" s="55">
        <v>109</v>
      </c>
      <c r="B1265" s="54" t="s">
        <v>103</v>
      </c>
      <c r="C1265" s="55" t="s">
        <v>102</v>
      </c>
      <c r="D1265" s="2"/>
      <c r="E1265" s="2" t="s">
        <v>80</v>
      </c>
      <c r="F1265" s="55" t="s">
        <v>101</v>
      </c>
      <c r="G1265" s="337">
        <v>103</v>
      </c>
      <c r="H1265" s="337">
        <v>85</v>
      </c>
      <c r="I1265" s="337">
        <v>104</v>
      </c>
      <c r="J1265" s="337">
        <v>104</v>
      </c>
      <c r="K1265" s="337">
        <v>104</v>
      </c>
      <c r="L1265" s="337">
        <v>104</v>
      </c>
      <c r="M1265" s="337">
        <v>104</v>
      </c>
      <c r="N1265" s="2"/>
      <c r="O1265" s="2"/>
      <c r="P1265" s="234"/>
      <c r="Q1265" s="7"/>
      <c r="R1265" s="7"/>
      <c r="S1265" s="7"/>
      <c r="T1265" s="7"/>
      <c r="U1265" s="7"/>
      <c r="V1265" s="7"/>
      <c r="W1265" s="7"/>
      <c r="X1265" s="7"/>
      <c r="Y1265" s="7"/>
      <c r="Z1265" s="7"/>
      <c r="AA1265" s="7"/>
      <c r="AB1265" s="7"/>
      <c r="AC1265" s="7"/>
      <c r="AD1265" s="7"/>
      <c r="AE1265" s="7"/>
      <c r="AF1265" s="7"/>
      <c r="AG1265" s="7"/>
      <c r="AH1265" s="7"/>
      <c r="AI1265" s="7"/>
      <c r="AJ1265" s="7"/>
      <c r="AK1265" s="7"/>
      <c r="AL1265" s="7"/>
      <c r="AM1265" s="7"/>
      <c r="AN1265" s="7"/>
      <c r="AO1265" s="7"/>
      <c r="AP1265" s="7"/>
      <c r="AQ1265" s="7"/>
      <c r="AR1265" s="7"/>
      <c r="AS1265" s="7"/>
      <c r="AT1265" s="7"/>
      <c r="AU1265" s="7"/>
      <c r="AV1265" s="7"/>
      <c r="AW1265" s="7"/>
      <c r="AX1265" s="7"/>
      <c r="AY1265" s="7"/>
      <c r="AZ1265" s="7"/>
      <c r="BA1265" s="7"/>
      <c r="BB1265" s="7"/>
      <c r="BC1265" s="7"/>
      <c r="BD1265" s="7"/>
      <c r="BE1265" s="7"/>
      <c r="BF1265" s="7"/>
      <c r="BG1265" s="7"/>
      <c r="BH1265" s="7"/>
      <c r="BI1265" s="7"/>
      <c r="BJ1265" s="7"/>
      <c r="BK1265" s="7"/>
      <c r="BL1265" s="7"/>
      <c r="BM1265" s="7"/>
      <c r="BN1265" s="7"/>
      <c r="BO1265" s="7"/>
      <c r="BP1265" s="7"/>
      <c r="BQ1265" s="7"/>
      <c r="BR1265" s="7"/>
      <c r="BS1265" s="7"/>
      <c r="BT1265" s="7"/>
      <c r="BU1265" s="7"/>
      <c r="BV1265" s="7"/>
      <c r="BW1265" s="7"/>
      <c r="BX1265" s="7"/>
      <c r="BY1265" s="7"/>
      <c r="BZ1265" s="7"/>
      <c r="CA1265" s="7"/>
      <c r="CB1265" s="7"/>
      <c r="CC1265" s="7"/>
      <c r="CD1265" s="7"/>
      <c r="CE1265" s="7"/>
      <c r="CF1265" s="7"/>
      <c r="CG1265" s="7"/>
      <c r="CH1265" s="7"/>
      <c r="CI1265" s="7"/>
      <c r="CJ1265" s="7"/>
      <c r="CK1265" s="7"/>
      <c r="CL1265" s="7"/>
      <c r="CM1265" s="8"/>
    </row>
    <row r="1266" spans="1:91" s="9" customFormat="1" ht="41.25" customHeight="1" x14ac:dyDescent="0.3">
      <c r="A1266" s="55"/>
      <c r="B1266" s="54"/>
      <c r="C1266" s="55"/>
      <c r="D1266" s="2"/>
      <c r="E1266" s="2" t="s">
        <v>95</v>
      </c>
      <c r="F1266" s="55"/>
      <c r="G1266" s="337">
        <v>161.9984</v>
      </c>
      <c r="H1266" s="337">
        <v>125.52800000000001</v>
      </c>
      <c r="I1266" s="337">
        <v>179.92</v>
      </c>
      <c r="J1266" s="337">
        <v>192.48320000000001</v>
      </c>
      <c r="K1266" s="337">
        <v>204.04900000000001</v>
      </c>
      <c r="L1266" s="337">
        <v>204.04900000000001</v>
      </c>
      <c r="M1266" s="337">
        <v>204.04900000000001</v>
      </c>
      <c r="N1266" s="2"/>
      <c r="O1266" s="2"/>
      <c r="P1266" s="234"/>
      <c r="Q1266" s="7"/>
      <c r="R1266" s="7"/>
      <c r="S1266" s="7"/>
      <c r="T1266" s="7"/>
      <c r="U1266" s="7"/>
      <c r="V1266" s="7"/>
      <c r="W1266" s="7"/>
      <c r="X1266" s="7"/>
      <c r="Y1266" s="7"/>
      <c r="Z1266" s="7"/>
      <c r="AA1266" s="7"/>
      <c r="AB1266" s="7"/>
      <c r="AC1266" s="7"/>
      <c r="AD1266" s="7"/>
      <c r="AE1266" s="7"/>
      <c r="AF1266" s="7"/>
      <c r="AG1266" s="7"/>
      <c r="AH1266" s="7"/>
      <c r="AI1266" s="7"/>
      <c r="AJ1266" s="7"/>
      <c r="AK1266" s="7"/>
      <c r="AL1266" s="7"/>
      <c r="AM1266" s="7"/>
      <c r="AN1266" s="7"/>
      <c r="AO1266" s="7"/>
      <c r="AP1266" s="7"/>
      <c r="AQ1266" s="7"/>
      <c r="AR1266" s="7"/>
      <c r="AS1266" s="7"/>
      <c r="AT1266" s="7"/>
      <c r="AU1266" s="7"/>
      <c r="AV1266" s="7"/>
      <c r="AW1266" s="7"/>
      <c r="AX1266" s="7"/>
      <c r="AY1266" s="7"/>
      <c r="AZ1266" s="7"/>
      <c r="BA1266" s="7"/>
      <c r="BB1266" s="7"/>
      <c r="BC1266" s="7"/>
      <c r="BD1266" s="7"/>
      <c r="BE1266" s="7"/>
      <c r="BF1266" s="7"/>
      <c r="BG1266" s="7"/>
      <c r="BH1266" s="7"/>
      <c r="BI1266" s="7"/>
      <c r="BJ1266" s="7"/>
      <c r="BK1266" s="7"/>
      <c r="BL1266" s="7"/>
      <c r="BM1266" s="7"/>
      <c r="BN1266" s="7"/>
      <c r="BO1266" s="7"/>
      <c r="BP1266" s="7"/>
      <c r="BQ1266" s="7"/>
      <c r="BR1266" s="7"/>
      <c r="BS1266" s="7"/>
      <c r="BT1266" s="7"/>
      <c r="BU1266" s="7"/>
      <c r="BV1266" s="7"/>
      <c r="BW1266" s="7"/>
      <c r="BX1266" s="7"/>
      <c r="BY1266" s="7"/>
      <c r="BZ1266" s="7"/>
      <c r="CA1266" s="7"/>
      <c r="CB1266" s="7"/>
      <c r="CC1266" s="7"/>
      <c r="CD1266" s="7"/>
      <c r="CE1266" s="7"/>
      <c r="CF1266" s="7"/>
      <c r="CG1266" s="7"/>
      <c r="CH1266" s="7"/>
      <c r="CI1266" s="7"/>
      <c r="CJ1266" s="7"/>
      <c r="CK1266" s="7"/>
      <c r="CL1266" s="7"/>
      <c r="CM1266" s="8"/>
    </row>
    <row r="1267" spans="1:91" s="307" customFormat="1" ht="41.25" customHeight="1" x14ac:dyDescent="0.35">
      <c r="A1267" s="170">
        <v>110</v>
      </c>
      <c r="B1267" s="178" t="s">
        <v>100</v>
      </c>
      <c r="C1267" s="55" t="s">
        <v>99</v>
      </c>
      <c r="D1267" s="304"/>
      <c r="E1267" s="106" t="s">
        <v>80</v>
      </c>
      <c r="F1267" s="304" t="s">
        <v>57</v>
      </c>
      <c r="G1267" s="325">
        <f t="shared" ref="G1267:M1268" si="115">G1269</f>
        <v>0</v>
      </c>
      <c r="H1267" s="325">
        <f t="shared" si="115"/>
        <v>0</v>
      </c>
      <c r="I1267" s="325">
        <f t="shared" si="115"/>
        <v>1</v>
      </c>
      <c r="J1267" s="325">
        <f t="shared" si="115"/>
        <v>0</v>
      </c>
      <c r="K1267" s="325">
        <f t="shared" si="115"/>
        <v>0</v>
      </c>
      <c r="L1267" s="325">
        <f t="shared" si="115"/>
        <v>0</v>
      </c>
      <c r="M1267" s="325">
        <f t="shared" si="115"/>
        <v>0</v>
      </c>
      <c r="N1267" s="127"/>
      <c r="O1267" s="127"/>
      <c r="P1267" s="293"/>
      <c r="Q1267" s="305"/>
      <c r="R1267" s="305"/>
      <c r="S1267" s="305"/>
      <c r="T1267" s="305"/>
      <c r="U1267" s="305"/>
      <c r="V1267" s="305"/>
      <c r="W1267" s="305"/>
      <c r="X1267" s="305"/>
      <c r="Y1267" s="305"/>
      <c r="Z1267" s="305"/>
      <c r="AA1267" s="305"/>
      <c r="AB1267" s="305"/>
      <c r="AC1267" s="305"/>
      <c r="AD1267" s="305"/>
      <c r="AE1267" s="305"/>
      <c r="AF1267" s="305"/>
      <c r="AG1267" s="305"/>
      <c r="AH1267" s="305"/>
      <c r="AI1267" s="305"/>
      <c r="AJ1267" s="305"/>
      <c r="AK1267" s="305"/>
      <c r="AL1267" s="305"/>
      <c r="AM1267" s="305"/>
      <c r="AN1267" s="305"/>
      <c r="AO1267" s="305"/>
      <c r="AP1267" s="305"/>
      <c r="AQ1267" s="305"/>
      <c r="AR1267" s="305"/>
      <c r="AS1267" s="305"/>
      <c r="AT1267" s="305"/>
      <c r="AU1267" s="305"/>
      <c r="AV1267" s="305"/>
      <c r="AW1267" s="305"/>
      <c r="AX1267" s="305"/>
      <c r="AY1267" s="305"/>
      <c r="AZ1267" s="305"/>
      <c r="BA1267" s="305"/>
      <c r="BB1267" s="305"/>
      <c r="BC1267" s="305"/>
      <c r="BD1267" s="305"/>
      <c r="BE1267" s="305"/>
      <c r="BF1267" s="305"/>
      <c r="BG1267" s="305"/>
      <c r="BH1267" s="305"/>
      <c r="BI1267" s="305"/>
      <c r="BJ1267" s="305"/>
      <c r="BK1267" s="305"/>
      <c r="BL1267" s="305"/>
      <c r="BM1267" s="305"/>
      <c r="BN1267" s="305"/>
      <c r="BO1267" s="305"/>
      <c r="BP1267" s="305"/>
      <c r="BQ1267" s="305"/>
      <c r="BR1267" s="305"/>
      <c r="BS1267" s="305"/>
      <c r="BT1267" s="305"/>
      <c r="BU1267" s="305"/>
      <c r="BV1267" s="305"/>
      <c r="BW1267" s="305"/>
      <c r="BX1267" s="305"/>
      <c r="BY1267" s="305"/>
      <c r="BZ1267" s="305"/>
      <c r="CA1267" s="305"/>
      <c r="CB1267" s="305"/>
      <c r="CC1267" s="305"/>
      <c r="CD1267" s="305"/>
      <c r="CE1267" s="305"/>
      <c r="CF1267" s="305"/>
      <c r="CG1267" s="305"/>
      <c r="CH1267" s="305"/>
      <c r="CI1267" s="305"/>
      <c r="CJ1267" s="305"/>
      <c r="CK1267" s="305"/>
      <c r="CL1267" s="305"/>
      <c r="CM1267" s="306"/>
    </row>
    <row r="1268" spans="1:91" s="307" customFormat="1" ht="96.75" customHeight="1" x14ac:dyDescent="0.35">
      <c r="A1268" s="170"/>
      <c r="B1268" s="178"/>
      <c r="C1268" s="55"/>
      <c r="D1268" s="304"/>
      <c r="E1268" s="106" t="s">
        <v>95</v>
      </c>
      <c r="F1268" s="304"/>
      <c r="G1268" s="325">
        <f t="shared" si="115"/>
        <v>0</v>
      </c>
      <c r="H1268" s="325">
        <f t="shared" si="115"/>
        <v>0</v>
      </c>
      <c r="I1268" s="325">
        <f t="shared" si="115"/>
        <v>191.6</v>
      </c>
      <c r="J1268" s="325">
        <f t="shared" si="115"/>
        <v>0</v>
      </c>
      <c r="K1268" s="325">
        <f t="shared" si="115"/>
        <v>0</v>
      </c>
      <c r="L1268" s="325">
        <f t="shared" si="115"/>
        <v>0</v>
      </c>
      <c r="M1268" s="325">
        <f t="shared" si="115"/>
        <v>0</v>
      </c>
      <c r="N1268" s="127"/>
      <c r="O1268" s="127"/>
      <c r="P1268" s="293"/>
      <c r="Q1268" s="305"/>
      <c r="R1268" s="305"/>
      <c r="S1268" s="305"/>
      <c r="T1268" s="305"/>
      <c r="U1268" s="305"/>
      <c r="V1268" s="305"/>
      <c r="W1268" s="305"/>
      <c r="X1268" s="305"/>
      <c r="Y1268" s="305"/>
      <c r="Z1268" s="305"/>
      <c r="AA1268" s="305"/>
      <c r="AB1268" s="305"/>
      <c r="AC1268" s="305"/>
      <c r="AD1268" s="305"/>
      <c r="AE1268" s="305"/>
      <c r="AF1268" s="305"/>
      <c r="AG1268" s="305"/>
      <c r="AH1268" s="305"/>
      <c r="AI1268" s="305"/>
      <c r="AJ1268" s="305"/>
      <c r="AK1268" s="305"/>
      <c r="AL1268" s="305"/>
      <c r="AM1268" s="305"/>
      <c r="AN1268" s="305"/>
      <c r="AO1268" s="305"/>
      <c r="AP1268" s="305"/>
      <c r="AQ1268" s="305"/>
      <c r="AR1268" s="305"/>
      <c r="AS1268" s="305"/>
      <c r="AT1268" s="305"/>
      <c r="AU1268" s="305"/>
      <c r="AV1268" s="305"/>
      <c r="AW1268" s="305"/>
      <c r="AX1268" s="305"/>
      <c r="AY1268" s="305"/>
      <c r="AZ1268" s="305"/>
      <c r="BA1268" s="305"/>
      <c r="BB1268" s="305"/>
      <c r="BC1268" s="305"/>
      <c r="BD1268" s="305"/>
      <c r="BE1268" s="305"/>
      <c r="BF1268" s="305"/>
      <c r="BG1268" s="305"/>
      <c r="BH1268" s="305"/>
      <c r="BI1268" s="305"/>
      <c r="BJ1268" s="305"/>
      <c r="BK1268" s="305"/>
      <c r="BL1268" s="305"/>
      <c r="BM1268" s="305"/>
      <c r="BN1268" s="305"/>
      <c r="BO1268" s="305"/>
      <c r="BP1268" s="305"/>
      <c r="BQ1268" s="305"/>
      <c r="BR1268" s="305"/>
      <c r="BS1268" s="305"/>
      <c r="BT1268" s="305"/>
      <c r="BU1268" s="305"/>
      <c r="BV1268" s="305"/>
      <c r="BW1268" s="305"/>
      <c r="BX1268" s="305"/>
      <c r="BY1268" s="305"/>
      <c r="BZ1268" s="305"/>
      <c r="CA1268" s="305"/>
      <c r="CB1268" s="305"/>
      <c r="CC1268" s="305"/>
      <c r="CD1268" s="305"/>
      <c r="CE1268" s="305"/>
      <c r="CF1268" s="305"/>
      <c r="CG1268" s="305"/>
      <c r="CH1268" s="305"/>
      <c r="CI1268" s="305"/>
      <c r="CJ1268" s="305"/>
      <c r="CK1268" s="305"/>
      <c r="CL1268" s="305"/>
      <c r="CM1268" s="306"/>
    </row>
    <row r="1269" spans="1:91" s="295" customFormat="1" ht="41.25" customHeight="1" x14ac:dyDescent="0.3">
      <c r="A1269" s="128"/>
      <c r="B1269" s="308" t="s">
        <v>98</v>
      </c>
      <c r="C1269" s="128" t="s">
        <v>97</v>
      </c>
      <c r="D1269" s="128"/>
      <c r="E1269" s="2" t="s">
        <v>96</v>
      </c>
      <c r="F1269" s="128" t="s">
        <v>57</v>
      </c>
      <c r="G1269" s="337"/>
      <c r="H1269" s="337"/>
      <c r="I1269" s="337">
        <v>1</v>
      </c>
      <c r="J1269" s="337"/>
      <c r="K1269" s="337"/>
      <c r="L1269" s="337"/>
      <c r="M1269" s="337"/>
      <c r="N1269" s="20"/>
      <c r="O1269" s="20"/>
      <c r="P1269" s="184"/>
      <c r="Q1269" s="185"/>
      <c r="R1269" s="185"/>
      <c r="S1269" s="185"/>
      <c r="T1269" s="185"/>
      <c r="U1269" s="185"/>
      <c r="V1269" s="185"/>
      <c r="W1269" s="185"/>
      <c r="X1269" s="185"/>
      <c r="Y1269" s="185"/>
      <c r="Z1269" s="185"/>
      <c r="AA1269" s="185"/>
      <c r="AB1269" s="185"/>
      <c r="AC1269" s="185"/>
      <c r="AD1269" s="185"/>
      <c r="AE1269" s="185"/>
      <c r="AF1269" s="185"/>
      <c r="AG1269" s="185"/>
      <c r="AH1269" s="185"/>
      <c r="AI1269" s="185"/>
      <c r="AJ1269" s="185"/>
      <c r="AK1269" s="185"/>
      <c r="AL1269" s="185"/>
      <c r="AM1269" s="185"/>
      <c r="AN1269" s="185"/>
      <c r="AO1269" s="185"/>
      <c r="AP1269" s="185"/>
      <c r="AQ1269" s="185"/>
      <c r="AR1269" s="185"/>
      <c r="AS1269" s="185"/>
      <c r="AT1269" s="185"/>
      <c r="AU1269" s="185"/>
      <c r="AV1269" s="185"/>
      <c r="AW1269" s="185"/>
      <c r="AX1269" s="185"/>
      <c r="AY1269" s="185"/>
      <c r="AZ1269" s="185"/>
      <c r="BA1269" s="185"/>
      <c r="BB1269" s="185"/>
      <c r="BC1269" s="185"/>
      <c r="BD1269" s="185"/>
      <c r="BE1269" s="185"/>
      <c r="BF1269" s="185"/>
      <c r="BG1269" s="185"/>
      <c r="BH1269" s="185"/>
      <c r="BI1269" s="185"/>
      <c r="BJ1269" s="185"/>
      <c r="BK1269" s="185"/>
      <c r="BL1269" s="185"/>
      <c r="BM1269" s="185"/>
      <c r="BN1269" s="185"/>
      <c r="BO1269" s="185"/>
      <c r="BP1269" s="185"/>
      <c r="BQ1269" s="185"/>
      <c r="BR1269" s="185"/>
      <c r="BS1269" s="185"/>
      <c r="BT1269" s="185"/>
      <c r="BU1269" s="185"/>
      <c r="BV1269" s="185"/>
      <c r="BW1269" s="185"/>
      <c r="BX1269" s="185"/>
      <c r="BY1269" s="185"/>
      <c r="BZ1269" s="185"/>
      <c r="CA1269" s="185"/>
      <c r="CB1269" s="185"/>
      <c r="CC1269" s="185"/>
      <c r="CD1269" s="185"/>
      <c r="CE1269" s="185"/>
      <c r="CF1269" s="185"/>
      <c r="CG1269" s="185"/>
      <c r="CH1269" s="185"/>
      <c r="CI1269" s="185"/>
      <c r="CJ1269" s="185"/>
      <c r="CK1269" s="185"/>
      <c r="CL1269" s="185"/>
      <c r="CM1269" s="294"/>
    </row>
    <row r="1270" spans="1:91" s="295" customFormat="1" ht="246.75" customHeight="1" x14ac:dyDescent="0.3">
      <c r="A1270" s="128"/>
      <c r="B1270" s="308"/>
      <c r="C1270" s="128"/>
      <c r="D1270" s="128"/>
      <c r="E1270" s="2" t="s">
        <v>95</v>
      </c>
      <c r="F1270" s="128"/>
      <c r="G1270" s="337"/>
      <c r="H1270" s="337"/>
      <c r="I1270" s="337">
        <v>191.6</v>
      </c>
      <c r="J1270" s="337"/>
      <c r="K1270" s="337"/>
      <c r="L1270" s="337"/>
      <c r="M1270" s="337"/>
      <c r="N1270" s="20"/>
      <c r="O1270" s="20"/>
      <c r="P1270" s="184"/>
      <c r="Q1270" s="185"/>
      <c r="R1270" s="185"/>
      <c r="S1270" s="185"/>
      <c r="T1270" s="185"/>
      <c r="U1270" s="185"/>
      <c r="V1270" s="185"/>
      <c r="W1270" s="185"/>
      <c r="X1270" s="185"/>
      <c r="Y1270" s="185"/>
      <c r="Z1270" s="185"/>
      <c r="AA1270" s="185"/>
      <c r="AB1270" s="185"/>
      <c r="AC1270" s="185"/>
      <c r="AD1270" s="185"/>
      <c r="AE1270" s="185"/>
      <c r="AF1270" s="185"/>
      <c r="AG1270" s="185"/>
      <c r="AH1270" s="185"/>
      <c r="AI1270" s="185"/>
      <c r="AJ1270" s="185"/>
      <c r="AK1270" s="185"/>
      <c r="AL1270" s="185"/>
      <c r="AM1270" s="185"/>
      <c r="AN1270" s="185"/>
      <c r="AO1270" s="185"/>
      <c r="AP1270" s="185"/>
      <c r="AQ1270" s="185"/>
      <c r="AR1270" s="185"/>
      <c r="AS1270" s="185"/>
      <c r="AT1270" s="185"/>
      <c r="AU1270" s="185"/>
      <c r="AV1270" s="185"/>
      <c r="AW1270" s="185"/>
      <c r="AX1270" s="185"/>
      <c r="AY1270" s="185"/>
      <c r="AZ1270" s="185"/>
      <c r="BA1270" s="185"/>
      <c r="BB1270" s="185"/>
      <c r="BC1270" s="185"/>
      <c r="BD1270" s="185"/>
      <c r="BE1270" s="185"/>
      <c r="BF1270" s="185"/>
      <c r="BG1270" s="185"/>
      <c r="BH1270" s="185"/>
      <c r="BI1270" s="185"/>
      <c r="BJ1270" s="185"/>
      <c r="BK1270" s="185"/>
      <c r="BL1270" s="185"/>
      <c r="BM1270" s="185"/>
      <c r="BN1270" s="185"/>
      <c r="BO1270" s="185"/>
      <c r="BP1270" s="185"/>
      <c r="BQ1270" s="185"/>
      <c r="BR1270" s="185"/>
      <c r="BS1270" s="185"/>
      <c r="BT1270" s="185"/>
      <c r="BU1270" s="185"/>
      <c r="BV1270" s="185"/>
      <c r="BW1270" s="185"/>
      <c r="BX1270" s="185"/>
      <c r="BY1270" s="185"/>
      <c r="BZ1270" s="185"/>
      <c r="CA1270" s="185"/>
      <c r="CB1270" s="185"/>
      <c r="CC1270" s="185"/>
      <c r="CD1270" s="185"/>
      <c r="CE1270" s="185"/>
      <c r="CF1270" s="185"/>
      <c r="CG1270" s="185"/>
      <c r="CH1270" s="185"/>
      <c r="CI1270" s="185"/>
      <c r="CJ1270" s="185"/>
      <c r="CK1270" s="185"/>
      <c r="CL1270" s="185"/>
      <c r="CM1270" s="294"/>
    </row>
    <row r="1271" spans="1:91" s="64" customFormat="1" ht="56.25" customHeight="1" x14ac:dyDescent="0.3">
      <c r="A1271" s="405"/>
      <c r="B1271" s="135" t="s">
        <v>77</v>
      </c>
      <c r="C1271" s="183"/>
      <c r="D1271" s="183"/>
      <c r="E1271" s="183"/>
      <c r="F1271" s="183"/>
      <c r="G1271" s="183">
        <f t="shared" ref="G1271:M1271" si="116">G1272+G1273+G1274</f>
        <v>161.9984</v>
      </c>
      <c r="H1271" s="183">
        <f t="shared" si="116"/>
        <v>125.52800000000001</v>
      </c>
      <c r="I1271" s="183">
        <f t="shared" si="116"/>
        <v>371.52</v>
      </c>
      <c r="J1271" s="183">
        <f t="shared" si="116"/>
        <v>192.48320000000001</v>
      </c>
      <c r="K1271" s="183">
        <f t="shared" si="116"/>
        <v>204.04900000000001</v>
      </c>
      <c r="L1271" s="183">
        <f t="shared" si="116"/>
        <v>204.04900000000001</v>
      </c>
      <c r="M1271" s="183">
        <f t="shared" si="116"/>
        <v>204.04900000000001</v>
      </c>
      <c r="N1271" s="106"/>
      <c r="O1271" s="106"/>
      <c r="P1271" s="197"/>
      <c r="Q1271" s="66"/>
      <c r="R1271" s="66"/>
      <c r="S1271" s="66"/>
      <c r="T1271" s="66"/>
      <c r="U1271" s="66"/>
      <c r="V1271" s="66"/>
      <c r="W1271" s="66"/>
      <c r="X1271" s="66"/>
      <c r="Y1271" s="66"/>
      <c r="Z1271" s="66"/>
      <c r="AA1271" s="66"/>
      <c r="AB1271" s="66"/>
      <c r="AC1271" s="66"/>
      <c r="AD1271" s="66"/>
      <c r="AE1271" s="66"/>
      <c r="AF1271" s="66"/>
      <c r="AG1271" s="66"/>
      <c r="AH1271" s="66"/>
      <c r="AI1271" s="66"/>
      <c r="AJ1271" s="66"/>
      <c r="AK1271" s="66"/>
      <c r="AL1271" s="66"/>
      <c r="AM1271" s="66"/>
      <c r="AN1271" s="66"/>
      <c r="AO1271" s="66"/>
      <c r="AP1271" s="66"/>
      <c r="AQ1271" s="66"/>
      <c r="AR1271" s="66"/>
      <c r="AS1271" s="66"/>
      <c r="AT1271" s="66"/>
      <c r="AU1271" s="66"/>
      <c r="AV1271" s="66"/>
      <c r="AW1271" s="66"/>
      <c r="AX1271" s="66"/>
      <c r="AY1271" s="66"/>
      <c r="AZ1271" s="66"/>
      <c r="BA1271" s="66"/>
      <c r="BB1271" s="66"/>
      <c r="BC1271" s="66"/>
      <c r="BD1271" s="66"/>
      <c r="BE1271" s="66"/>
      <c r="BF1271" s="66"/>
      <c r="BG1271" s="66"/>
      <c r="BH1271" s="66"/>
      <c r="BI1271" s="66"/>
      <c r="BJ1271" s="66"/>
      <c r="BK1271" s="66"/>
      <c r="BL1271" s="66"/>
      <c r="BM1271" s="66"/>
      <c r="BN1271" s="66"/>
      <c r="BO1271" s="66"/>
      <c r="BP1271" s="66"/>
      <c r="BQ1271" s="66"/>
      <c r="BR1271" s="66"/>
      <c r="BS1271" s="66"/>
      <c r="BT1271" s="66"/>
      <c r="BU1271" s="66"/>
      <c r="BV1271" s="66"/>
      <c r="BW1271" s="66"/>
      <c r="BX1271" s="66"/>
      <c r="BY1271" s="66"/>
      <c r="BZ1271" s="66"/>
      <c r="CA1271" s="66"/>
      <c r="CB1271" s="66"/>
      <c r="CC1271" s="66"/>
      <c r="CD1271" s="66"/>
      <c r="CE1271" s="66"/>
      <c r="CF1271" s="66"/>
      <c r="CG1271" s="66"/>
      <c r="CH1271" s="66"/>
      <c r="CI1271" s="66"/>
      <c r="CJ1271" s="66"/>
      <c r="CK1271" s="66"/>
      <c r="CL1271" s="66"/>
      <c r="CM1271" s="67"/>
    </row>
    <row r="1272" spans="1:91" s="295" customFormat="1" ht="41.25" customHeight="1" x14ac:dyDescent="0.3">
      <c r="A1272" s="20"/>
      <c r="B1272" s="24" t="s">
        <v>35</v>
      </c>
      <c r="C1272" s="20"/>
      <c r="D1272" s="20"/>
      <c r="E1272" s="20"/>
      <c r="F1272" s="20"/>
      <c r="G1272" s="127"/>
      <c r="H1272" s="127"/>
      <c r="I1272" s="127"/>
      <c r="J1272" s="127"/>
      <c r="K1272" s="127"/>
      <c r="L1272" s="127"/>
      <c r="M1272" s="127"/>
      <c r="N1272" s="20"/>
      <c r="O1272" s="20"/>
      <c r="P1272" s="184"/>
      <c r="Q1272" s="185"/>
      <c r="R1272" s="185"/>
      <c r="S1272" s="185"/>
      <c r="T1272" s="185"/>
      <c r="U1272" s="185"/>
      <c r="V1272" s="185"/>
      <c r="W1272" s="185"/>
      <c r="X1272" s="185"/>
      <c r="Y1272" s="185"/>
      <c r="Z1272" s="185"/>
      <c r="AA1272" s="185"/>
      <c r="AB1272" s="185"/>
      <c r="AC1272" s="185"/>
      <c r="AD1272" s="185"/>
      <c r="AE1272" s="185"/>
      <c r="AF1272" s="185"/>
      <c r="AG1272" s="185"/>
      <c r="AH1272" s="185"/>
      <c r="AI1272" s="185"/>
      <c r="AJ1272" s="185"/>
      <c r="AK1272" s="185"/>
      <c r="AL1272" s="185"/>
      <c r="AM1272" s="185"/>
      <c r="AN1272" s="185"/>
      <c r="AO1272" s="185"/>
      <c r="AP1272" s="185"/>
      <c r="AQ1272" s="185"/>
      <c r="AR1272" s="185"/>
      <c r="AS1272" s="185"/>
      <c r="AT1272" s="185"/>
      <c r="AU1272" s="185"/>
      <c r="AV1272" s="185"/>
      <c r="AW1272" s="185"/>
      <c r="AX1272" s="185"/>
      <c r="AY1272" s="185"/>
      <c r="AZ1272" s="185"/>
      <c r="BA1272" s="185"/>
      <c r="BB1272" s="185"/>
      <c r="BC1272" s="185"/>
      <c r="BD1272" s="185"/>
      <c r="BE1272" s="185"/>
      <c r="BF1272" s="185"/>
      <c r="BG1272" s="185"/>
      <c r="BH1272" s="185"/>
      <c r="BI1272" s="185"/>
      <c r="BJ1272" s="185"/>
      <c r="BK1272" s="185"/>
      <c r="BL1272" s="185"/>
      <c r="BM1272" s="185"/>
      <c r="BN1272" s="185"/>
      <c r="BO1272" s="185"/>
      <c r="BP1272" s="185"/>
      <c r="BQ1272" s="185"/>
      <c r="BR1272" s="185"/>
      <c r="BS1272" s="185"/>
      <c r="BT1272" s="185"/>
      <c r="BU1272" s="185"/>
      <c r="BV1272" s="185"/>
      <c r="BW1272" s="185"/>
      <c r="BX1272" s="185"/>
      <c r="BY1272" s="185"/>
      <c r="BZ1272" s="185"/>
      <c r="CA1272" s="185"/>
      <c r="CB1272" s="185"/>
      <c r="CC1272" s="185"/>
      <c r="CD1272" s="185"/>
      <c r="CE1272" s="185"/>
      <c r="CF1272" s="185"/>
      <c r="CG1272" s="185"/>
      <c r="CH1272" s="185"/>
      <c r="CI1272" s="185"/>
      <c r="CJ1272" s="185"/>
      <c r="CK1272" s="185"/>
      <c r="CL1272" s="185"/>
      <c r="CM1272" s="294"/>
    </row>
    <row r="1273" spans="1:91" s="295" customFormat="1" ht="41.25" customHeight="1" x14ac:dyDescent="0.3">
      <c r="A1273" s="20"/>
      <c r="B1273" s="24" t="s">
        <v>31</v>
      </c>
      <c r="C1273" s="20"/>
      <c r="D1273" s="20"/>
      <c r="E1273" s="20"/>
      <c r="F1273" s="20"/>
      <c r="G1273" s="118">
        <f t="shared" ref="G1273:M1273" si="117">G1266+G1268</f>
        <v>161.9984</v>
      </c>
      <c r="H1273" s="118">
        <f t="shared" si="117"/>
        <v>125.52800000000001</v>
      </c>
      <c r="I1273" s="118">
        <f t="shared" si="117"/>
        <v>371.52</v>
      </c>
      <c r="J1273" s="118">
        <f t="shared" si="117"/>
        <v>192.48320000000001</v>
      </c>
      <c r="K1273" s="118">
        <f t="shared" si="117"/>
        <v>204.04900000000001</v>
      </c>
      <c r="L1273" s="118">
        <f t="shared" si="117"/>
        <v>204.04900000000001</v>
      </c>
      <c r="M1273" s="118">
        <f t="shared" si="117"/>
        <v>204.04900000000001</v>
      </c>
      <c r="N1273" s="20"/>
      <c r="O1273" s="20"/>
      <c r="P1273" s="184"/>
      <c r="Q1273" s="185"/>
      <c r="R1273" s="185"/>
      <c r="S1273" s="185"/>
      <c r="T1273" s="185"/>
      <c r="U1273" s="185"/>
      <c r="V1273" s="185"/>
      <c r="W1273" s="185"/>
      <c r="X1273" s="185"/>
      <c r="Y1273" s="185"/>
      <c r="Z1273" s="185"/>
      <c r="AA1273" s="185"/>
      <c r="AB1273" s="185"/>
      <c r="AC1273" s="185"/>
      <c r="AD1273" s="185"/>
      <c r="AE1273" s="185"/>
      <c r="AF1273" s="185"/>
      <c r="AG1273" s="185"/>
      <c r="AH1273" s="185"/>
      <c r="AI1273" s="185"/>
      <c r="AJ1273" s="185"/>
      <c r="AK1273" s="185"/>
      <c r="AL1273" s="185"/>
      <c r="AM1273" s="185"/>
      <c r="AN1273" s="185"/>
      <c r="AO1273" s="185"/>
      <c r="AP1273" s="185"/>
      <c r="AQ1273" s="185"/>
      <c r="AR1273" s="185"/>
      <c r="AS1273" s="185"/>
      <c r="AT1273" s="185"/>
      <c r="AU1273" s="185"/>
      <c r="AV1273" s="185"/>
      <c r="AW1273" s="185"/>
      <c r="AX1273" s="185"/>
      <c r="AY1273" s="185"/>
      <c r="AZ1273" s="185"/>
      <c r="BA1273" s="185"/>
      <c r="BB1273" s="185"/>
      <c r="BC1273" s="185"/>
      <c r="BD1273" s="185"/>
      <c r="BE1273" s="185"/>
      <c r="BF1273" s="185"/>
      <c r="BG1273" s="185"/>
      <c r="BH1273" s="185"/>
      <c r="BI1273" s="185"/>
      <c r="BJ1273" s="185"/>
      <c r="BK1273" s="185"/>
      <c r="BL1273" s="185"/>
      <c r="BM1273" s="185"/>
      <c r="BN1273" s="185"/>
      <c r="BO1273" s="185"/>
      <c r="BP1273" s="185"/>
      <c r="BQ1273" s="185"/>
      <c r="BR1273" s="185"/>
      <c r="BS1273" s="185"/>
      <c r="BT1273" s="185"/>
      <c r="BU1273" s="185"/>
      <c r="BV1273" s="185"/>
      <c r="BW1273" s="185"/>
      <c r="BX1273" s="185"/>
      <c r="BY1273" s="185"/>
      <c r="BZ1273" s="185"/>
      <c r="CA1273" s="185"/>
      <c r="CB1273" s="185"/>
      <c r="CC1273" s="185"/>
      <c r="CD1273" s="185"/>
      <c r="CE1273" s="185"/>
      <c r="CF1273" s="185"/>
      <c r="CG1273" s="185"/>
      <c r="CH1273" s="185"/>
      <c r="CI1273" s="185"/>
      <c r="CJ1273" s="185"/>
      <c r="CK1273" s="185"/>
      <c r="CL1273" s="185"/>
      <c r="CM1273" s="294"/>
    </row>
    <row r="1274" spans="1:91" s="295" customFormat="1" ht="41.25" customHeight="1" x14ac:dyDescent="0.3">
      <c r="A1274" s="20"/>
      <c r="B1274" s="24" t="s">
        <v>30</v>
      </c>
      <c r="C1274" s="20"/>
      <c r="D1274" s="20"/>
      <c r="E1274" s="20"/>
      <c r="F1274" s="20"/>
      <c r="G1274" s="20"/>
      <c r="H1274" s="20"/>
      <c r="I1274" s="20"/>
      <c r="J1274" s="20"/>
      <c r="K1274" s="20"/>
      <c r="L1274" s="20"/>
      <c r="M1274" s="20"/>
      <c r="N1274" s="20"/>
      <c r="O1274" s="20"/>
      <c r="P1274" s="184"/>
      <c r="Q1274" s="185"/>
      <c r="R1274" s="185"/>
      <c r="S1274" s="185"/>
      <c r="T1274" s="185"/>
      <c r="U1274" s="185"/>
      <c r="V1274" s="185"/>
      <c r="W1274" s="185"/>
      <c r="X1274" s="185"/>
      <c r="Y1274" s="185"/>
      <c r="Z1274" s="185"/>
      <c r="AA1274" s="185"/>
      <c r="AB1274" s="185"/>
      <c r="AC1274" s="185"/>
      <c r="AD1274" s="185"/>
      <c r="AE1274" s="185"/>
      <c r="AF1274" s="185"/>
      <c r="AG1274" s="185"/>
      <c r="AH1274" s="185"/>
      <c r="AI1274" s="185"/>
      <c r="AJ1274" s="185"/>
      <c r="AK1274" s="185"/>
      <c r="AL1274" s="185"/>
      <c r="AM1274" s="185"/>
      <c r="AN1274" s="185"/>
      <c r="AO1274" s="185"/>
      <c r="AP1274" s="185"/>
      <c r="AQ1274" s="185"/>
      <c r="AR1274" s="185"/>
      <c r="AS1274" s="185"/>
      <c r="AT1274" s="185"/>
      <c r="AU1274" s="185"/>
      <c r="AV1274" s="185"/>
      <c r="AW1274" s="185"/>
      <c r="AX1274" s="185"/>
      <c r="AY1274" s="185"/>
      <c r="AZ1274" s="185"/>
      <c r="BA1274" s="185"/>
      <c r="BB1274" s="185"/>
      <c r="BC1274" s="185"/>
      <c r="BD1274" s="185"/>
      <c r="BE1274" s="185"/>
      <c r="BF1274" s="185"/>
      <c r="BG1274" s="185"/>
      <c r="BH1274" s="185"/>
      <c r="BI1274" s="185"/>
      <c r="BJ1274" s="185"/>
      <c r="BK1274" s="185"/>
      <c r="BL1274" s="185"/>
      <c r="BM1274" s="185"/>
      <c r="BN1274" s="185"/>
      <c r="BO1274" s="185"/>
      <c r="BP1274" s="185"/>
      <c r="BQ1274" s="185"/>
      <c r="BR1274" s="185"/>
      <c r="BS1274" s="185"/>
      <c r="BT1274" s="185"/>
      <c r="BU1274" s="185"/>
      <c r="BV1274" s="185"/>
      <c r="BW1274" s="185"/>
      <c r="BX1274" s="185"/>
      <c r="BY1274" s="185"/>
      <c r="BZ1274" s="185"/>
      <c r="CA1274" s="185"/>
      <c r="CB1274" s="185"/>
      <c r="CC1274" s="185"/>
      <c r="CD1274" s="185"/>
      <c r="CE1274" s="185"/>
      <c r="CF1274" s="185"/>
      <c r="CG1274" s="185"/>
      <c r="CH1274" s="185"/>
      <c r="CI1274" s="185"/>
      <c r="CJ1274" s="185"/>
      <c r="CK1274" s="185"/>
      <c r="CL1274" s="185"/>
      <c r="CM1274" s="294"/>
    </row>
    <row r="1275" spans="1:91" s="64" customFormat="1" ht="75" customHeight="1" x14ac:dyDescent="0.3">
      <c r="A1275" s="90"/>
      <c r="B1275" s="152" t="s">
        <v>94</v>
      </c>
      <c r="C1275" s="88"/>
      <c r="D1275" s="2"/>
      <c r="E1275" s="2"/>
      <c r="F1275" s="135"/>
      <c r="G1275" s="151"/>
      <c r="H1275" s="151"/>
      <c r="I1275" s="151"/>
      <c r="J1275" s="151"/>
      <c r="K1275" s="151"/>
      <c r="L1275" s="151"/>
      <c r="M1275" s="151"/>
      <c r="P1275" s="65"/>
      <c r="Q1275" s="66"/>
      <c r="R1275" s="66"/>
      <c r="S1275" s="66"/>
      <c r="T1275" s="66"/>
      <c r="U1275" s="66"/>
      <c r="V1275" s="66"/>
      <c r="W1275" s="66"/>
      <c r="X1275" s="66"/>
      <c r="Y1275" s="66"/>
      <c r="Z1275" s="66"/>
      <c r="AA1275" s="66"/>
      <c r="AB1275" s="66"/>
      <c r="AC1275" s="66"/>
      <c r="AD1275" s="66"/>
      <c r="AE1275" s="66"/>
      <c r="AF1275" s="66"/>
      <c r="AG1275" s="66"/>
      <c r="AH1275" s="66"/>
      <c r="AI1275" s="66"/>
      <c r="AJ1275" s="66"/>
      <c r="AK1275" s="66"/>
      <c r="AL1275" s="66"/>
      <c r="AM1275" s="66"/>
      <c r="AN1275" s="66"/>
      <c r="AO1275" s="66"/>
      <c r="AP1275" s="66"/>
      <c r="AQ1275" s="66"/>
      <c r="AR1275" s="66"/>
      <c r="AS1275" s="66"/>
      <c r="AT1275" s="66"/>
      <c r="AU1275" s="66"/>
      <c r="AV1275" s="66"/>
      <c r="AW1275" s="66"/>
      <c r="AX1275" s="66"/>
      <c r="AY1275" s="66"/>
      <c r="AZ1275" s="66"/>
      <c r="BA1275" s="66"/>
      <c r="BB1275" s="66"/>
      <c r="BC1275" s="66"/>
      <c r="BD1275" s="66"/>
      <c r="BE1275" s="66"/>
      <c r="BF1275" s="66"/>
      <c r="BG1275" s="66"/>
      <c r="BH1275" s="66"/>
      <c r="BI1275" s="66"/>
      <c r="BJ1275" s="66"/>
      <c r="BK1275" s="66"/>
      <c r="BL1275" s="66"/>
      <c r="BM1275" s="66"/>
      <c r="BN1275" s="66"/>
      <c r="BO1275" s="66"/>
      <c r="BP1275" s="66"/>
      <c r="BQ1275" s="66"/>
      <c r="BR1275" s="66"/>
      <c r="BS1275" s="66"/>
      <c r="BT1275" s="66"/>
      <c r="BU1275" s="66"/>
      <c r="BV1275" s="66"/>
      <c r="BW1275" s="66"/>
      <c r="BX1275" s="66"/>
      <c r="BY1275" s="66"/>
      <c r="BZ1275" s="66"/>
      <c r="CA1275" s="66"/>
      <c r="CB1275" s="66"/>
      <c r="CC1275" s="66"/>
      <c r="CD1275" s="66"/>
      <c r="CE1275" s="66"/>
      <c r="CF1275" s="66"/>
      <c r="CG1275" s="66"/>
      <c r="CH1275" s="66"/>
      <c r="CI1275" s="66"/>
      <c r="CJ1275" s="66"/>
      <c r="CK1275" s="66"/>
      <c r="CL1275" s="66"/>
      <c r="CM1275" s="67"/>
    </row>
    <row r="1276" spans="1:91" s="64" customFormat="1" ht="107.25" customHeight="1" x14ac:dyDescent="0.3">
      <c r="A1276" s="90"/>
      <c r="B1276" s="30" t="s">
        <v>93</v>
      </c>
      <c r="C1276" s="88" t="s">
        <v>92</v>
      </c>
      <c r="D1276" s="2" t="s">
        <v>52</v>
      </c>
      <c r="E1276" s="106" t="s">
        <v>3</v>
      </c>
      <c r="F1276" s="135"/>
      <c r="G1276" s="153">
        <v>41.8</v>
      </c>
      <c r="H1276" s="153">
        <v>41.9</v>
      </c>
      <c r="I1276" s="153">
        <v>42.2</v>
      </c>
      <c r="J1276" s="153">
        <v>46.1</v>
      </c>
      <c r="K1276" s="153">
        <v>48.2</v>
      </c>
      <c r="L1276" s="153">
        <v>49.6</v>
      </c>
      <c r="M1276" s="151">
        <v>50</v>
      </c>
      <c r="P1276" s="65"/>
      <c r="Q1276" s="66"/>
      <c r="R1276" s="66"/>
      <c r="S1276" s="66"/>
      <c r="T1276" s="66"/>
      <c r="U1276" s="66"/>
      <c r="V1276" s="66"/>
      <c r="W1276" s="66"/>
      <c r="X1276" s="66"/>
      <c r="Y1276" s="66"/>
      <c r="Z1276" s="66"/>
      <c r="AA1276" s="66"/>
      <c r="AB1276" s="66"/>
      <c r="AC1276" s="66"/>
      <c r="AD1276" s="66"/>
      <c r="AE1276" s="66"/>
      <c r="AF1276" s="66"/>
      <c r="AG1276" s="66"/>
      <c r="AH1276" s="66"/>
      <c r="AI1276" s="66"/>
      <c r="AJ1276" s="66"/>
      <c r="AK1276" s="66"/>
      <c r="AL1276" s="66"/>
      <c r="AM1276" s="66"/>
      <c r="AN1276" s="66"/>
      <c r="AO1276" s="66"/>
      <c r="AP1276" s="66"/>
      <c r="AQ1276" s="66"/>
      <c r="AR1276" s="66"/>
      <c r="AS1276" s="66"/>
      <c r="AT1276" s="66"/>
      <c r="AU1276" s="66"/>
      <c r="AV1276" s="66"/>
      <c r="AW1276" s="66"/>
      <c r="AX1276" s="66"/>
      <c r="AY1276" s="66"/>
      <c r="AZ1276" s="66"/>
      <c r="BA1276" s="66"/>
      <c r="BB1276" s="66"/>
      <c r="BC1276" s="66"/>
      <c r="BD1276" s="66"/>
      <c r="BE1276" s="66"/>
      <c r="BF1276" s="66"/>
      <c r="BG1276" s="66"/>
      <c r="BH1276" s="66"/>
      <c r="BI1276" s="66"/>
      <c r="BJ1276" s="66"/>
      <c r="BK1276" s="66"/>
      <c r="BL1276" s="66"/>
      <c r="BM1276" s="66"/>
      <c r="BN1276" s="66"/>
      <c r="BO1276" s="66"/>
      <c r="BP1276" s="66"/>
      <c r="BQ1276" s="66"/>
      <c r="BR1276" s="66"/>
      <c r="BS1276" s="66"/>
      <c r="BT1276" s="66"/>
      <c r="BU1276" s="66"/>
      <c r="BV1276" s="66"/>
      <c r="BW1276" s="66"/>
      <c r="BX1276" s="66"/>
      <c r="BY1276" s="66"/>
      <c r="BZ1276" s="66"/>
      <c r="CA1276" s="66"/>
      <c r="CB1276" s="66"/>
      <c r="CC1276" s="66"/>
      <c r="CD1276" s="66"/>
      <c r="CE1276" s="66"/>
      <c r="CF1276" s="66"/>
      <c r="CG1276" s="66"/>
      <c r="CH1276" s="66"/>
      <c r="CI1276" s="66"/>
      <c r="CJ1276" s="66"/>
      <c r="CK1276" s="66"/>
      <c r="CL1276" s="66"/>
      <c r="CM1276" s="67"/>
    </row>
    <row r="1277" spans="1:91" s="9" customFormat="1" ht="41.25" customHeight="1" x14ac:dyDescent="0.3">
      <c r="A1277" s="55">
        <v>111</v>
      </c>
      <c r="B1277" s="178" t="s">
        <v>91</v>
      </c>
      <c r="C1277" s="170" t="s">
        <v>81</v>
      </c>
      <c r="D1277" s="170" t="s">
        <v>52</v>
      </c>
      <c r="E1277" s="106" t="s">
        <v>80</v>
      </c>
      <c r="F1277" s="106"/>
      <c r="G1277" s="106">
        <f t="shared" ref="G1277:M1277" si="118">G1282+G1285+G1288+G1291+G1294+G1297+G1300</f>
        <v>0</v>
      </c>
      <c r="H1277" s="106">
        <f t="shared" si="118"/>
        <v>0</v>
      </c>
      <c r="I1277" s="106">
        <f t="shared" si="118"/>
        <v>0</v>
      </c>
      <c r="J1277" s="106">
        <f t="shared" si="118"/>
        <v>0</v>
      </c>
      <c r="K1277" s="106">
        <f t="shared" si="118"/>
        <v>0</v>
      </c>
      <c r="L1277" s="106">
        <f t="shared" si="118"/>
        <v>3</v>
      </c>
      <c r="M1277" s="106">
        <f t="shared" si="118"/>
        <v>4</v>
      </c>
      <c r="N1277" s="106"/>
      <c r="O1277" s="106"/>
      <c r="P1277" s="197"/>
      <c r="Q1277" s="7"/>
      <c r="R1277" s="7"/>
      <c r="S1277" s="7"/>
      <c r="T1277" s="7"/>
      <c r="U1277" s="7"/>
      <c r="V1277" s="7"/>
      <c r="W1277" s="7"/>
      <c r="X1277" s="7"/>
      <c r="Y1277" s="7"/>
      <c r="Z1277" s="7"/>
      <c r="AA1277" s="7"/>
      <c r="AB1277" s="7"/>
      <c r="AC1277" s="7"/>
      <c r="AD1277" s="7"/>
      <c r="AE1277" s="7"/>
      <c r="AF1277" s="7"/>
      <c r="AG1277" s="7"/>
      <c r="AH1277" s="7"/>
      <c r="AI1277" s="7"/>
      <c r="AJ1277" s="7"/>
      <c r="AK1277" s="7"/>
      <c r="AL1277" s="7"/>
      <c r="AM1277" s="7"/>
      <c r="AN1277" s="7"/>
      <c r="AO1277" s="7"/>
      <c r="AP1277" s="7"/>
      <c r="AQ1277" s="7"/>
      <c r="AR1277" s="7"/>
      <c r="AS1277" s="7"/>
      <c r="AT1277" s="7"/>
      <c r="AU1277" s="7"/>
      <c r="AV1277" s="7"/>
      <c r="AW1277" s="7"/>
      <c r="AX1277" s="7"/>
      <c r="AY1277" s="7"/>
      <c r="AZ1277" s="7"/>
      <c r="BA1277" s="7"/>
      <c r="BB1277" s="7"/>
      <c r="BC1277" s="7"/>
      <c r="BD1277" s="7"/>
      <c r="BE1277" s="7"/>
      <c r="BF1277" s="7"/>
      <c r="BG1277" s="7"/>
      <c r="BH1277" s="7"/>
      <c r="BI1277" s="7"/>
      <c r="BJ1277" s="7"/>
      <c r="BK1277" s="7"/>
      <c r="BL1277" s="7"/>
      <c r="BM1277" s="7"/>
      <c r="BN1277" s="7"/>
      <c r="BO1277" s="7"/>
      <c r="BP1277" s="7"/>
      <c r="BQ1277" s="7"/>
      <c r="BR1277" s="7"/>
      <c r="BS1277" s="7"/>
      <c r="BT1277" s="7"/>
      <c r="BU1277" s="7"/>
      <c r="BV1277" s="7"/>
      <c r="BW1277" s="7"/>
      <c r="BX1277" s="7"/>
      <c r="BY1277" s="7"/>
      <c r="BZ1277" s="7"/>
      <c r="CA1277" s="7"/>
      <c r="CB1277" s="7"/>
      <c r="CC1277" s="7"/>
      <c r="CD1277" s="7"/>
      <c r="CE1277" s="7"/>
      <c r="CF1277" s="7"/>
      <c r="CG1277" s="7"/>
      <c r="CH1277" s="7"/>
      <c r="CI1277" s="7"/>
      <c r="CJ1277" s="7"/>
      <c r="CK1277" s="7"/>
      <c r="CL1277" s="7"/>
      <c r="CM1277" s="8"/>
    </row>
    <row r="1278" spans="1:91" s="9" customFormat="1" ht="41.25" customHeight="1" x14ac:dyDescent="0.3">
      <c r="A1278" s="55"/>
      <c r="B1278" s="178"/>
      <c r="C1278" s="170"/>
      <c r="D1278" s="170"/>
      <c r="E1278" s="170" t="s">
        <v>39</v>
      </c>
      <c r="F1278" s="170"/>
      <c r="G1278" s="106">
        <f t="shared" ref="G1278:M1278" si="119">G1284+G1287+G1290+G1293+G1296+G1298+G1301</f>
        <v>0</v>
      </c>
      <c r="H1278" s="106">
        <f t="shared" si="119"/>
        <v>0</v>
      </c>
      <c r="I1278" s="106">
        <f t="shared" si="119"/>
        <v>0</v>
      </c>
      <c r="J1278" s="106">
        <f t="shared" si="119"/>
        <v>0</v>
      </c>
      <c r="K1278" s="106">
        <f t="shared" si="119"/>
        <v>0</v>
      </c>
      <c r="L1278" s="106">
        <f t="shared" si="119"/>
        <v>6900</v>
      </c>
      <c r="M1278" s="106">
        <f t="shared" si="119"/>
        <v>3680</v>
      </c>
      <c r="N1278" s="2" t="s">
        <v>4</v>
      </c>
      <c r="O1278" s="106"/>
      <c r="P1278" s="197"/>
      <c r="Q1278" s="7"/>
      <c r="R1278" s="7"/>
      <c r="S1278" s="7"/>
      <c r="T1278" s="7"/>
      <c r="U1278" s="7"/>
      <c r="V1278" s="7"/>
      <c r="W1278" s="7"/>
      <c r="X1278" s="7"/>
      <c r="Y1278" s="7"/>
      <c r="Z1278" s="7"/>
      <c r="AA1278" s="7"/>
      <c r="AB1278" s="7"/>
      <c r="AC1278" s="7"/>
      <c r="AD1278" s="7"/>
      <c r="AE1278" s="7"/>
      <c r="AF1278" s="7"/>
      <c r="AG1278" s="7"/>
      <c r="AH1278" s="7"/>
      <c r="AI1278" s="7"/>
      <c r="AJ1278" s="7"/>
      <c r="AK1278" s="7"/>
      <c r="AL1278" s="7"/>
      <c r="AM1278" s="7"/>
      <c r="AN1278" s="7"/>
      <c r="AO1278" s="7"/>
      <c r="AP1278" s="7"/>
      <c r="AQ1278" s="7"/>
      <c r="AR1278" s="7"/>
      <c r="AS1278" s="7"/>
      <c r="AT1278" s="7"/>
      <c r="AU1278" s="7"/>
      <c r="AV1278" s="7"/>
      <c r="AW1278" s="7"/>
      <c r="AX1278" s="7"/>
      <c r="AY1278" s="7"/>
      <c r="AZ1278" s="7"/>
      <c r="BA1278" s="7"/>
      <c r="BB1278" s="7"/>
      <c r="BC1278" s="7"/>
      <c r="BD1278" s="7"/>
      <c r="BE1278" s="7"/>
      <c r="BF1278" s="7"/>
      <c r="BG1278" s="7"/>
      <c r="BH1278" s="7"/>
      <c r="BI1278" s="7"/>
      <c r="BJ1278" s="7"/>
      <c r="BK1278" s="7"/>
      <c r="BL1278" s="7"/>
      <c r="BM1278" s="7"/>
      <c r="BN1278" s="7"/>
      <c r="BO1278" s="7"/>
      <c r="BP1278" s="7"/>
      <c r="BQ1278" s="7"/>
      <c r="BR1278" s="7"/>
      <c r="BS1278" s="7"/>
      <c r="BT1278" s="7"/>
      <c r="BU1278" s="7"/>
      <c r="BV1278" s="7"/>
      <c r="BW1278" s="7"/>
      <c r="BX1278" s="7"/>
      <c r="BY1278" s="7"/>
      <c r="BZ1278" s="7"/>
      <c r="CA1278" s="7"/>
      <c r="CB1278" s="7"/>
      <c r="CC1278" s="7"/>
      <c r="CD1278" s="7"/>
      <c r="CE1278" s="7"/>
      <c r="CF1278" s="7"/>
      <c r="CG1278" s="7"/>
      <c r="CH1278" s="7"/>
      <c r="CI1278" s="7"/>
      <c r="CJ1278" s="7"/>
      <c r="CK1278" s="7"/>
      <c r="CL1278" s="7"/>
      <c r="CM1278" s="8"/>
    </row>
    <row r="1279" spans="1:91" s="9" customFormat="1" ht="41.25" customHeight="1" x14ac:dyDescent="0.3">
      <c r="A1279" s="55"/>
      <c r="B1279" s="178"/>
      <c r="C1279" s="170"/>
      <c r="D1279" s="170"/>
      <c r="E1279" s="170"/>
      <c r="F1279" s="170"/>
      <c r="G1279" s="106">
        <f t="shared" ref="G1279:M1279" si="120">G1283+G1286+G1289+G1292+G1295+G1299+G1302</f>
        <v>0</v>
      </c>
      <c r="H1279" s="106">
        <f t="shared" si="120"/>
        <v>0</v>
      </c>
      <c r="I1279" s="106">
        <f t="shared" si="120"/>
        <v>0</v>
      </c>
      <c r="J1279" s="106">
        <f t="shared" si="120"/>
        <v>380</v>
      </c>
      <c r="K1279" s="106">
        <f t="shared" si="120"/>
        <v>470</v>
      </c>
      <c r="L1279" s="106">
        <f t="shared" si="120"/>
        <v>1050</v>
      </c>
      <c r="M1279" s="106">
        <f t="shared" si="120"/>
        <v>200</v>
      </c>
      <c r="N1279" s="2" t="s">
        <v>38</v>
      </c>
      <c r="O1279" s="106"/>
      <c r="P1279" s="197"/>
      <c r="Q1279" s="7"/>
      <c r="R1279" s="7"/>
      <c r="S1279" s="7"/>
      <c r="T1279" s="7"/>
      <c r="U1279" s="7"/>
      <c r="V1279" s="7"/>
      <c r="W1279" s="7"/>
      <c r="X1279" s="7"/>
      <c r="Y1279" s="7"/>
      <c r="Z1279" s="7"/>
      <c r="AA1279" s="7"/>
      <c r="AB1279" s="7"/>
      <c r="AC1279" s="7"/>
      <c r="AD1279" s="7"/>
      <c r="AE1279" s="7"/>
      <c r="AF1279" s="7"/>
      <c r="AG1279" s="7"/>
      <c r="AH1279" s="7"/>
      <c r="AI1279" s="7"/>
      <c r="AJ1279" s="7"/>
      <c r="AK1279" s="7"/>
      <c r="AL1279" s="7"/>
      <c r="AM1279" s="7"/>
      <c r="AN1279" s="7"/>
      <c r="AO1279" s="7"/>
      <c r="AP1279" s="7"/>
      <c r="AQ1279" s="7"/>
      <c r="AR1279" s="7"/>
      <c r="AS1279" s="7"/>
      <c r="AT1279" s="7"/>
      <c r="AU1279" s="7"/>
      <c r="AV1279" s="7"/>
      <c r="AW1279" s="7"/>
      <c r="AX1279" s="7"/>
      <c r="AY1279" s="7"/>
      <c r="AZ1279" s="7"/>
      <c r="BA1279" s="7"/>
      <c r="BB1279" s="7"/>
      <c r="BC1279" s="7"/>
      <c r="BD1279" s="7"/>
      <c r="BE1279" s="7"/>
      <c r="BF1279" s="7"/>
      <c r="BG1279" s="7"/>
      <c r="BH1279" s="7"/>
      <c r="BI1279" s="7"/>
      <c r="BJ1279" s="7"/>
      <c r="BK1279" s="7"/>
      <c r="BL1279" s="7"/>
      <c r="BM1279" s="7"/>
      <c r="BN1279" s="7"/>
      <c r="BO1279" s="7"/>
      <c r="BP1279" s="7"/>
      <c r="BQ1279" s="7"/>
      <c r="BR1279" s="7"/>
      <c r="BS1279" s="7"/>
      <c r="BT1279" s="7"/>
      <c r="BU1279" s="7"/>
      <c r="BV1279" s="7"/>
      <c r="BW1279" s="7"/>
      <c r="BX1279" s="7"/>
      <c r="BY1279" s="7"/>
      <c r="BZ1279" s="7"/>
      <c r="CA1279" s="7"/>
      <c r="CB1279" s="7"/>
      <c r="CC1279" s="7"/>
      <c r="CD1279" s="7"/>
      <c r="CE1279" s="7"/>
      <c r="CF1279" s="7"/>
      <c r="CG1279" s="7"/>
      <c r="CH1279" s="7"/>
      <c r="CI1279" s="7"/>
      <c r="CJ1279" s="7"/>
      <c r="CK1279" s="7"/>
      <c r="CL1279" s="7"/>
      <c r="CM1279" s="8"/>
    </row>
    <row r="1280" spans="1:91" s="9" customFormat="1" ht="41.25" customHeight="1" x14ac:dyDescent="0.3">
      <c r="A1280" s="55"/>
      <c r="B1280" s="178"/>
      <c r="C1280" s="170"/>
      <c r="D1280" s="170"/>
      <c r="E1280" s="170"/>
      <c r="F1280" s="170"/>
      <c r="G1280" s="106">
        <f t="shared" ref="G1280:M1280" si="121">G1304</f>
        <v>0</v>
      </c>
      <c r="H1280" s="106">
        <f t="shared" si="121"/>
        <v>0</v>
      </c>
      <c r="I1280" s="106">
        <f t="shared" si="121"/>
        <v>0</v>
      </c>
      <c r="J1280" s="106">
        <f t="shared" si="121"/>
        <v>10500</v>
      </c>
      <c r="K1280" s="106">
        <f t="shared" si="121"/>
        <v>11500</v>
      </c>
      <c r="L1280" s="106">
        <f t="shared" si="121"/>
        <v>0</v>
      </c>
      <c r="M1280" s="106">
        <f t="shared" si="121"/>
        <v>0</v>
      </c>
      <c r="N1280" s="2" t="s">
        <v>78</v>
      </c>
      <c r="O1280" s="106"/>
      <c r="P1280" s="197"/>
      <c r="Q1280" s="7"/>
      <c r="R1280" s="7"/>
      <c r="S1280" s="7"/>
      <c r="T1280" s="7"/>
      <c r="U1280" s="7"/>
      <c r="V1280" s="7"/>
      <c r="W1280" s="7"/>
      <c r="X1280" s="7"/>
      <c r="Y1280" s="7"/>
      <c r="Z1280" s="7"/>
      <c r="AA1280" s="7"/>
      <c r="AB1280" s="7"/>
      <c r="AC1280" s="7"/>
      <c r="AD1280" s="7"/>
      <c r="AE1280" s="7"/>
      <c r="AF1280" s="7"/>
      <c r="AG1280" s="7"/>
      <c r="AH1280" s="7"/>
      <c r="AI1280" s="7"/>
      <c r="AJ1280" s="7"/>
      <c r="AK1280" s="7"/>
      <c r="AL1280" s="7"/>
      <c r="AM1280" s="7"/>
      <c r="AN1280" s="7"/>
      <c r="AO1280" s="7"/>
      <c r="AP1280" s="7"/>
      <c r="AQ1280" s="7"/>
      <c r="AR1280" s="7"/>
      <c r="AS1280" s="7"/>
      <c r="AT1280" s="7"/>
      <c r="AU1280" s="7"/>
      <c r="AV1280" s="7"/>
      <c r="AW1280" s="7"/>
      <c r="AX1280" s="7"/>
      <c r="AY1280" s="7"/>
      <c r="AZ1280" s="7"/>
      <c r="BA1280" s="7"/>
      <c r="BB1280" s="7"/>
      <c r="BC1280" s="7"/>
      <c r="BD1280" s="7"/>
      <c r="BE1280" s="7"/>
      <c r="BF1280" s="7"/>
      <c r="BG1280" s="7"/>
      <c r="BH1280" s="7"/>
      <c r="BI1280" s="7"/>
      <c r="BJ1280" s="7"/>
      <c r="BK1280" s="7"/>
      <c r="BL1280" s="7"/>
      <c r="BM1280" s="7"/>
      <c r="BN1280" s="7"/>
      <c r="BO1280" s="7"/>
      <c r="BP1280" s="7"/>
      <c r="BQ1280" s="7"/>
      <c r="BR1280" s="7"/>
      <c r="BS1280" s="7"/>
      <c r="BT1280" s="7"/>
      <c r="BU1280" s="7"/>
      <c r="BV1280" s="7"/>
      <c r="BW1280" s="7"/>
      <c r="BX1280" s="7"/>
      <c r="BY1280" s="7"/>
      <c r="BZ1280" s="7"/>
      <c r="CA1280" s="7"/>
      <c r="CB1280" s="7"/>
      <c r="CC1280" s="7"/>
      <c r="CD1280" s="7"/>
      <c r="CE1280" s="7"/>
      <c r="CF1280" s="7"/>
      <c r="CG1280" s="7"/>
      <c r="CH1280" s="7"/>
      <c r="CI1280" s="7"/>
      <c r="CJ1280" s="7"/>
      <c r="CK1280" s="7"/>
      <c r="CL1280" s="7"/>
      <c r="CM1280" s="8"/>
    </row>
    <row r="1281" spans="1:91" s="9" customFormat="1" ht="41.25" customHeight="1" x14ac:dyDescent="0.3">
      <c r="A1281" s="2"/>
      <c r="B1281" s="135" t="s">
        <v>90</v>
      </c>
      <c r="C1281" s="2"/>
      <c r="D1281" s="19"/>
      <c r="E1281" s="19"/>
      <c r="F1281" s="106"/>
      <c r="G1281" s="106">
        <f t="shared" ref="G1281:M1281" si="122">G1283+G1284+G1286+G1287+G1289+G1290+G1292+G1293+G1295+G1296+G1298+G1299+G1301+G1302+G1304</f>
        <v>0</v>
      </c>
      <c r="H1281" s="106">
        <f t="shared" si="122"/>
        <v>0</v>
      </c>
      <c r="I1281" s="106">
        <f t="shared" si="122"/>
        <v>0</v>
      </c>
      <c r="J1281" s="106">
        <f t="shared" si="122"/>
        <v>10880</v>
      </c>
      <c r="K1281" s="106">
        <f t="shared" si="122"/>
        <v>11970</v>
      </c>
      <c r="L1281" s="106">
        <f t="shared" si="122"/>
        <v>7950</v>
      </c>
      <c r="M1281" s="106">
        <f t="shared" si="122"/>
        <v>3880</v>
      </c>
      <c r="N1281" s="2"/>
      <c r="O1281" s="106"/>
      <c r="P1281" s="197"/>
      <c r="Q1281" s="7"/>
      <c r="R1281" s="7"/>
      <c r="S1281" s="7"/>
      <c r="T1281" s="7"/>
      <c r="U1281" s="7"/>
      <c r="V1281" s="7"/>
      <c r="W1281" s="7"/>
      <c r="X1281" s="7"/>
      <c r="Y1281" s="7"/>
      <c r="Z1281" s="7"/>
      <c r="AA1281" s="7"/>
      <c r="AB1281" s="7"/>
      <c r="AC1281" s="7"/>
      <c r="AD1281" s="7"/>
      <c r="AE1281" s="7"/>
      <c r="AF1281" s="7"/>
      <c r="AG1281" s="7"/>
      <c r="AH1281" s="7"/>
      <c r="AI1281" s="7"/>
      <c r="AJ1281" s="7"/>
      <c r="AK1281" s="7"/>
      <c r="AL1281" s="7"/>
      <c r="AM1281" s="7"/>
      <c r="AN1281" s="7"/>
      <c r="AO1281" s="7"/>
      <c r="AP1281" s="7"/>
      <c r="AQ1281" s="7"/>
      <c r="AR1281" s="7"/>
      <c r="AS1281" s="7"/>
      <c r="AT1281" s="7"/>
      <c r="AU1281" s="7"/>
      <c r="AV1281" s="7"/>
      <c r="AW1281" s="7"/>
      <c r="AX1281" s="7"/>
      <c r="AY1281" s="7"/>
      <c r="AZ1281" s="7"/>
      <c r="BA1281" s="7"/>
      <c r="BB1281" s="7"/>
      <c r="BC1281" s="7"/>
      <c r="BD1281" s="7"/>
      <c r="BE1281" s="7"/>
      <c r="BF1281" s="7"/>
      <c r="BG1281" s="7"/>
      <c r="BH1281" s="7"/>
      <c r="BI1281" s="7"/>
      <c r="BJ1281" s="7"/>
      <c r="BK1281" s="7"/>
      <c r="BL1281" s="7"/>
      <c r="BM1281" s="7"/>
      <c r="BN1281" s="7"/>
      <c r="BO1281" s="7"/>
      <c r="BP1281" s="7"/>
      <c r="BQ1281" s="7"/>
      <c r="BR1281" s="7"/>
      <c r="BS1281" s="7"/>
      <c r="BT1281" s="7"/>
      <c r="BU1281" s="7"/>
      <c r="BV1281" s="7"/>
      <c r="BW1281" s="7"/>
      <c r="BX1281" s="7"/>
      <c r="BY1281" s="7"/>
      <c r="BZ1281" s="7"/>
      <c r="CA1281" s="7"/>
      <c r="CB1281" s="7"/>
      <c r="CC1281" s="7"/>
      <c r="CD1281" s="7"/>
      <c r="CE1281" s="7"/>
      <c r="CF1281" s="7"/>
      <c r="CG1281" s="7"/>
      <c r="CH1281" s="7"/>
      <c r="CI1281" s="7"/>
      <c r="CJ1281" s="7"/>
      <c r="CK1281" s="7"/>
      <c r="CL1281" s="7"/>
      <c r="CM1281" s="8"/>
    </row>
    <row r="1282" spans="1:91" s="352" customFormat="1" ht="41.25" customHeight="1" x14ac:dyDescent="0.3">
      <c r="A1282" s="128"/>
      <c r="B1282" s="308" t="s">
        <v>89</v>
      </c>
      <c r="C1282" s="128" t="s">
        <v>81</v>
      </c>
      <c r="D1282" s="128" t="s">
        <v>52</v>
      </c>
      <c r="E1282" s="20" t="s">
        <v>80</v>
      </c>
      <c r="F1282" s="128" t="s">
        <v>79</v>
      </c>
      <c r="G1282" s="20"/>
      <c r="H1282" s="20"/>
      <c r="I1282" s="20"/>
      <c r="J1282" s="20"/>
      <c r="K1282" s="354"/>
      <c r="L1282" s="20">
        <v>1</v>
      </c>
      <c r="M1282" s="226"/>
      <c r="N1282" s="20"/>
      <c r="O1282" s="226"/>
      <c r="P1282" s="349"/>
      <c r="Q1282" s="350"/>
      <c r="R1282" s="350"/>
      <c r="S1282" s="350"/>
      <c r="T1282" s="350"/>
      <c r="U1282" s="350"/>
      <c r="V1282" s="350"/>
      <c r="W1282" s="350"/>
      <c r="X1282" s="350"/>
      <c r="Y1282" s="350"/>
      <c r="Z1282" s="350"/>
      <c r="AA1282" s="350"/>
      <c r="AB1282" s="350"/>
      <c r="AC1282" s="350"/>
      <c r="AD1282" s="350"/>
      <c r="AE1282" s="350"/>
      <c r="AF1282" s="350"/>
      <c r="AG1282" s="350"/>
      <c r="AH1282" s="350"/>
      <c r="AI1282" s="350"/>
      <c r="AJ1282" s="350"/>
      <c r="AK1282" s="350"/>
      <c r="AL1282" s="350"/>
      <c r="AM1282" s="350"/>
      <c r="AN1282" s="350"/>
      <c r="AO1282" s="350"/>
      <c r="AP1282" s="350"/>
      <c r="AQ1282" s="350"/>
      <c r="AR1282" s="350"/>
      <c r="AS1282" s="350"/>
      <c r="AT1282" s="350"/>
      <c r="AU1282" s="350"/>
      <c r="AV1282" s="350"/>
      <c r="AW1282" s="350"/>
      <c r="AX1282" s="350"/>
      <c r="AY1282" s="350"/>
      <c r="AZ1282" s="350"/>
      <c r="BA1282" s="350"/>
      <c r="BB1282" s="350"/>
      <c r="BC1282" s="350"/>
      <c r="BD1282" s="350"/>
      <c r="BE1282" s="350"/>
      <c r="BF1282" s="350"/>
      <c r="BG1282" s="350"/>
      <c r="BH1282" s="350"/>
      <c r="BI1282" s="350"/>
      <c r="BJ1282" s="350"/>
      <c r="BK1282" s="350"/>
      <c r="BL1282" s="350"/>
      <c r="BM1282" s="350"/>
      <c r="BN1282" s="350"/>
      <c r="BO1282" s="350"/>
      <c r="BP1282" s="350"/>
      <c r="BQ1282" s="350"/>
      <c r="BR1282" s="350"/>
      <c r="BS1282" s="350"/>
      <c r="BT1282" s="350"/>
      <c r="BU1282" s="350"/>
      <c r="BV1282" s="350"/>
      <c r="BW1282" s="350"/>
      <c r="BX1282" s="350"/>
      <c r="BY1282" s="350"/>
      <c r="BZ1282" s="350"/>
      <c r="CA1282" s="350"/>
      <c r="CB1282" s="350"/>
      <c r="CC1282" s="350"/>
      <c r="CD1282" s="350"/>
      <c r="CE1282" s="350"/>
      <c r="CF1282" s="350"/>
      <c r="CG1282" s="350"/>
      <c r="CH1282" s="350"/>
      <c r="CI1282" s="350"/>
      <c r="CJ1282" s="350"/>
      <c r="CK1282" s="350"/>
      <c r="CL1282" s="350"/>
      <c r="CM1282" s="351"/>
    </row>
    <row r="1283" spans="1:91" s="352" customFormat="1" ht="41.25" customHeight="1" x14ac:dyDescent="0.3">
      <c r="A1283" s="128"/>
      <c r="B1283" s="308"/>
      <c r="C1283" s="128"/>
      <c r="D1283" s="128"/>
      <c r="E1283" s="128" t="s">
        <v>39</v>
      </c>
      <c r="F1283" s="128"/>
      <c r="G1283" s="20"/>
      <c r="H1283" s="20"/>
      <c r="I1283" s="20"/>
      <c r="J1283" s="20">
        <v>50</v>
      </c>
      <c r="K1283" s="20">
        <v>50</v>
      </c>
      <c r="L1283" s="20">
        <v>100</v>
      </c>
      <c r="M1283" s="226"/>
      <c r="N1283" s="20" t="s">
        <v>38</v>
      </c>
      <c r="O1283" s="20">
        <v>279114015</v>
      </c>
      <c r="P1283" s="349"/>
      <c r="Q1283" s="350"/>
      <c r="R1283" s="350"/>
      <c r="S1283" s="350"/>
      <c r="T1283" s="350"/>
      <c r="U1283" s="350"/>
      <c r="V1283" s="350"/>
      <c r="W1283" s="350"/>
      <c r="X1283" s="350"/>
      <c r="Y1283" s="350"/>
      <c r="Z1283" s="350"/>
      <c r="AA1283" s="350"/>
      <c r="AB1283" s="350"/>
      <c r="AC1283" s="350"/>
      <c r="AD1283" s="350"/>
      <c r="AE1283" s="350"/>
      <c r="AF1283" s="350"/>
      <c r="AG1283" s="350"/>
      <c r="AH1283" s="350"/>
      <c r="AI1283" s="350"/>
      <c r="AJ1283" s="350"/>
      <c r="AK1283" s="350"/>
      <c r="AL1283" s="350"/>
      <c r="AM1283" s="350"/>
      <c r="AN1283" s="350"/>
      <c r="AO1283" s="350"/>
      <c r="AP1283" s="350"/>
      <c r="AQ1283" s="350"/>
      <c r="AR1283" s="350"/>
      <c r="AS1283" s="350"/>
      <c r="AT1283" s="350"/>
      <c r="AU1283" s="350"/>
      <c r="AV1283" s="350"/>
      <c r="AW1283" s="350"/>
      <c r="AX1283" s="350"/>
      <c r="AY1283" s="350"/>
      <c r="AZ1283" s="350"/>
      <c r="BA1283" s="350"/>
      <c r="BB1283" s="350"/>
      <c r="BC1283" s="350"/>
      <c r="BD1283" s="350"/>
      <c r="BE1283" s="350"/>
      <c r="BF1283" s="350"/>
      <c r="BG1283" s="350"/>
      <c r="BH1283" s="350"/>
      <c r="BI1283" s="350"/>
      <c r="BJ1283" s="350"/>
      <c r="BK1283" s="350"/>
      <c r="BL1283" s="350"/>
      <c r="BM1283" s="350"/>
      <c r="BN1283" s="350"/>
      <c r="BO1283" s="350"/>
      <c r="BP1283" s="350"/>
      <c r="BQ1283" s="350"/>
      <c r="BR1283" s="350"/>
      <c r="BS1283" s="350"/>
      <c r="BT1283" s="350"/>
      <c r="BU1283" s="350"/>
      <c r="BV1283" s="350"/>
      <c r="BW1283" s="350"/>
      <c r="BX1283" s="350"/>
      <c r="BY1283" s="350"/>
      <c r="BZ1283" s="350"/>
      <c r="CA1283" s="350"/>
      <c r="CB1283" s="350"/>
      <c r="CC1283" s="350"/>
      <c r="CD1283" s="350"/>
      <c r="CE1283" s="350"/>
      <c r="CF1283" s="350"/>
      <c r="CG1283" s="350"/>
      <c r="CH1283" s="350"/>
      <c r="CI1283" s="350"/>
      <c r="CJ1283" s="350"/>
      <c r="CK1283" s="350"/>
      <c r="CL1283" s="350"/>
      <c r="CM1283" s="351"/>
    </row>
    <row r="1284" spans="1:91" s="352" customFormat="1" ht="41.25" customHeight="1" x14ac:dyDescent="0.3">
      <c r="A1284" s="128"/>
      <c r="B1284" s="308"/>
      <c r="C1284" s="128"/>
      <c r="D1284" s="128"/>
      <c r="E1284" s="128"/>
      <c r="F1284" s="128"/>
      <c r="G1284" s="20"/>
      <c r="H1284" s="20"/>
      <c r="I1284" s="20"/>
      <c r="J1284" s="20"/>
      <c r="K1284" s="354"/>
      <c r="L1284" s="20">
        <v>800</v>
      </c>
      <c r="M1284" s="226"/>
      <c r="N1284" s="20" t="s">
        <v>4</v>
      </c>
      <c r="O1284" s="20">
        <v>279114011</v>
      </c>
      <c r="P1284" s="349"/>
      <c r="Q1284" s="350"/>
      <c r="R1284" s="350"/>
      <c r="S1284" s="350"/>
      <c r="T1284" s="350"/>
      <c r="U1284" s="350"/>
      <c r="V1284" s="350"/>
      <c r="W1284" s="350"/>
      <c r="X1284" s="350"/>
      <c r="Y1284" s="350"/>
      <c r="Z1284" s="350"/>
      <c r="AA1284" s="350"/>
      <c r="AB1284" s="350"/>
      <c r="AC1284" s="350"/>
      <c r="AD1284" s="350"/>
      <c r="AE1284" s="350"/>
      <c r="AF1284" s="350"/>
      <c r="AG1284" s="350"/>
      <c r="AH1284" s="350"/>
      <c r="AI1284" s="350"/>
      <c r="AJ1284" s="350"/>
      <c r="AK1284" s="350"/>
      <c r="AL1284" s="350"/>
      <c r="AM1284" s="350"/>
      <c r="AN1284" s="350"/>
      <c r="AO1284" s="350"/>
      <c r="AP1284" s="350"/>
      <c r="AQ1284" s="350"/>
      <c r="AR1284" s="350"/>
      <c r="AS1284" s="350"/>
      <c r="AT1284" s="350"/>
      <c r="AU1284" s="350"/>
      <c r="AV1284" s="350"/>
      <c r="AW1284" s="350"/>
      <c r="AX1284" s="350"/>
      <c r="AY1284" s="350"/>
      <c r="AZ1284" s="350"/>
      <c r="BA1284" s="350"/>
      <c r="BB1284" s="350"/>
      <c r="BC1284" s="350"/>
      <c r="BD1284" s="350"/>
      <c r="BE1284" s="350"/>
      <c r="BF1284" s="350"/>
      <c r="BG1284" s="350"/>
      <c r="BH1284" s="350"/>
      <c r="BI1284" s="350"/>
      <c r="BJ1284" s="350"/>
      <c r="BK1284" s="350"/>
      <c r="BL1284" s="350"/>
      <c r="BM1284" s="350"/>
      <c r="BN1284" s="350"/>
      <c r="BO1284" s="350"/>
      <c r="BP1284" s="350"/>
      <c r="BQ1284" s="350"/>
      <c r="BR1284" s="350"/>
      <c r="BS1284" s="350"/>
      <c r="BT1284" s="350"/>
      <c r="BU1284" s="350"/>
      <c r="BV1284" s="350"/>
      <c r="BW1284" s="350"/>
      <c r="BX1284" s="350"/>
      <c r="BY1284" s="350"/>
      <c r="BZ1284" s="350"/>
      <c r="CA1284" s="350"/>
      <c r="CB1284" s="350"/>
      <c r="CC1284" s="350"/>
      <c r="CD1284" s="350"/>
      <c r="CE1284" s="350"/>
      <c r="CF1284" s="350"/>
      <c r="CG1284" s="350"/>
      <c r="CH1284" s="350"/>
      <c r="CI1284" s="350"/>
      <c r="CJ1284" s="350"/>
      <c r="CK1284" s="350"/>
      <c r="CL1284" s="350"/>
      <c r="CM1284" s="351"/>
    </row>
    <row r="1285" spans="1:91" s="352" customFormat="1" ht="41.25" customHeight="1" x14ac:dyDescent="0.3">
      <c r="A1285" s="128"/>
      <c r="B1285" s="338" t="s">
        <v>88</v>
      </c>
      <c r="C1285" s="128" t="s">
        <v>81</v>
      </c>
      <c r="D1285" s="128" t="s">
        <v>52</v>
      </c>
      <c r="E1285" s="20" t="s">
        <v>80</v>
      </c>
      <c r="F1285" s="128" t="s">
        <v>79</v>
      </c>
      <c r="G1285" s="20"/>
      <c r="H1285" s="20"/>
      <c r="I1285" s="20"/>
      <c r="J1285" s="20"/>
      <c r="K1285" s="20"/>
      <c r="L1285" s="20"/>
      <c r="M1285" s="20">
        <v>1</v>
      </c>
      <c r="N1285" s="20"/>
      <c r="O1285" s="226" t="s">
        <v>12</v>
      </c>
      <c r="P1285" s="349" t="s">
        <v>12</v>
      </c>
      <c r="Q1285" s="350"/>
      <c r="R1285" s="350"/>
      <c r="S1285" s="350"/>
      <c r="T1285" s="350"/>
      <c r="U1285" s="350"/>
      <c r="V1285" s="350"/>
      <c r="W1285" s="350"/>
      <c r="X1285" s="350"/>
      <c r="Y1285" s="350"/>
      <c r="Z1285" s="350"/>
      <c r="AA1285" s="350"/>
      <c r="AB1285" s="350"/>
      <c r="AC1285" s="350"/>
      <c r="AD1285" s="350"/>
      <c r="AE1285" s="350"/>
      <c r="AF1285" s="350"/>
      <c r="AG1285" s="350"/>
      <c r="AH1285" s="350"/>
      <c r="AI1285" s="350"/>
      <c r="AJ1285" s="350"/>
      <c r="AK1285" s="350"/>
      <c r="AL1285" s="350"/>
      <c r="AM1285" s="350"/>
      <c r="AN1285" s="350"/>
      <c r="AO1285" s="350"/>
      <c r="AP1285" s="350"/>
      <c r="AQ1285" s="350"/>
      <c r="AR1285" s="350"/>
      <c r="AS1285" s="350"/>
      <c r="AT1285" s="350"/>
      <c r="AU1285" s="350"/>
      <c r="AV1285" s="350"/>
      <c r="AW1285" s="350"/>
      <c r="AX1285" s="350"/>
      <c r="AY1285" s="350"/>
      <c r="AZ1285" s="350"/>
      <c r="BA1285" s="350"/>
      <c r="BB1285" s="350"/>
      <c r="BC1285" s="350"/>
      <c r="BD1285" s="350"/>
      <c r="BE1285" s="350"/>
      <c r="BF1285" s="350"/>
      <c r="BG1285" s="350"/>
      <c r="BH1285" s="350"/>
      <c r="BI1285" s="350"/>
      <c r="BJ1285" s="350"/>
      <c r="BK1285" s="350"/>
      <c r="BL1285" s="350"/>
      <c r="BM1285" s="350"/>
      <c r="BN1285" s="350"/>
      <c r="BO1285" s="350"/>
      <c r="BP1285" s="350"/>
      <c r="BQ1285" s="350"/>
      <c r="BR1285" s="350"/>
      <c r="BS1285" s="350"/>
      <c r="BT1285" s="350"/>
      <c r="BU1285" s="350"/>
      <c r="BV1285" s="350"/>
      <c r="BW1285" s="350"/>
      <c r="BX1285" s="350"/>
      <c r="BY1285" s="350"/>
      <c r="BZ1285" s="350"/>
      <c r="CA1285" s="350"/>
      <c r="CB1285" s="350"/>
      <c r="CC1285" s="350"/>
      <c r="CD1285" s="350"/>
      <c r="CE1285" s="350"/>
      <c r="CF1285" s="350"/>
      <c r="CG1285" s="350"/>
      <c r="CH1285" s="350"/>
      <c r="CI1285" s="350"/>
      <c r="CJ1285" s="350"/>
      <c r="CK1285" s="350"/>
      <c r="CL1285" s="350"/>
      <c r="CM1285" s="351"/>
    </row>
    <row r="1286" spans="1:91" s="352" customFormat="1" ht="41.25" customHeight="1" x14ac:dyDescent="0.3">
      <c r="A1286" s="128"/>
      <c r="B1286" s="340"/>
      <c r="C1286" s="128"/>
      <c r="D1286" s="128"/>
      <c r="E1286" s="128" t="s">
        <v>39</v>
      </c>
      <c r="F1286" s="128"/>
      <c r="G1286" s="20"/>
      <c r="H1286" s="20"/>
      <c r="I1286" s="20"/>
      <c r="J1286" s="20">
        <v>100</v>
      </c>
      <c r="K1286" s="20">
        <v>150</v>
      </c>
      <c r="L1286" s="20">
        <v>250</v>
      </c>
      <c r="M1286" s="226"/>
      <c r="N1286" s="20" t="s">
        <v>38</v>
      </c>
      <c r="O1286" s="20">
        <v>279114015</v>
      </c>
      <c r="P1286" s="349"/>
      <c r="Q1286" s="350"/>
      <c r="R1286" s="350"/>
      <c r="S1286" s="350"/>
      <c r="T1286" s="350"/>
      <c r="U1286" s="350"/>
      <c r="V1286" s="350"/>
      <c r="W1286" s="350"/>
      <c r="X1286" s="350"/>
      <c r="Y1286" s="350"/>
      <c r="Z1286" s="350"/>
      <c r="AA1286" s="350"/>
      <c r="AB1286" s="350"/>
      <c r="AC1286" s="350"/>
      <c r="AD1286" s="350"/>
      <c r="AE1286" s="350"/>
      <c r="AF1286" s="350"/>
      <c r="AG1286" s="350"/>
      <c r="AH1286" s="350"/>
      <c r="AI1286" s="350"/>
      <c r="AJ1286" s="350"/>
      <c r="AK1286" s="350"/>
      <c r="AL1286" s="350"/>
      <c r="AM1286" s="350"/>
      <c r="AN1286" s="350"/>
      <c r="AO1286" s="350"/>
      <c r="AP1286" s="350"/>
      <c r="AQ1286" s="350"/>
      <c r="AR1286" s="350"/>
      <c r="AS1286" s="350"/>
      <c r="AT1286" s="350"/>
      <c r="AU1286" s="350"/>
      <c r="AV1286" s="350"/>
      <c r="AW1286" s="350"/>
      <c r="AX1286" s="350"/>
      <c r="AY1286" s="350"/>
      <c r="AZ1286" s="350"/>
      <c r="BA1286" s="350"/>
      <c r="BB1286" s="350"/>
      <c r="BC1286" s="350"/>
      <c r="BD1286" s="350"/>
      <c r="BE1286" s="350"/>
      <c r="BF1286" s="350"/>
      <c r="BG1286" s="350"/>
      <c r="BH1286" s="350"/>
      <c r="BI1286" s="350"/>
      <c r="BJ1286" s="350"/>
      <c r="BK1286" s="350"/>
      <c r="BL1286" s="350"/>
      <c r="BM1286" s="350"/>
      <c r="BN1286" s="350"/>
      <c r="BO1286" s="350"/>
      <c r="BP1286" s="350"/>
      <c r="BQ1286" s="350"/>
      <c r="BR1286" s="350"/>
      <c r="BS1286" s="350"/>
      <c r="BT1286" s="350"/>
      <c r="BU1286" s="350"/>
      <c r="BV1286" s="350"/>
      <c r="BW1286" s="350"/>
      <c r="BX1286" s="350"/>
      <c r="BY1286" s="350"/>
      <c r="BZ1286" s="350"/>
      <c r="CA1286" s="350"/>
      <c r="CB1286" s="350"/>
      <c r="CC1286" s="350"/>
      <c r="CD1286" s="350"/>
      <c r="CE1286" s="350"/>
      <c r="CF1286" s="350"/>
      <c r="CG1286" s="350"/>
      <c r="CH1286" s="350"/>
      <c r="CI1286" s="350"/>
      <c r="CJ1286" s="350"/>
      <c r="CK1286" s="350"/>
      <c r="CL1286" s="350"/>
      <c r="CM1286" s="351"/>
    </row>
    <row r="1287" spans="1:91" s="352" customFormat="1" ht="41.25" customHeight="1" x14ac:dyDescent="0.3">
      <c r="A1287" s="128"/>
      <c r="B1287" s="341"/>
      <c r="C1287" s="128"/>
      <c r="D1287" s="128"/>
      <c r="E1287" s="128"/>
      <c r="F1287" s="128"/>
      <c r="G1287" s="20"/>
      <c r="H1287" s="20"/>
      <c r="I1287" s="20"/>
      <c r="J1287" s="20"/>
      <c r="K1287" s="20"/>
      <c r="L1287" s="20">
        <f>1000</f>
        <v>1000</v>
      </c>
      <c r="M1287" s="20">
        <f>1000</f>
        <v>1000</v>
      </c>
      <c r="N1287" s="20" t="s">
        <v>4</v>
      </c>
      <c r="O1287" s="20">
        <v>279114011</v>
      </c>
      <c r="P1287" s="349"/>
      <c r="Q1287" s="350"/>
      <c r="R1287" s="350"/>
      <c r="S1287" s="350"/>
      <c r="T1287" s="350"/>
      <c r="U1287" s="350"/>
      <c r="V1287" s="350"/>
      <c r="W1287" s="350"/>
      <c r="X1287" s="350"/>
      <c r="Y1287" s="350"/>
      <c r="Z1287" s="350"/>
      <c r="AA1287" s="350"/>
      <c r="AB1287" s="350"/>
      <c r="AC1287" s="350"/>
      <c r="AD1287" s="350"/>
      <c r="AE1287" s="350"/>
      <c r="AF1287" s="350"/>
      <c r="AG1287" s="350"/>
      <c r="AH1287" s="350"/>
      <c r="AI1287" s="350"/>
      <c r="AJ1287" s="350"/>
      <c r="AK1287" s="350"/>
      <c r="AL1287" s="350"/>
      <c r="AM1287" s="350"/>
      <c r="AN1287" s="350"/>
      <c r="AO1287" s="350"/>
      <c r="AP1287" s="350"/>
      <c r="AQ1287" s="350"/>
      <c r="AR1287" s="350"/>
      <c r="AS1287" s="350"/>
      <c r="AT1287" s="350"/>
      <c r="AU1287" s="350"/>
      <c r="AV1287" s="350"/>
      <c r="AW1287" s="350"/>
      <c r="AX1287" s="350"/>
      <c r="AY1287" s="350"/>
      <c r="AZ1287" s="350"/>
      <c r="BA1287" s="350"/>
      <c r="BB1287" s="350"/>
      <c r="BC1287" s="350"/>
      <c r="BD1287" s="350"/>
      <c r="BE1287" s="350"/>
      <c r="BF1287" s="350"/>
      <c r="BG1287" s="350"/>
      <c r="BH1287" s="350"/>
      <c r="BI1287" s="350"/>
      <c r="BJ1287" s="350"/>
      <c r="BK1287" s="350"/>
      <c r="BL1287" s="350"/>
      <c r="BM1287" s="350"/>
      <c r="BN1287" s="350"/>
      <c r="BO1287" s="350"/>
      <c r="BP1287" s="350"/>
      <c r="BQ1287" s="350"/>
      <c r="BR1287" s="350"/>
      <c r="BS1287" s="350"/>
      <c r="BT1287" s="350"/>
      <c r="BU1287" s="350"/>
      <c r="BV1287" s="350"/>
      <c r="BW1287" s="350"/>
      <c r="BX1287" s="350"/>
      <c r="BY1287" s="350"/>
      <c r="BZ1287" s="350"/>
      <c r="CA1287" s="350"/>
      <c r="CB1287" s="350"/>
      <c r="CC1287" s="350"/>
      <c r="CD1287" s="350"/>
      <c r="CE1287" s="350"/>
      <c r="CF1287" s="350"/>
      <c r="CG1287" s="350"/>
      <c r="CH1287" s="350"/>
      <c r="CI1287" s="350"/>
      <c r="CJ1287" s="350"/>
      <c r="CK1287" s="350"/>
      <c r="CL1287" s="350"/>
      <c r="CM1287" s="351"/>
    </row>
    <row r="1288" spans="1:91" s="352" customFormat="1" ht="41.25" customHeight="1" x14ac:dyDescent="0.3">
      <c r="A1288" s="128"/>
      <c r="B1288" s="308" t="s">
        <v>87</v>
      </c>
      <c r="C1288" s="128" t="s">
        <v>81</v>
      </c>
      <c r="D1288" s="128" t="s">
        <v>10</v>
      </c>
      <c r="E1288" s="20" t="s">
        <v>80</v>
      </c>
      <c r="F1288" s="128" t="s">
        <v>79</v>
      </c>
      <c r="G1288" s="20"/>
      <c r="H1288" s="20"/>
      <c r="I1288" s="20"/>
      <c r="J1288" s="20"/>
      <c r="K1288" s="20"/>
      <c r="L1288" s="20">
        <v>1</v>
      </c>
      <c r="M1288" s="226"/>
      <c r="N1288" s="20"/>
      <c r="O1288" s="226" t="s">
        <v>12</v>
      </c>
      <c r="P1288" s="349"/>
      <c r="Q1288" s="350"/>
      <c r="R1288" s="350"/>
      <c r="S1288" s="350"/>
      <c r="T1288" s="350"/>
      <c r="U1288" s="350"/>
      <c r="V1288" s="350"/>
      <c r="W1288" s="350"/>
      <c r="X1288" s="350"/>
      <c r="Y1288" s="350"/>
      <c r="Z1288" s="350"/>
      <c r="AA1288" s="350"/>
      <c r="AB1288" s="350"/>
      <c r="AC1288" s="350"/>
      <c r="AD1288" s="350"/>
      <c r="AE1288" s="350"/>
      <c r="AF1288" s="350"/>
      <c r="AG1288" s="350"/>
      <c r="AH1288" s="350"/>
      <c r="AI1288" s="350"/>
      <c r="AJ1288" s="350"/>
      <c r="AK1288" s="350"/>
      <c r="AL1288" s="350"/>
      <c r="AM1288" s="350"/>
      <c r="AN1288" s="350"/>
      <c r="AO1288" s="350"/>
      <c r="AP1288" s="350"/>
      <c r="AQ1288" s="350"/>
      <c r="AR1288" s="350"/>
      <c r="AS1288" s="350"/>
      <c r="AT1288" s="350"/>
      <c r="AU1288" s="350"/>
      <c r="AV1288" s="350"/>
      <c r="AW1288" s="350"/>
      <c r="AX1288" s="350"/>
      <c r="AY1288" s="350"/>
      <c r="AZ1288" s="350"/>
      <c r="BA1288" s="350"/>
      <c r="BB1288" s="350"/>
      <c r="BC1288" s="350"/>
      <c r="BD1288" s="350"/>
      <c r="BE1288" s="350"/>
      <c r="BF1288" s="350"/>
      <c r="BG1288" s="350"/>
      <c r="BH1288" s="350"/>
      <c r="BI1288" s="350"/>
      <c r="BJ1288" s="350"/>
      <c r="BK1288" s="350"/>
      <c r="BL1288" s="350"/>
      <c r="BM1288" s="350"/>
      <c r="BN1288" s="350"/>
      <c r="BO1288" s="350"/>
      <c r="BP1288" s="350"/>
      <c r="BQ1288" s="350"/>
      <c r="BR1288" s="350"/>
      <c r="BS1288" s="350"/>
      <c r="BT1288" s="350"/>
      <c r="BU1288" s="350"/>
      <c r="BV1288" s="350"/>
      <c r="BW1288" s="350"/>
      <c r="BX1288" s="350"/>
      <c r="BY1288" s="350"/>
      <c r="BZ1288" s="350"/>
      <c r="CA1288" s="350"/>
      <c r="CB1288" s="350"/>
      <c r="CC1288" s="350"/>
      <c r="CD1288" s="350"/>
      <c r="CE1288" s="350"/>
      <c r="CF1288" s="350"/>
      <c r="CG1288" s="350"/>
      <c r="CH1288" s="350"/>
      <c r="CI1288" s="350"/>
      <c r="CJ1288" s="350"/>
      <c r="CK1288" s="350"/>
      <c r="CL1288" s="350"/>
      <c r="CM1288" s="351"/>
    </row>
    <row r="1289" spans="1:91" s="352" customFormat="1" ht="41.25" customHeight="1" x14ac:dyDescent="0.3">
      <c r="A1289" s="128"/>
      <c r="B1289" s="308"/>
      <c r="C1289" s="128"/>
      <c r="D1289" s="128"/>
      <c r="E1289" s="128" t="s">
        <v>39</v>
      </c>
      <c r="F1289" s="128"/>
      <c r="G1289" s="20"/>
      <c r="H1289" s="20"/>
      <c r="I1289" s="20"/>
      <c r="J1289" s="20">
        <v>50</v>
      </c>
      <c r="K1289" s="20">
        <v>50</v>
      </c>
      <c r="L1289" s="20">
        <v>100</v>
      </c>
      <c r="M1289" s="226"/>
      <c r="N1289" s="20" t="s">
        <v>38</v>
      </c>
      <c r="O1289" s="20">
        <v>279114015</v>
      </c>
      <c r="P1289" s="349"/>
      <c r="Q1289" s="350"/>
      <c r="R1289" s="350"/>
      <c r="S1289" s="350"/>
      <c r="T1289" s="350"/>
      <c r="U1289" s="350"/>
      <c r="V1289" s="350"/>
      <c r="W1289" s="350"/>
      <c r="X1289" s="350"/>
      <c r="Y1289" s="350"/>
      <c r="Z1289" s="350"/>
      <c r="AA1289" s="350"/>
      <c r="AB1289" s="350"/>
      <c r="AC1289" s="350"/>
      <c r="AD1289" s="350"/>
      <c r="AE1289" s="350"/>
      <c r="AF1289" s="350"/>
      <c r="AG1289" s="350"/>
      <c r="AH1289" s="350"/>
      <c r="AI1289" s="350"/>
      <c r="AJ1289" s="350"/>
      <c r="AK1289" s="350"/>
      <c r="AL1289" s="350"/>
      <c r="AM1289" s="350"/>
      <c r="AN1289" s="350"/>
      <c r="AO1289" s="350"/>
      <c r="AP1289" s="350"/>
      <c r="AQ1289" s="350"/>
      <c r="AR1289" s="350"/>
      <c r="AS1289" s="350"/>
      <c r="AT1289" s="350"/>
      <c r="AU1289" s="350"/>
      <c r="AV1289" s="350"/>
      <c r="AW1289" s="350"/>
      <c r="AX1289" s="350"/>
      <c r="AY1289" s="350"/>
      <c r="AZ1289" s="350"/>
      <c r="BA1289" s="350"/>
      <c r="BB1289" s="350"/>
      <c r="BC1289" s="350"/>
      <c r="BD1289" s="350"/>
      <c r="BE1289" s="350"/>
      <c r="BF1289" s="350"/>
      <c r="BG1289" s="350"/>
      <c r="BH1289" s="350"/>
      <c r="BI1289" s="350"/>
      <c r="BJ1289" s="350"/>
      <c r="BK1289" s="350"/>
      <c r="BL1289" s="350"/>
      <c r="BM1289" s="350"/>
      <c r="BN1289" s="350"/>
      <c r="BO1289" s="350"/>
      <c r="BP1289" s="350"/>
      <c r="BQ1289" s="350"/>
      <c r="BR1289" s="350"/>
      <c r="BS1289" s="350"/>
      <c r="BT1289" s="350"/>
      <c r="BU1289" s="350"/>
      <c r="BV1289" s="350"/>
      <c r="BW1289" s="350"/>
      <c r="BX1289" s="350"/>
      <c r="BY1289" s="350"/>
      <c r="BZ1289" s="350"/>
      <c r="CA1289" s="350"/>
      <c r="CB1289" s="350"/>
      <c r="CC1289" s="350"/>
      <c r="CD1289" s="350"/>
      <c r="CE1289" s="350"/>
      <c r="CF1289" s="350"/>
      <c r="CG1289" s="350"/>
      <c r="CH1289" s="350"/>
      <c r="CI1289" s="350"/>
      <c r="CJ1289" s="350"/>
      <c r="CK1289" s="350"/>
      <c r="CL1289" s="350"/>
      <c r="CM1289" s="351"/>
    </row>
    <row r="1290" spans="1:91" s="352" customFormat="1" ht="41.25" customHeight="1" x14ac:dyDescent="0.3">
      <c r="A1290" s="128"/>
      <c r="B1290" s="308"/>
      <c r="C1290" s="128"/>
      <c r="D1290" s="128"/>
      <c r="E1290" s="128"/>
      <c r="F1290" s="128"/>
      <c r="G1290" s="20"/>
      <c r="H1290" s="20"/>
      <c r="I1290" s="20"/>
      <c r="J1290" s="20"/>
      <c r="K1290" s="20"/>
      <c r="L1290" s="20">
        <v>800</v>
      </c>
      <c r="M1290" s="226"/>
      <c r="N1290" s="20" t="s">
        <v>4</v>
      </c>
      <c r="O1290" s="20">
        <v>279114011</v>
      </c>
      <c r="P1290" s="349"/>
      <c r="Q1290" s="350"/>
      <c r="R1290" s="350"/>
      <c r="S1290" s="350"/>
      <c r="T1290" s="350"/>
      <c r="U1290" s="350"/>
      <c r="V1290" s="350"/>
      <c r="W1290" s="350"/>
      <c r="X1290" s="350"/>
      <c r="Y1290" s="350"/>
      <c r="Z1290" s="350"/>
      <c r="AA1290" s="350"/>
      <c r="AB1290" s="350"/>
      <c r="AC1290" s="350"/>
      <c r="AD1290" s="350"/>
      <c r="AE1290" s="350"/>
      <c r="AF1290" s="350"/>
      <c r="AG1290" s="350"/>
      <c r="AH1290" s="350"/>
      <c r="AI1290" s="350"/>
      <c r="AJ1290" s="350"/>
      <c r="AK1290" s="350"/>
      <c r="AL1290" s="350"/>
      <c r="AM1290" s="350"/>
      <c r="AN1290" s="350"/>
      <c r="AO1290" s="350"/>
      <c r="AP1290" s="350"/>
      <c r="AQ1290" s="350"/>
      <c r="AR1290" s="350"/>
      <c r="AS1290" s="350"/>
      <c r="AT1290" s="350"/>
      <c r="AU1290" s="350"/>
      <c r="AV1290" s="350"/>
      <c r="AW1290" s="350"/>
      <c r="AX1290" s="350"/>
      <c r="AY1290" s="350"/>
      <c r="AZ1290" s="350"/>
      <c r="BA1290" s="350"/>
      <c r="BB1290" s="350"/>
      <c r="BC1290" s="350"/>
      <c r="BD1290" s="350"/>
      <c r="BE1290" s="350"/>
      <c r="BF1290" s="350"/>
      <c r="BG1290" s="350"/>
      <c r="BH1290" s="350"/>
      <c r="BI1290" s="350"/>
      <c r="BJ1290" s="350"/>
      <c r="BK1290" s="350"/>
      <c r="BL1290" s="350"/>
      <c r="BM1290" s="350"/>
      <c r="BN1290" s="350"/>
      <c r="BO1290" s="350"/>
      <c r="BP1290" s="350"/>
      <c r="BQ1290" s="350"/>
      <c r="BR1290" s="350"/>
      <c r="BS1290" s="350"/>
      <c r="BT1290" s="350"/>
      <c r="BU1290" s="350"/>
      <c r="BV1290" s="350"/>
      <c r="BW1290" s="350"/>
      <c r="BX1290" s="350"/>
      <c r="BY1290" s="350"/>
      <c r="BZ1290" s="350"/>
      <c r="CA1290" s="350"/>
      <c r="CB1290" s="350"/>
      <c r="CC1290" s="350"/>
      <c r="CD1290" s="350"/>
      <c r="CE1290" s="350"/>
      <c r="CF1290" s="350"/>
      <c r="CG1290" s="350"/>
      <c r="CH1290" s="350"/>
      <c r="CI1290" s="350"/>
      <c r="CJ1290" s="350"/>
      <c r="CK1290" s="350"/>
      <c r="CL1290" s="350"/>
      <c r="CM1290" s="351"/>
    </row>
    <row r="1291" spans="1:91" s="352" customFormat="1" ht="41.25" customHeight="1" x14ac:dyDescent="0.3">
      <c r="A1291" s="128"/>
      <c r="B1291" s="308" t="s">
        <v>86</v>
      </c>
      <c r="C1291" s="128" t="s">
        <v>81</v>
      </c>
      <c r="D1291" s="128" t="s">
        <v>10</v>
      </c>
      <c r="E1291" s="20" t="s">
        <v>80</v>
      </c>
      <c r="F1291" s="128" t="s">
        <v>79</v>
      </c>
      <c r="G1291" s="20"/>
      <c r="H1291" s="20"/>
      <c r="I1291" s="20"/>
      <c r="J1291" s="20"/>
      <c r="K1291" s="20"/>
      <c r="L1291" s="20">
        <v>1</v>
      </c>
      <c r="M1291" s="226"/>
      <c r="N1291" s="20"/>
      <c r="O1291" s="226" t="s">
        <v>12</v>
      </c>
      <c r="P1291" s="349"/>
      <c r="Q1291" s="350"/>
      <c r="R1291" s="350"/>
      <c r="S1291" s="350"/>
      <c r="T1291" s="350"/>
      <c r="U1291" s="350"/>
      <c r="V1291" s="350"/>
      <c r="W1291" s="350"/>
      <c r="X1291" s="350"/>
      <c r="Y1291" s="350"/>
      <c r="Z1291" s="350"/>
      <c r="AA1291" s="350"/>
      <c r="AB1291" s="350"/>
      <c r="AC1291" s="350"/>
      <c r="AD1291" s="350"/>
      <c r="AE1291" s="350"/>
      <c r="AF1291" s="350"/>
      <c r="AG1291" s="350"/>
      <c r="AH1291" s="350"/>
      <c r="AI1291" s="350"/>
      <c r="AJ1291" s="350"/>
      <c r="AK1291" s="350"/>
      <c r="AL1291" s="350"/>
      <c r="AM1291" s="350"/>
      <c r="AN1291" s="350"/>
      <c r="AO1291" s="350"/>
      <c r="AP1291" s="350"/>
      <c r="AQ1291" s="350"/>
      <c r="AR1291" s="350"/>
      <c r="AS1291" s="350"/>
      <c r="AT1291" s="350"/>
      <c r="AU1291" s="350"/>
      <c r="AV1291" s="350"/>
      <c r="AW1291" s="350"/>
      <c r="AX1291" s="350"/>
      <c r="AY1291" s="350"/>
      <c r="AZ1291" s="350"/>
      <c r="BA1291" s="350"/>
      <c r="BB1291" s="350"/>
      <c r="BC1291" s="350"/>
      <c r="BD1291" s="350"/>
      <c r="BE1291" s="350"/>
      <c r="BF1291" s="350"/>
      <c r="BG1291" s="350"/>
      <c r="BH1291" s="350"/>
      <c r="BI1291" s="350"/>
      <c r="BJ1291" s="350"/>
      <c r="BK1291" s="350"/>
      <c r="BL1291" s="350"/>
      <c r="BM1291" s="350"/>
      <c r="BN1291" s="350"/>
      <c r="BO1291" s="350"/>
      <c r="BP1291" s="350"/>
      <c r="BQ1291" s="350"/>
      <c r="BR1291" s="350"/>
      <c r="BS1291" s="350"/>
      <c r="BT1291" s="350"/>
      <c r="BU1291" s="350"/>
      <c r="BV1291" s="350"/>
      <c r="BW1291" s="350"/>
      <c r="BX1291" s="350"/>
      <c r="BY1291" s="350"/>
      <c r="BZ1291" s="350"/>
      <c r="CA1291" s="350"/>
      <c r="CB1291" s="350"/>
      <c r="CC1291" s="350"/>
      <c r="CD1291" s="350"/>
      <c r="CE1291" s="350"/>
      <c r="CF1291" s="350"/>
      <c r="CG1291" s="350"/>
      <c r="CH1291" s="350"/>
      <c r="CI1291" s="350"/>
      <c r="CJ1291" s="350"/>
      <c r="CK1291" s="350"/>
      <c r="CL1291" s="350"/>
      <c r="CM1291" s="351"/>
    </row>
    <row r="1292" spans="1:91" s="352" customFormat="1" ht="41.25" customHeight="1" x14ac:dyDescent="0.3">
      <c r="A1292" s="128"/>
      <c r="B1292" s="308"/>
      <c r="C1292" s="128"/>
      <c r="D1292" s="128"/>
      <c r="E1292" s="128" t="s">
        <v>39</v>
      </c>
      <c r="F1292" s="128"/>
      <c r="G1292" s="20"/>
      <c r="H1292" s="20"/>
      <c r="I1292" s="20"/>
      <c r="J1292" s="20">
        <v>80</v>
      </c>
      <c r="K1292" s="20">
        <v>100</v>
      </c>
      <c r="L1292" s="20">
        <v>180</v>
      </c>
      <c r="M1292" s="226"/>
      <c r="N1292" s="20" t="s">
        <v>38</v>
      </c>
      <c r="O1292" s="20">
        <v>279114015</v>
      </c>
      <c r="P1292" s="349"/>
      <c r="Q1292" s="350"/>
      <c r="R1292" s="350"/>
      <c r="S1292" s="350"/>
      <c r="T1292" s="350"/>
      <c r="U1292" s="350"/>
      <c r="V1292" s="350"/>
      <c r="W1292" s="350"/>
      <c r="X1292" s="350"/>
      <c r="Y1292" s="350"/>
      <c r="Z1292" s="350"/>
      <c r="AA1292" s="350"/>
      <c r="AB1292" s="350"/>
      <c r="AC1292" s="350"/>
      <c r="AD1292" s="350"/>
      <c r="AE1292" s="350"/>
      <c r="AF1292" s="350"/>
      <c r="AG1292" s="350"/>
      <c r="AH1292" s="350"/>
      <c r="AI1292" s="350"/>
      <c r="AJ1292" s="350"/>
      <c r="AK1292" s="350"/>
      <c r="AL1292" s="350"/>
      <c r="AM1292" s="350"/>
      <c r="AN1292" s="350"/>
      <c r="AO1292" s="350"/>
      <c r="AP1292" s="350"/>
      <c r="AQ1292" s="350"/>
      <c r="AR1292" s="350"/>
      <c r="AS1292" s="350"/>
      <c r="AT1292" s="350"/>
      <c r="AU1292" s="350"/>
      <c r="AV1292" s="350"/>
      <c r="AW1292" s="350"/>
      <c r="AX1292" s="350"/>
      <c r="AY1292" s="350"/>
      <c r="AZ1292" s="350"/>
      <c r="BA1292" s="350"/>
      <c r="BB1292" s="350"/>
      <c r="BC1292" s="350"/>
      <c r="BD1292" s="350"/>
      <c r="BE1292" s="350"/>
      <c r="BF1292" s="350"/>
      <c r="BG1292" s="350"/>
      <c r="BH1292" s="350"/>
      <c r="BI1292" s="350"/>
      <c r="BJ1292" s="350"/>
      <c r="BK1292" s="350"/>
      <c r="BL1292" s="350"/>
      <c r="BM1292" s="350"/>
      <c r="BN1292" s="350"/>
      <c r="BO1292" s="350"/>
      <c r="BP1292" s="350"/>
      <c r="BQ1292" s="350"/>
      <c r="BR1292" s="350"/>
      <c r="BS1292" s="350"/>
      <c r="BT1292" s="350"/>
      <c r="BU1292" s="350"/>
      <c r="BV1292" s="350"/>
      <c r="BW1292" s="350"/>
      <c r="BX1292" s="350"/>
      <c r="BY1292" s="350"/>
      <c r="BZ1292" s="350"/>
      <c r="CA1292" s="350"/>
      <c r="CB1292" s="350"/>
      <c r="CC1292" s="350"/>
      <c r="CD1292" s="350"/>
      <c r="CE1292" s="350"/>
      <c r="CF1292" s="350"/>
      <c r="CG1292" s="350"/>
      <c r="CH1292" s="350"/>
      <c r="CI1292" s="350"/>
      <c r="CJ1292" s="350"/>
      <c r="CK1292" s="350"/>
      <c r="CL1292" s="350"/>
      <c r="CM1292" s="351"/>
    </row>
    <row r="1293" spans="1:91" s="352" customFormat="1" ht="41.25" customHeight="1" x14ac:dyDescent="0.3">
      <c r="A1293" s="128"/>
      <c r="B1293" s="308"/>
      <c r="C1293" s="128"/>
      <c r="D1293" s="128"/>
      <c r="E1293" s="128"/>
      <c r="F1293" s="128"/>
      <c r="G1293" s="20"/>
      <c r="H1293" s="20"/>
      <c r="I1293" s="20"/>
      <c r="J1293" s="20"/>
      <c r="K1293" s="20"/>
      <c r="L1293" s="20">
        <f>1800-180</f>
        <v>1620</v>
      </c>
      <c r="M1293" s="226"/>
      <c r="N1293" s="20" t="s">
        <v>4</v>
      </c>
      <c r="O1293" s="20">
        <v>279114011</v>
      </c>
      <c r="P1293" s="349"/>
      <c r="Q1293" s="350"/>
      <c r="R1293" s="350"/>
      <c r="S1293" s="350"/>
      <c r="T1293" s="350"/>
      <c r="U1293" s="350"/>
      <c r="V1293" s="350"/>
      <c r="W1293" s="350"/>
      <c r="X1293" s="350"/>
      <c r="Y1293" s="350"/>
      <c r="Z1293" s="350"/>
      <c r="AA1293" s="350"/>
      <c r="AB1293" s="350"/>
      <c r="AC1293" s="350"/>
      <c r="AD1293" s="350"/>
      <c r="AE1293" s="350"/>
      <c r="AF1293" s="350"/>
      <c r="AG1293" s="350"/>
      <c r="AH1293" s="350"/>
      <c r="AI1293" s="350"/>
      <c r="AJ1293" s="350"/>
      <c r="AK1293" s="350"/>
      <c r="AL1293" s="350"/>
      <c r="AM1293" s="350"/>
      <c r="AN1293" s="350"/>
      <c r="AO1293" s="350"/>
      <c r="AP1293" s="350"/>
      <c r="AQ1293" s="350"/>
      <c r="AR1293" s="350"/>
      <c r="AS1293" s="350"/>
      <c r="AT1293" s="350"/>
      <c r="AU1293" s="350"/>
      <c r="AV1293" s="350"/>
      <c r="AW1293" s="350"/>
      <c r="AX1293" s="350"/>
      <c r="AY1293" s="350"/>
      <c r="AZ1293" s="350"/>
      <c r="BA1293" s="350"/>
      <c r="BB1293" s="350"/>
      <c r="BC1293" s="350"/>
      <c r="BD1293" s="350"/>
      <c r="BE1293" s="350"/>
      <c r="BF1293" s="350"/>
      <c r="BG1293" s="350"/>
      <c r="BH1293" s="350"/>
      <c r="BI1293" s="350"/>
      <c r="BJ1293" s="350"/>
      <c r="BK1293" s="350"/>
      <c r="BL1293" s="350"/>
      <c r="BM1293" s="350"/>
      <c r="BN1293" s="350"/>
      <c r="BO1293" s="350"/>
      <c r="BP1293" s="350"/>
      <c r="BQ1293" s="350"/>
      <c r="BR1293" s="350"/>
      <c r="BS1293" s="350"/>
      <c r="BT1293" s="350"/>
      <c r="BU1293" s="350"/>
      <c r="BV1293" s="350"/>
      <c r="BW1293" s="350"/>
      <c r="BX1293" s="350"/>
      <c r="BY1293" s="350"/>
      <c r="BZ1293" s="350"/>
      <c r="CA1293" s="350"/>
      <c r="CB1293" s="350"/>
      <c r="CC1293" s="350"/>
      <c r="CD1293" s="350"/>
      <c r="CE1293" s="350"/>
      <c r="CF1293" s="350"/>
      <c r="CG1293" s="350"/>
      <c r="CH1293" s="350"/>
      <c r="CI1293" s="350"/>
      <c r="CJ1293" s="350"/>
      <c r="CK1293" s="350"/>
      <c r="CL1293" s="350"/>
      <c r="CM1293" s="351"/>
    </row>
    <row r="1294" spans="1:91" s="352" customFormat="1" ht="41.25" customHeight="1" x14ac:dyDescent="0.3">
      <c r="A1294" s="128"/>
      <c r="B1294" s="308" t="s">
        <v>85</v>
      </c>
      <c r="C1294" s="128" t="s">
        <v>81</v>
      </c>
      <c r="D1294" s="128" t="s">
        <v>10</v>
      </c>
      <c r="E1294" s="20" t="s">
        <v>80</v>
      </c>
      <c r="F1294" s="128" t="s">
        <v>79</v>
      </c>
      <c r="G1294" s="20"/>
      <c r="H1294" s="20"/>
      <c r="I1294" s="20"/>
      <c r="J1294" s="20"/>
      <c r="K1294" s="20"/>
      <c r="L1294" s="20"/>
      <c r="M1294" s="20">
        <v>1</v>
      </c>
      <c r="N1294" s="20"/>
      <c r="O1294" s="226" t="s">
        <v>12</v>
      </c>
      <c r="P1294" s="349"/>
      <c r="Q1294" s="350"/>
      <c r="R1294" s="350"/>
      <c r="S1294" s="350"/>
      <c r="T1294" s="350"/>
      <c r="U1294" s="350"/>
      <c r="V1294" s="350"/>
      <c r="W1294" s="350"/>
      <c r="X1294" s="350"/>
      <c r="Y1294" s="350"/>
      <c r="Z1294" s="350"/>
      <c r="AA1294" s="350"/>
      <c r="AB1294" s="350"/>
      <c r="AC1294" s="350"/>
      <c r="AD1294" s="350"/>
      <c r="AE1294" s="350"/>
      <c r="AF1294" s="350"/>
      <c r="AG1294" s="350"/>
      <c r="AH1294" s="350"/>
      <c r="AI1294" s="350"/>
      <c r="AJ1294" s="350"/>
      <c r="AK1294" s="350"/>
      <c r="AL1294" s="350"/>
      <c r="AM1294" s="350"/>
      <c r="AN1294" s="350"/>
      <c r="AO1294" s="350"/>
      <c r="AP1294" s="350"/>
      <c r="AQ1294" s="350"/>
      <c r="AR1294" s="350"/>
      <c r="AS1294" s="350"/>
      <c r="AT1294" s="350"/>
      <c r="AU1294" s="350"/>
      <c r="AV1294" s="350"/>
      <c r="AW1294" s="350"/>
      <c r="AX1294" s="350"/>
      <c r="AY1294" s="350"/>
      <c r="AZ1294" s="350"/>
      <c r="BA1294" s="350"/>
      <c r="BB1294" s="350"/>
      <c r="BC1294" s="350"/>
      <c r="BD1294" s="350"/>
      <c r="BE1294" s="350"/>
      <c r="BF1294" s="350"/>
      <c r="BG1294" s="350"/>
      <c r="BH1294" s="350"/>
      <c r="BI1294" s="350"/>
      <c r="BJ1294" s="350"/>
      <c r="BK1294" s="350"/>
      <c r="BL1294" s="350"/>
      <c r="BM1294" s="350"/>
      <c r="BN1294" s="350"/>
      <c r="BO1294" s="350"/>
      <c r="BP1294" s="350"/>
      <c r="BQ1294" s="350"/>
      <c r="BR1294" s="350"/>
      <c r="BS1294" s="350"/>
      <c r="BT1294" s="350"/>
      <c r="BU1294" s="350"/>
      <c r="BV1294" s="350"/>
      <c r="BW1294" s="350"/>
      <c r="BX1294" s="350"/>
      <c r="BY1294" s="350"/>
      <c r="BZ1294" s="350"/>
      <c r="CA1294" s="350"/>
      <c r="CB1294" s="350"/>
      <c r="CC1294" s="350"/>
      <c r="CD1294" s="350"/>
      <c r="CE1294" s="350"/>
      <c r="CF1294" s="350"/>
      <c r="CG1294" s="350"/>
      <c r="CH1294" s="350"/>
      <c r="CI1294" s="350"/>
      <c r="CJ1294" s="350"/>
      <c r="CK1294" s="350"/>
      <c r="CL1294" s="350"/>
      <c r="CM1294" s="351"/>
    </row>
    <row r="1295" spans="1:91" s="352" customFormat="1" ht="41.25" customHeight="1" x14ac:dyDescent="0.3">
      <c r="A1295" s="128"/>
      <c r="B1295" s="308"/>
      <c r="C1295" s="128"/>
      <c r="D1295" s="128"/>
      <c r="E1295" s="128" t="s">
        <v>39</v>
      </c>
      <c r="F1295" s="128"/>
      <c r="G1295" s="20"/>
      <c r="H1295" s="20"/>
      <c r="I1295" s="20"/>
      <c r="J1295" s="20">
        <v>100</v>
      </c>
      <c r="K1295" s="20">
        <v>120</v>
      </c>
      <c r="L1295" s="20">
        <v>220</v>
      </c>
      <c r="M1295" s="226"/>
      <c r="N1295" s="20" t="s">
        <v>38</v>
      </c>
      <c r="O1295" s="20">
        <v>279114015</v>
      </c>
      <c r="P1295" s="349"/>
      <c r="Q1295" s="350"/>
      <c r="R1295" s="350"/>
      <c r="S1295" s="350"/>
      <c r="T1295" s="350"/>
      <c r="U1295" s="350"/>
      <c r="V1295" s="350"/>
      <c r="W1295" s="350"/>
      <c r="X1295" s="350"/>
      <c r="Y1295" s="350"/>
      <c r="Z1295" s="350"/>
      <c r="AA1295" s="350"/>
      <c r="AB1295" s="350"/>
      <c r="AC1295" s="350"/>
      <c r="AD1295" s="350"/>
      <c r="AE1295" s="350"/>
      <c r="AF1295" s="350"/>
      <c r="AG1295" s="350"/>
      <c r="AH1295" s="350"/>
      <c r="AI1295" s="350"/>
      <c r="AJ1295" s="350"/>
      <c r="AK1295" s="350"/>
      <c r="AL1295" s="350"/>
      <c r="AM1295" s="350"/>
      <c r="AN1295" s="350"/>
      <c r="AO1295" s="350"/>
      <c r="AP1295" s="350"/>
      <c r="AQ1295" s="350"/>
      <c r="AR1295" s="350"/>
      <c r="AS1295" s="350"/>
      <c r="AT1295" s="350"/>
      <c r="AU1295" s="350"/>
      <c r="AV1295" s="350"/>
      <c r="AW1295" s="350"/>
      <c r="AX1295" s="350"/>
      <c r="AY1295" s="350"/>
      <c r="AZ1295" s="350"/>
      <c r="BA1295" s="350"/>
      <c r="BB1295" s="350"/>
      <c r="BC1295" s="350"/>
      <c r="BD1295" s="350"/>
      <c r="BE1295" s="350"/>
      <c r="BF1295" s="350"/>
      <c r="BG1295" s="350"/>
      <c r="BH1295" s="350"/>
      <c r="BI1295" s="350"/>
      <c r="BJ1295" s="350"/>
      <c r="BK1295" s="350"/>
      <c r="BL1295" s="350"/>
      <c r="BM1295" s="350"/>
      <c r="BN1295" s="350"/>
      <c r="BO1295" s="350"/>
      <c r="BP1295" s="350"/>
      <c r="BQ1295" s="350"/>
      <c r="BR1295" s="350"/>
      <c r="BS1295" s="350"/>
      <c r="BT1295" s="350"/>
      <c r="BU1295" s="350"/>
      <c r="BV1295" s="350"/>
      <c r="BW1295" s="350"/>
      <c r="BX1295" s="350"/>
      <c r="BY1295" s="350"/>
      <c r="BZ1295" s="350"/>
      <c r="CA1295" s="350"/>
      <c r="CB1295" s="350"/>
      <c r="CC1295" s="350"/>
      <c r="CD1295" s="350"/>
      <c r="CE1295" s="350"/>
      <c r="CF1295" s="350"/>
      <c r="CG1295" s="350"/>
      <c r="CH1295" s="350"/>
      <c r="CI1295" s="350"/>
      <c r="CJ1295" s="350"/>
      <c r="CK1295" s="350"/>
      <c r="CL1295" s="350"/>
      <c r="CM1295" s="351"/>
    </row>
    <row r="1296" spans="1:91" s="352" customFormat="1" ht="41.25" customHeight="1" x14ac:dyDescent="0.3">
      <c r="A1296" s="128"/>
      <c r="B1296" s="308"/>
      <c r="C1296" s="128"/>
      <c r="D1296" s="128"/>
      <c r="E1296" s="128"/>
      <c r="F1296" s="128"/>
      <c r="G1296" s="20"/>
      <c r="H1296" s="20"/>
      <c r="I1296" s="20"/>
      <c r="J1296" s="20"/>
      <c r="K1296" s="20"/>
      <c r="L1296" s="20">
        <f>(2200-440)/2</f>
        <v>880</v>
      </c>
      <c r="M1296" s="20">
        <f>(2200-440)/2</f>
        <v>880</v>
      </c>
      <c r="N1296" s="20" t="s">
        <v>4</v>
      </c>
      <c r="O1296" s="20">
        <v>279114011</v>
      </c>
      <c r="P1296" s="349"/>
      <c r="Q1296" s="350"/>
      <c r="R1296" s="350"/>
      <c r="S1296" s="350"/>
      <c r="T1296" s="350"/>
      <c r="U1296" s="350"/>
      <c r="V1296" s="350"/>
      <c r="W1296" s="350"/>
      <c r="X1296" s="350"/>
      <c r="Y1296" s="350"/>
      <c r="Z1296" s="350"/>
      <c r="AA1296" s="350"/>
      <c r="AB1296" s="350"/>
      <c r="AC1296" s="350"/>
      <c r="AD1296" s="350"/>
      <c r="AE1296" s="350"/>
      <c r="AF1296" s="350"/>
      <c r="AG1296" s="350"/>
      <c r="AH1296" s="350"/>
      <c r="AI1296" s="350"/>
      <c r="AJ1296" s="350"/>
      <c r="AK1296" s="350"/>
      <c r="AL1296" s="350"/>
      <c r="AM1296" s="350"/>
      <c r="AN1296" s="350"/>
      <c r="AO1296" s="350"/>
      <c r="AP1296" s="350"/>
      <c r="AQ1296" s="350"/>
      <c r="AR1296" s="350"/>
      <c r="AS1296" s="350"/>
      <c r="AT1296" s="350"/>
      <c r="AU1296" s="350"/>
      <c r="AV1296" s="350"/>
      <c r="AW1296" s="350"/>
      <c r="AX1296" s="350"/>
      <c r="AY1296" s="350"/>
      <c r="AZ1296" s="350"/>
      <c r="BA1296" s="350"/>
      <c r="BB1296" s="350"/>
      <c r="BC1296" s="350"/>
      <c r="BD1296" s="350"/>
      <c r="BE1296" s="350"/>
      <c r="BF1296" s="350"/>
      <c r="BG1296" s="350"/>
      <c r="BH1296" s="350"/>
      <c r="BI1296" s="350"/>
      <c r="BJ1296" s="350"/>
      <c r="BK1296" s="350"/>
      <c r="BL1296" s="350"/>
      <c r="BM1296" s="350"/>
      <c r="BN1296" s="350"/>
      <c r="BO1296" s="350"/>
      <c r="BP1296" s="350"/>
      <c r="BQ1296" s="350"/>
      <c r="BR1296" s="350"/>
      <c r="BS1296" s="350"/>
      <c r="BT1296" s="350"/>
      <c r="BU1296" s="350"/>
      <c r="BV1296" s="350"/>
      <c r="BW1296" s="350"/>
      <c r="BX1296" s="350"/>
      <c r="BY1296" s="350"/>
      <c r="BZ1296" s="350"/>
      <c r="CA1296" s="350"/>
      <c r="CB1296" s="350"/>
      <c r="CC1296" s="350"/>
      <c r="CD1296" s="350"/>
      <c r="CE1296" s="350"/>
      <c r="CF1296" s="350"/>
      <c r="CG1296" s="350"/>
      <c r="CH1296" s="350"/>
      <c r="CI1296" s="350"/>
      <c r="CJ1296" s="350"/>
      <c r="CK1296" s="350"/>
      <c r="CL1296" s="350"/>
      <c r="CM1296" s="351"/>
    </row>
    <row r="1297" spans="1:91" s="295" customFormat="1" ht="41.25" customHeight="1" x14ac:dyDescent="0.3">
      <c r="A1297" s="128"/>
      <c r="B1297" s="308" t="s">
        <v>84</v>
      </c>
      <c r="C1297" s="128" t="s">
        <v>81</v>
      </c>
      <c r="D1297" s="128" t="s">
        <v>10</v>
      </c>
      <c r="E1297" s="20" t="s">
        <v>80</v>
      </c>
      <c r="F1297" s="128" t="s">
        <v>79</v>
      </c>
      <c r="G1297" s="20"/>
      <c r="H1297" s="20"/>
      <c r="I1297" s="20"/>
      <c r="J1297" s="20"/>
      <c r="K1297" s="20"/>
      <c r="L1297" s="20"/>
      <c r="M1297" s="20">
        <v>1</v>
      </c>
      <c r="N1297" s="20"/>
      <c r="O1297" s="127"/>
      <c r="P1297" s="293"/>
      <c r="Q1297" s="185"/>
      <c r="R1297" s="185"/>
      <c r="S1297" s="185"/>
      <c r="T1297" s="185"/>
      <c r="U1297" s="185"/>
      <c r="V1297" s="185"/>
      <c r="W1297" s="185"/>
      <c r="X1297" s="185"/>
      <c r="Y1297" s="185"/>
      <c r="Z1297" s="185"/>
      <c r="AA1297" s="185"/>
      <c r="AB1297" s="185"/>
      <c r="AC1297" s="185"/>
      <c r="AD1297" s="185"/>
      <c r="AE1297" s="185"/>
      <c r="AF1297" s="185"/>
      <c r="AG1297" s="185"/>
      <c r="AH1297" s="185"/>
      <c r="AI1297" s="185"/>
      <c r="AJ1297" s="185"/>
      <c r="AK1297" s="185"/>
      <c r="AL1297" s="185"/>
      <c r="AM1297" s="185"/>
      <c r="AN1297" s="185"/>
      <c r="AO1297" s="185"/>
      <c r="AP1297" s="185"/>
      <c r="AQ1297" s="185"/>
      <c r="AR1297" s="185"/>
      <c r="AS1297" s="185"/>
      <c r="AT1297" s="185"/>
      <c r="AU1297" s="185"/>
      <c r="AV1297" s="185"/>
      <c r="AW1297" s="185"/>
      <c r="AX1297" s="185"/>
      <c r="AY1297" s="185"/>
      <c r="AZ1297" s="185"/>
      <c r="BA1297" s="185"/>
      <c r="BB1297" s="185"/>
      <c r="BC1297" s="185"/>
      <c r="BD1297" s="185"/>
      <c r="BE1297" s="185"/>
      <c r="BF1297" s="185"/>
      <c r="BG1297" s="185"/>
      <c r="BH1297" s="185"/>
      <c r="BI1297" s="185"/>
      <c r="BJ1297" s="185"/>
      <c r="BK1297" s="185"/>
      <c r="BL1297" s="185"/>
      <c r="BM1297" s="185"/>
      <c r="BN1297" s="185"/>
      <c r="BO1297" s="185"/>
      <c r="BP1297" s="185"/>
      <c r="BQ1297" s="185"/>
      <c r="BR1297" s="185"/>
      <c r="BS1297" s="185"/>
      <c r="BT1297" s="185"/>
      <c r="BU1297" s="185"/>
      <c r="BV1297" s="185"/>
      <c r="BW1297" s="185"/>
      <c r="BX1297" s="185"/>
      <c r="BY1297" s="185"/>
      <c r="BZ1297" s="185"/>
      <c r="CA1297" s="185"/>
      <c r="CB1297" s="185"/>
      <c r="CC1297" s="185"/>
      <c r="CD1297" s="185"/>
      <c r="CE1297" s="185"/>
      <c r="CF1297" s="185"/>
      <c r="CG1297" s="185"/>
      <c r="CH1297" s="185"/>
      <c r="CI1297" s="185"/>
      <c r="CJ1297" s="185"/>
      <c r="CK1297" s="185"/>
      <c r="CL1297" s="185"/>
      <c r="CM1297" s="294"/>
    </row>
    <row r="1298" spans="1:91" s="295" customFormat="1" ht="41.25" customHeight="1" x14ac:dyDescent="0.3">
      <c r="A1298" s="128"/>
      <c r="B1298" s="308"/>
      <c r="C1298" s="128"/>
      <c r="D1298" s="128"/>
      <c r="E1298" s="128" t="s">
        <v>39</v>
      </c>
      <c r="F1298" s="128"/>
      <c r="G1298" s="20"/>
      <c r="H1298" s="20"/>
      <c r="I1298" s="20"/>
      <c r="J1298" s="20"/>
      <c r="K1298" s="20"/>
      <c r="L1298" s="20">
        <v>900</v>
      </c>
      <c r="M1298" s="20">
        <v>900</v>
      </c>
      <c r="N1298" s="20" t="s">
        <v>38</v>
      </c>
      <c r="O1298" s="20">
        <v>279114011</v>
      </c>
      <c r="P1298" s="293"/>
      <c r="Q1298" s="185"/>
      <c r="R1298" s="185"/>
      <c r="S1298" s="185"/>
      <c r="T1298" s="185"/>
      <c r="U1298" s="185"/>
      <c r="V1298" s="185"/>
      <c r="W1298" s="185"/>
      <c r="X1298" s="185"/>
      <c r="Y1298" s="185"/>
      <c r="Z1298" s="185"/>
      <c r="AA1298" s="185"/>
      <c r="AB1298" s="185"/>
      <c r="AC1298" s="185"/>
      <c r="AD1298" s="185"/>
      <c r="AE1298" s="185"/>
      <c r="AF1298" s="185"/>
      <c r="AG1298" s="185"/>
      <c r="AH1298" s="185"/>
      <c r="AI1298" s="185"/>
      <c r="AJ1298" s="185"/>
      <c r="AK1298" s="185"/>
      <c r="AL1298" s="185"/>
      <c r="AM1298" s="185"/>
      <c r="AN1298" s="185"/>
      <c r="AO1298" s="185"/>
      <c r="AP1298" s="185"/>
      <c r="AQ1298" s="185"/>
      <c r="AR1298" s="185"/>
      <c r="AS1298" s="185"/>
      <c r="AT1298" s="185"/>
      <c r="AU1298" s="185"/>
      <c r="AV1298" s="185"/>
      <c r="AW1298" s="185"/>
      <c r="AX1298" s="185"/>
      <c r="AY1298" s="185"/>
      <c r="AZ1298" s="185"/>
      <c r="BA1298" s="185"/>
      <c r="BB1298" s="185"/>
      <c r="BC1298" s="185"/>
      <c r="BD1298" s="185"/>
      <c r="BE1298" s="185"/>
      <c r="BF1298" s="185"/>
      <c r="BG1298" s="185"/>
      <c r="BH1298" s="185"/>
      <c r="BI1298" s="185"/>
      <c r="BJ1298" s="185"/>
      <c r="BK1298" s="185"/>
      <c r="BL1298" s="185"/>
      <c r="BM1298" s="185"/>
      <c r="BN1298" s="185"/>
      <c r="BO1298" s="185"/>
      <c r="BP1298" s="185"/>
      <c r="BQ1298" s="185"/>
      <c r="BR1298" s="185"/>
      <c r="BS1298" s="185"/>
      <c r="BT1298" s="185"/>
      <c r="BU1298" s="185"/>
      <c r="BV1298" s="185"/>
      <c r="BW1298" s="185"/>
      <c r="BX1298" s="185"/>
      <c r="BY1298" s="185"/>
      <c r="BZ1298" s="185"/>
      <c r="CA1298" s="185"/>
      <c r="CB1298" s="185"/>
      <c r="CC1298" s="185"/>
      <c r="CD1298" s="185"/>
      <c r="CE1298" s="185"/>
      <c r="CF1298" s="185"/>
      <c r="CG1298" s="185"/>
      <c r="CH1298" s="185"/>
      <c r="CI1298" s="185"/>
      <c r="CJ1298" s="185"/>
      <c r="CK1298" s="185"/>
      <c r="CL1298" s="185"/>
      <c r="CM1298" s="294"/>
    </row>
    <row r="1299" spans="1:91" s="295" customFormat="1" ht="41.25" customHeight="1" x14ac:dyDescent="0.3">
      <c r="A1299" s="128"/>
      <c r="B1299" s="308"/>
      <c r="C1299" s="128"/>
      <c r="D1299" s="128"/>
      <c r="E1299" s="128"/>
      <c r="F1299" s="128"/>
      <c r="G1299" s="20"/>
      <c r="H1299" s="20"/>
      <c r="I1299" s="20"/>
      <c r="J1299" s="20"/>
      <c r="K1299" s="20"/>
      <c r="L1299" s="20">
        <v>100</v>
      </c>
      <c r="M1299" s="20">
        <v>100</v>
      </c>
      <c r="N1299" s="20" t="s">
        <v>4</v>
      </c>
      <c r="O1299" s="20">
        <v>279114015</v>
      </c>
      <c r="P1299" s="293"/>
      <c r="Q1299" s="185"/>
      <c r="R1299" s="185"/>
      <c r="S1299" s="185"/>
      <c r="T1299" s="185"/>
      <c r="U1299" s="185"/>
      <c r="V1299" s="185"/>
      <c r="W1299" s="185"/>
      <c r="X1299" s="185"/>
      <c r="Y1299" s="185"/>
      <c r="Z1299" s="185"/>
      <c r="AA1299" s="185"/>
      <c r="AB1299" s="185"/>
      <c r="AC1299" s="185"/>
      <c r="AD1299" s="185"/>
      <c r="AE1299" s="185"/>
      <c r="AF1299" s="185"/>
      <c r="AG1299" s="185"/>
      <c r="AH1299" s="185"/>
      <c r="AI1299" s="185"/>
      <c r="AJ1299" s="185"/>
      <c r="AK1299" s="185"/>
      <c r="AL1299" s="185"/>
      <c r="AM1299" s="185"/>
      <c r="AN1299" s="185"/>
      <c r="AO1299" s="185"/>
      <c r="AP1299" s="185"/>
      <c r="AQ1299" s="185"/>
      <c r="AR1299" s="185"/>
      <c r="AS1299" s="185"/>
      <c r="AT1299" s="185"/>
      <c r="AU1299" s="185"/>
      <c r="AV1299" s="185"/>
      <c r="AW1299" s="185"/>
      <c r="AX1299" s="185"/>
      <c r="AY1299" s="185"/>
      <c r="AZ1299" s="185"/>
      <c r="BA1299" s="185"/>
      <c r="BB1299" s="185"/>
      <c r="BC1299" s="185"/>
      <c r="BD1299" s="185"/>
      <c r="BE1299" s="185"/>
      <c r="BF1299" s="185"/>
      <c r="BG1299" s="185"/>
      <c r="BH1299" s="185"/>
      <c r="BI1299" s="185"/>
      <c r="BJ1299" s="185"/>
      <c r="BK1299" s="185"/>
      <c r="BL1299" s="185"/>
      <c r="BM1299" s="185"/>
      <c r="BN1299" s="185"/>
      <c r="BO1299" s="185"/>
      <c r="BP1299" s="185"/>
      <c r="BQ1299" s="185"/>
      <c r="BR1299" s="185"/>
      <c r="BS1299" s="185"/>
      <c r="BT1299" s="185"/>
      <c r="BU1299" s="185"/>
      <c r="BV1299" s="185"/>
      <c r="BW1299" s="185"/>
      <c r="BX1299" s="185"/>
      <c r="BY1299" s="185"/>
      <c r="BZ1299" s="185"/>
      <c r="CA1299" s="185"/>
      <c r="CB1299" s="185"/>
      <c r="CC1299" s="185"/>
      <c r="CD1299" s="185"/>
      <c r="CE1299" s="185"/>
      <c r="CF1299" s="185"/>
      <c r="CG1299" s="185"/>
      <c r="CH1299" s="185"/>
      <c r="CI1299" s="185"/>
      <c r="CJ1299" s="185"/>
      <c r="CK1299" s="185"/>
      <c r="CL1299" s="185"/>
      <c r="CM1299" s="294"/>
    </row>
    <row r="1300" spans="1:91" s="295" customFormat="1" ht="41.25" customHeight="1" x14ac:dyDescent="0.3">
      <c r="A1300" s="128"/>
      <c r="B1300" s="308" t="s">
        <v>83</v>
      </c>
      <c r="C1300" s="128" t="s">
        <v>81</v>
      </c>
      <c r="D1300" s="128" t="s">
        <v>10</v>
      </c>
      <c r="E1300" s="20" t="s">
        <v>80</v>
      </c>
      <c r="F1300" s="128" t="s">
        <v>79</v>
      </c>
      <c r="G1300" s="20"/>
      <c r="H1300" s="20"/>
      <c r="I1300" s="20"/>
      <c r="J1300" s="20"/>
      <c r="K1300" s="20"/>
      <c r="L1300" s="20"/>
      <c r="M1300" s="20">
        <v>1</v>
      </c>
      <c r="N1300" s="20"/>
      <c r="O1300" s="127"/>
      <c r="P1300" s="293"/>
      <c r="Q1300" s="185"/>
      <c r="R1300" s="185"/>
      <c r="S1300" s="185"/>
      <c r="T1300" s="185"/>
      <c r="U1300" s="185"/>
      <c r="V1300" s="185"/>
      <c r="W1300" s="185"/>
      <c r="X1300" s="185"/>
      <c r="Y1300" s="185"/>
      <c r="Z1300" s="185"/>
      <c r="AA1300" s="185"/>
      <c r="AB1300" s="185"/>
      <c r="AC1300" s="185"/>
      <c r="AD1300" s="185"/>
      <c r="AE1300" s="185"/>
      <c r="AF1300" s="185"/>
      <c r="AG1300" s="185"/>
      <c r="AH1300" s="185"/>
      <c r="AI1300" s="185"/>
      <c r="AJ1300" s="185"/>
      <c r="AK1300" s="185"/>
      <c r="AL1300" s="185"/>
      <c r="AM1300" s="185"/>
      <c r="AN1300" s="185"/>
      <c r="AO1300" s="185"/>
      <c r="AP1300" s="185"/>
      <c r="AQ1300" s="185"/>
      <c r="AR1300" s="185"/>
      <c r="AS1300" s="185"/>
      <c r="AT1300" s="185"/>
      <c r="AU1300" s="185"/>
      <c r="AV1300" s="185"/>
      <c r="AW1300" s="185"/>
      <c r="AX1300" s="185"/>
      <c r="AY1300" s="185"/>
      <c r="AZ1300" s="185"/>
      <c r="BA1300" s="185"/>
      <c r="BB1300" s="185"/>
      <c r="BC1300" s="185"/>
      <c r="BD1300" s="185"/>
      <c r="BE1300" s="185"/>
      <c r="BF1300" s="185"/>
      <c r="BG1300" s="185"/>
      <c r="BH1300" s="185"/>
      <c r="BI1300" s="185"/>
      <c r="BJ1300" s="185"/>
      <c r="BK1300" s="185"/>
      <c r="BL1300" s="185"/>
      <c r="BM1300" s="185"/>
      <c r="BN1300" s="185"/>
      <c r="BO1300" s="185"/>
      <c r="BP1300" s="185"/>
      <c r="BQ1300" s="185"/>
      <c r="BR1300" s="185"/>
      <c r="BS1300" s="185"/>
      <c r="BT1300" s="185"/>
      <c r="BU1300" s="185"/>
      <c r="BV1300" s="185"/>
      <c r="BW1300" s="185"/>
      <c r="BX1300" s="185"/>
      <c r="BY1300" s="185"/>
      <c r="BZ1300" s="185"/>
      <c r="CA1300" s="185"/>
      <c r="CB1300" s="185"/>
      <c r="CC1300" s="185"/>
      <c r="CD1300" s="185"/>
      <c r="CE1300" s="185"/>
      <c r="CF1300" s="185"/>
      <c r="CG1300" s="185"/>
      <c r="CH1300" s="185"/>
      <c r="CI1300" s="185"/>
      <c r="CJ1300" s="185"/>
      <c r="CK1300" s="185"/>
      <c r="CL1300" s="185"/>
      <c r="CM1300" s="294"/>
    </row>
    <row r="1301" spans="1:91" s="295" customFormat="1" ht="41.25" customHeight="1" x14ac:dyDescent="0.3">
      <c r="A1301" s="128"/>
      <c r="B1301" s="308"/>
      <c r="C1301" s="128"/>
      <c r="D1301" s="128"/>
      <c r="E1301" s="128" t="s">
        <v>39</v>
      </c>
      <c r="F1301" s="128"/>
      <c r="G1301" s="20"/>
      <c r="H1301" s="20"/>
      <c r="I1301" s="20"/>
      <c r="J1301" s="20"/>
      <c r="K1301" s="20"/>
      <c r="L1301" s="20">
        <v>900</v>
      </c>
      <c r="M1301" s="20">
        <v>900</v>
      </c>
      <c r="N1301" s="20" t="s">
        <v>38</v>
      </c>
      <c r="O1301" s="20">
        <v>279114011</v>
      </c>
      <c r="P1301" s="293"/>
      <c r="Q1301" s="185"/>
      <c r="R1301" s="185"/>
      <c r="S1301" s="185"/>
      <c r="T1301" s="185"/>
      <c r="U1301" s="185"/>
      <c r="V1301" s="185"/>
      <c r="W1301" s="185"/>
      <c r="X1301" s="185"/>
      <c r="Y1301" s="185"/>
      <c r="Z1301" s="185"/>
      <c r="AA1301" s="185"/>
      <c r="AB1301" s="185"/>
      <c r="AC1301" s="185"/>
      <c r="AD1301" s="185"/>
      <c r="AE1301" s="185"/>
      <c r="AF1301" s="185"/>
      <c r="AG1301" s="185"/>
      <c r="AH1301" s="185"/>
      <c r="AI1301" s="185"/>
      <c r="AJ1301" s="185"/>
      <c r="AK1301" s="185"/>
      <c r="AL1301" s="185"/>
      <c r="AM1301" s="185"/>
      <c r="AN1301" s="185"/>
      <c r="AO1301" s="185"/>
      <c r="AP1301" s="185"/>
      <c r="AQ1301" s="185"/>
      <c r="AR1301" s="185"/>
      <c r="AS1301" s="185"/>
      <c r="AT1301" s="185"/>
      <c r="AU1301" s="185"/>
      <c r="AV1301" s="185"/>
      <c r="AW1301" s="185"/>
      <c r="AX1301" s="185"/>
      <c r="AY1301" s="185"/>
      <c r="AZ1301" s="185"/>
      <c r="BA1301" s="185"/>
      <c r="BB1301" s="185"/>
      <c r="BC1301" s="185"/>
      <c r="BD1301" s="185"/>
      <c r="BE1301" s="185"/>
      <c r="BF1301" s="185"/>
      <c r="BG1301" s="185"/>
      <c r="BH1301" s="185"/>
      <c r="BI1301" s="185"/>
      <c r="BJ1301" s="185"/>
      <c r="BK1301" s="185"/>
      <c r="BL1301" s="185"/>
      <c r="BM1301" s="185"/>
      <c r="BN1301" s="185"/>
      <c r="BO1301" s="185"/>
      <c r="BP1301" s="185"/>
      <c r="BQ1301" s="185"/>
      <c r="BR1301" s="185"/>
      <c r="BS1301" s="185"/>
      <c r="BT1301" s="185"/>
      <c r="BU1301" s="185"/>
      <c r="BV1301" s="185"/>
      <c r="BW1301" s="185"/>
      <c r="BX1301" s="185"/>
      <c r="BY1301" s="185"/>
      <c r="BZ1301" s="185"/>
      <c r="CA1301" s="185"/>
      <c r="CB1301" s="185"/>
      <c r="CC1301" s="185"/>
      <c r="CD1301" s="185"/>
      <c r="CE1301" s="185"/>
      <c r="CF1301" s="185"/>
      <c r="CG1301" s="185"/>
      <c r="CH1301" s="185"/>
      <c r="CI1301" s="185"/>
      <c r="CJ1301" s="185"/>
      <c r="CK1301" s="185"/>
      <c r="CL1301" s="185"/>
      <c r="CM1301" s="294"/>
    </row>
    <row r="1302" spans="1:91" s="295" customFormat="1" ht="41.25" customHeight="1" x14ac:dyDescent="0.3">
      <c r="A1302" s="128"/>
      <c r="B1302" s="308"/>
      <c r="C1302" s="128"/>
      <c r="D1302" s="128"/>
      <c r="E1302" s="128"/>
      <c r="F1302" s="128"/>
      <c r="G1302" s="20"/>
      <c r="H1302" s="20"/>
      <c r="I1302" s="20"/>
      <c r="J1302" s="20"/>
      <c r="K1302" s="20"/>
      <c r="L1302" s="20">
        <v>100</v>
      </c>
      <c r="M1302" s="20">
        <v>100</v>
      </c>
      <c r="N1302" s="20" t="s">
        <v>4</v>
      </c>
      <c r="O1302" s="20">
        <v>279114015</v>
      </c>
      <c r="P1302" s="293"/>
      <c r="Q1302" s="185"/>
      <c r="R1302" s="185"/>
      <c r="S1302" s="185"/>
      <c r="T1302" s="185"/>
      <c r="U1302" s="185"/>
      <c r="V1302" s="185"/>
      <c r="W1302" s="185"/>
      <c r="X1302" s="185"/>
      <c r="Y1302" s="185"/>
      <c r="Z1302" s="185"/>
      <c r="AA1302" s="185"/>
      <c r="AB1302" s="185"/>
      <c r="AC1302" s="185"/>
      <c r="AD1302" s="185"/>
      <c r="AE1302" s="185"/>
      <c r="AF1302" s="185"/>
      <c r="AG1302" s="185"/>
      <c r="AH1302" s="185"/>
      <c r="AI1302" s="185"/>
      <c r="AJ1302" s="185"/>
      <c r="AK1302" s="185"/>
      <c r="AL1302" s="185"/>
      <c r="AM1302" s="185"/>
      <c r="AN1302" s="185"/>
      <c r="AO1302" s="185"/>
      <c r="AP1302" s="185"/>
      <c r="AQ1302" s="185"/>
      <c r="AR1302" s="185"/>
      <c r="AS1302" s="185"/>
      <c r="AT1302" s="185"/>
      <c r="AU1302" s="185"/>
      <c r="AV1302" s="185"/>
      <c r="AW1302" s="185"/>
      <c r="AX1302" s="185"/>
      <c r="AY1302" s="185"/>
      <c r="AZ1302" s="185"/>
      <c r="BA1302" s="185"/>
      <c r="BB1302" s="185"/>
      <c r="BC1302" s="185"/>
      <c r="BD1302" s="185"/>
      <c r="BE1302" s="185"/>
      <c r="BF1302" s="185"/>
      <c r="BG1302" s="185"/>
      <c r="BH1302" s="185"/>
      <c r="BI1302" s="185"/>
      <c r="BJ1302" s="185"/>
      <c r="BK1302" s="185"/>
      <c r="BL1302" s="185"/>
      <c r="BM1302" s="185"/>
      <c r="BN1302" s="185"/>
      <c r="BO1302" s="185"/>
      <c r="BP1302" s="185"/>
      <c r="BQ1302" s="185"/>
      <c r="BR1302" s="185"/>
      <c r="BS1302" s="185"/>
      <c r="BT1302" s="185"/>
      <c r="BU1302" s="185"/>
      <c r="BV1302" s="185"/>
      <c r="BW1302" s="185"/>
      <c r="BX1302" s="185"/>
      <c r="BY1302" s="185"/>
      <c r="BZ1302" s="185"/>
      <c r="CA1302" s="185"/>
      <c r="CB1302" s="185"/>
      <c r="CC1302" s="185"/>
      <c r="CD1302" s="185"/>
      <c r="CE1302" s="185"/>
      <c r="CF1302" s="185"/>
      <c r="CG1302" s="185"/>
      <c r="CH1302" s="185"/>
      <c r="CI1302" s="185"/>
      <c r="CJ1302" s="185"/>
      <c r="CK1302" s="185"/>
      <c r="CL1302" s="185"/>
      <c r="CM1302" s="294"/>
    </row>
    <row r="1303" spans="1:91" s="295" customFormat="1" ht="41.25" customHeight="1" x14ac:dyDescent="0.3">
      <c r="A1303" s="128"/>
      <c r="B1303" s="348" t="s">
        <v>82</v>
      </c>
      <c r="C1303" s="128" t="s">
        <v>81</v>
      </c>
      <c r="D1303" s="128" t="s">
        <v>10</v>
      </c>
      <c r="E1303" s="20" t="s">
        <v>80</v>
      </c>
      <c r="F1303" s="128" t="s">
        <v>79</v>
      </c>
      <c r="G1303" s="20"/>
      <c r="H1303" s="20"/>
      <c r="I1303" s="20"/>
      <c r="J1303" s="20"/>
      <c r="K1303" s="20">
        <v>1</v>
      </c>
      <c r="L1303" s="20"/>
      <c r="M1303" s="226" t="s">
        <v>12</v>
      </c>
      <c r="N1303" s="20"/>
      <c r="O1303" s="226" t="s">
        <v>12</v>
      </c>
      <c r="P1303" s="293"/>
      <c r="Q1303" s="185"/>
      <c r="R1303" s="185"/>
      <c r="S1303" s="185"/>
      <c r="T1303" s="185"/>
      <c r="U1303" s="185"/>
      <c r="V1303" s="185"/>
      <c r="W1303" s="185"/>
      <c r="X1303" s="185"/>
      <c r="Y1303" s="185"/>
      <c r="Z1303" s="185"/>
      <c r="AA1303" s="185"/>
      <c r="AB1303" s="185"/>
      <c r="AC1303" s="185"/>
      <c r="AD1303" s="185"/>
      <c r="AE1303" s="185"/>
      <c r="AF1303" s="185"/>
      <c r="AG1303" s="185"/>
      <c r="AH1303" s="185"/>
      <c r="AI1303" s="185"/>
      <c r="AJ1303" s="185"/>
      <c r="AK1303" s="185"/>
      <c r="AL1303" s="185"/>
      <c r="AM1303" s="185"/>
      <c r="AN1303" s="185"/>
      <c r="AO1303" s="185"/>
      <c r="AP1303" s="185"/>
      <c r="AQ1303" s="185"/>
      <c r="AR1303" s="185"/>
      <c r="AS1303" s="185"/>
      <c r="AT1303" s="185"/>
      <c r="AU1303" s="185"/>
      <c r="AV1303" s="185"/>
      <c r="AW1303" s="185"/>
      <c r="AX1303" s="185"/>
      <c r="AY1303" s="185"/>
      <c r="AZ1303" s="185"/>
      <c r="BA1303" s="185"/>
      <c r="BB1303" s="185"/>
      <c r="BC1303" s="185"/>
      <c r="BD1303" s="185"/>
      <c r="BE1303" s="185"/>
      <c r="BF1303" s="185"/>
      <c r="BG1303" s="185"/>
      <c r="BH1303" s="185"/>
      <c r="BI1303" s="185"/>
      <c r="BJ1303" s="185"/>
      <c r="BK1303" s="185"/>
      <c r="BL1303" s="185"/>
      <c r="BM1303" s="185"/>
      <c r="BN1303" s="185"/>
      <c r="BO1303" s="185"/>
      <c r="BP1303" s="185"/>
      <c r="BQ1303" s="185"/>
      <c r="BR1303" s="185"/>
      <c r="BS1303" s="185"/>
      <c r="BT1303" s="185"/>
      <c r="BU1303" s="185"/>
      <c r="BV1303" s="185"/>
      <c r="BW1303" s="185"/>
      <c r="BX1303" s="185"/>
      <c r="BY1303" s="185"/>
      <c r="BZ1303" s="185"/>
      <c r="CA1303" s="185"/>
      <c r="CB1303" s="185"/>
      <c r="CC1303" s="185"/>
      <c r="CD1303" s="185"/>
      <c r="CE1303" s="185"/>
      <c r="CF1303" s="185"/>
      <c r="CG1303" s="185"/>
      <c r="CH1303" s="185"/>
      <c r="CI1303" s="185"/>
      <c r="CJ1303" s="185"/>
      <c r="CK1303" s="185"/>
      <c r="CL1303" s="185"/>
      <c r="CM1303" s="294"/>
    </row>
    <row r="1304" spans="1:91" s="295" customFormat="1" ht="41.25" customHeight="1" x14ac:dyDescent="0.3">
      <c r="A1304" s="128"/>
      <c r="B1304" s="348"/>
      <c r="C1304" s="128"/>
      <c r="D1304" s="128"/>
      <c r="E1304" s="20" t="s">
        <v>39</v>
      </c>
      <c r="F1304" s="128"/>
      <c r="G1304" s="20"/>
      <c r="H1304" s="20"/>
      <c r="I1304" s="20"/>
      <c r="J1304" s="20">
        <v>10500</v>
      </c>
      <c r="K1304" s="20">
        <v>11500</v>
      </c>
      <c r="L1304" s="20"/>
      <c r="M1304" s="20"/>
      <c r="N1304" s="20" t="s">
        <v>78</v>
      </c>
      <c r="O1304" s="20">
        <v>279114034</v>
      </c>
      <c r="P1304" s="293"/>
      <c r="Q1304" s="185"/>
      <c r="R1304" s="185"/>
      <c r="S1304" s="185"/>
      <c r="T1304" s="185"/>
      <c r="U1304" s="185"/>
      <c r="V1304" s="185"/>
      <c r="W1304" s="185"/>
      <c r="X1304" s="185"/>
      <c r="Y1304" s="185"/>
      <c r="Z1304" s="185"/>
      <c r="AA1304" s="185"/>
      <c r="AB1304" s="185"/>
      <c r="AC1304" s="185"/>
      <c r="AD1304" s="185"/>
      <c r="AE1304" s="185"/>
      <c r="AF1304" s="185"/>
      <c r="AG1304" s="185"/>
      <c r="AH1304" s="185"/>
      <c r="AI1304" s="185"/>
      <c r="AJ1304" s="185"/>
      <c r="AK1304" s="185"/>
      <c r="AL1304" s="185"/>
      <c r="AM1304" s="185"/>
      <c r="AN1304" s="185"/>
      <c r="AO1304" s="185"/>
      <c r="AP1304" s="185"/>
      <c r="AQ1304" s="185"/>
      <c r="AR1304" s="185"/>
      <c r="AS1304" s="185"/>
      <c r="AT1304" s="185"/>
      <c r="AU1304" s="185"/>
      <c r="AV1304" s="185"/>
      <c r="AW1304" s="185"/>
      <c r="AX1304" s="185"/>
      <c r="AY1304" s="185"/>
      <c r="AZ1304" s="185"/>
      <c r="BA1304" s="185"/>
      <c r="BB1304" s="185"/>
      <c r="BC1304" s="185"/>
      <c r="BD1304" s="185"/>
      <c r="BE1304" s="185"/>
      <c r="BF1304" s="185"/>
      <c r="BG1304" s="185"/>
      <c r="BH1304" s="185"/>
      <c r="BI1304" s="185"/>
      <c r="BJ1304" s="185"/>
      <c r="BK1304" s="185"/>
      <c r="BL1304" s="185"/>
      <c r="BM1304" s="185"/>
      <c r="BN1304" s="185"/>
      <c r="BO1304" s="185"/>
      <c r="BP1304" s="185"/>
      <c r="BQ1304" s="185"/>
      <c r="BR1304" s="185"/>
      <c r="BS1304" s="185"/>
      <c r="BT1304" s="185"/>
      <c r="BU1304" s="185"/>
      <c r="BV1304" s="185"/>
      <c r="BW1304" s="185"/>
      <c r="BX1304" s="185"/>
      <c r="BY1304" s="185"/>
      <c r="BZ1304" s="185"/>
      <c r="CA1304" s="185"/>
      <c r="CB1304" s="185"/>
      <c r="CC1304" s="185"/>
      <c r="CD1304" s="185"/>
      <c r="CE1304" s="185"/>
      <c r="CF1304" s="185"/>
      <c r="CG1304" s="185"/>
      <c r="CH1304" s="185"/>
      <c r="CI1304" s="185"/>
      <c r="CJ1304" s="185"/>
      <c r="CK1304" s="185"/>
      <c r="CL1304" s="185"/>
      <c r="CM1304" s="294"/>
    </row>
    <row r="1305" spans="1:91" s="64" customFormat="1" ht="41.25" customHeight="1" x14ac:dyDescent="0.3">
      <c r="A1305" s="405"/>
      <c r="B1305" s="135" t="s">
        <v>77</v>
      </c>
      <c r="C1305" s="183"/>
      <c r="D1305" s="183"/>
      <c r="E1305" s="183"/>
      <c r="F1305" s="183"/>
      <c r="G1305" s="183">
        <f t="shared" ref="G1305:M1305" si="123">G1306+G1307+G1308</f>
        <v>0</v>
      </c>
      <c r="H1305" s="183">
        <f t="shared" si="123"/>
        <v>0</v>
      </c>
      <c r="I1305" s="183">
        <f t="shared" si="123"/>
        <v>0</v>
      </c>
      <c r="J1305" s="183">
        <f t="shared" si="123"/>
        <v>10880</v>
      </c>
      <c r="K1305" s="183">
        <f t="shared" si="123"/>
        <v>11970</v>
      </c>
      <c r="L1305" s="183">
        <f t="shared" si="123"/>
        <v>7950</v>
      </c>
      <c r="M1305" s="183">
        <f t="shared" si="123"/>
        <v>3880</v>
      </c>
      <c r="N1305" s="106"/>
      <c r="O1305" s="106"/>
      <c r="P1305" s="197"/>
      <c r="Q1305" s="66"/>
      <c r="R1305" s="66"/>
      <c r="S1305" s="66"/>
      <c r="T1305" s="66"/>
      <c r="U1305" s="66"/>
      <c r="V1305" s="66"/>
      <c r="W1305" s="66"/>
      <c r="X1305" s="66"/>
      <c r="Y1305" s="66"/>
      <c r="Z1305" s="66"/>
      <c r="AA1305" s="66"/>
      <c r="AB1305" s="66"/>
      <c r="AC1305" s="66"/>
      <c r="AD1305" s="66"/>
      <c r="AE1305" s="66"/>
      <c r="AF1305" s="66"/>
      <c r="AG1305" s="66"/>
      <c r="AH1305" s="66"/>
      <c r="AI1305" s="66"/>
      <c r="AJ1305" s="66"/>
      <c r="AK1305" s="66"/>
      <c r="AL1305" s="66"/>
      <c r="AM1305" s="66"/>
      <c r="AN1305" s="66"/>
      <c r="AO1305" s="66"/>
      <c r="AP1305" s="66"/>
      <c r="AQ1305" s="66"/>
      <c r="AR1305" s="66"/>
      <c r="AS1305" s="66"/>
      <c r="AT1305" s="66"/>
      <c r="AU1305" s="66"/>
      <c r="AV1305" s="66"/>
      <c r="AW1305" s="66"/>
      <c r="AX1305" s="66"/>
      <c r="AY1305" s="66"/>
      <c r="AZ1305" s="66"/>
      <c r="BA1305" s="66"/>
      <c r="BB1305" s="66"/>
      <c r="BC1305" s="66"/>
      <c r="BD1305" s="66"/>
      <c r="BE1305" s="66"/>
      <c r="BF1305" s="66"/>
      <c r="BG1305" s="66"/>
      <c r="BH1305" s="66"/>
      <c r="BI1305" s="66"/>
      <c r="BJ1305" s="66"/>
      <c r="BK1305" s="66"/>
      <c r="BL1305" s="66"/>
      <c r="BM1305" s="66"/>
      <c r="BN1305" s="66"/>
      <c r="BO1305" s="66"/>
      <c r="BP1305" s="66"/>
      <c r="BQ1305" s="66"/>
      <c r="BR1305" s="66"/>
      <c r="BS1305" s="66"/>
      <c r="BT1305" s="66"/>
      <c r="BU1305" s="66"/>
      <c r="BV1305" s="66"/>
      <c r="BW1305" s="66"/>
      <c r="BX1305" s="66"/>
      <c r="BY1305" s="66"/>
      <c r="BZ1305" s="66"/>
      <c r="CA1305" s="66"/>
      <c r="CB1305" s="66"/>
      <c r="CC1305" s="66"/>
      <c r="CD1305" s="66"/>
      <c r="CE1305" s="66"/>
      <c r="CF1305" s="66"/>
      <c r="CG1305" s="66"/>
      <c r="CH1305" s="66"/>
      <c r="CI1305" s="66"/>
      <c r="CJ1305" s="66"/>
      <c r="CK1305" s="66"/>
      <c r="CL1305" s="66"/>
      <c r="CM1305" s="67"/>
    </row>
    <row r="1306" spans="1:91" s="295" customFormat="1" ht="41.25" customHeight="1" x14ac:dyDescent="0.3">
      <c r="A1306" s="20"/>
      <c r="B1306" s="24" t="s">
        <v>35</v>
      </c>
      <c r="C1306" s="20"/>
      <c r="D1306" s="20"/>
      <c r="E1306" s="20"/>
      <c r="F1306" s="20"/>
      <c r="G1306" s="337">
        <f t="shared" ref="G1306:M1308" si="124">G1278</f>
        <v>0</v>
      </c>
      <c r="H1306" s="337">
        <f t="shared" si="124"/>
        <v>0</v>
      </c>
      <c r="I1306" s="337">
        <f t="shared" si="124"/>
        <v>0</v>
      </c>
      <c r="J1306" s="337">
        <f t="shared" si="124"/>
        <v>0</v>
      </c>
      <c r="K1306" s="337">
        <f t="shared" si="124"/>
        <v>0</v>
      </c>
      <c r="L1306" s="337">
        <f t="shared" si="124"/>
        <v>6900</v>
      </c>
      <c r="M1306" s="337">
        <f t="shared" si="124"/>
        <v>3680</v>
      </c>
      <c r="N1306" s="20"/>
      <c r="O1306" s="20"/>
      <c r="P1306" s="184"/>
      <c r="Q1306" s="185"/>
      <c r="R1306" s="185"/>
      <c r="S1306" s="185"/>
      <c r="T1306" s="185"/>
      <c r="U1306" s="185"/>
      <c r="V1306" s="185"/>
      <c r="W1306" s="185"/>
      <c r="X1306" s="185"/>
      <c r="Y1306" s="185"/>
      <c r="Z1306" s="185"/>
      <c r="AA1306" s="185"/>
      <c r="AB1306" s="185"/>
      <c r="AC1306" s="185"/>
      <c r="AD1306" s="185"/>
      <c r="AE1306" s="185"/>
      <c r="AF1306" s="185"/>
      <c r="AG1306" s="185"/>
      <c r="AH1306" s="185"/>
      <c r="AI1306" s="185"/>
      <c r="AJ1306" s="185"/>
      <c r="AK1306" s="185"/>
      <c r="AL1306" s="185"/>
      <c r="AM1306" s="185"/>
      <c r="AN1306" s="185"/>
      <c r="AO1306" s="185"/>
      <c r="AP1306" s="185"/>
      <c r="AQ1306" s="185"/>
      <c r="AR1306" s="185"/>
      <c r="AS1306" s="185"/>
      <c r="AT1306" s="185"/>
      <c r="AU1306" s="185"/>
      <c r="AV1306" s="185"/>
      <c r="AW1306" s="185"/>
      <c r="AX1306" s="185"/>
      <c r="AY1306" s="185"/>
      <c r="AZ1306" s="185"/>
      <c r="BA1306" s="185"/>
      <c r="BB1306" s="185"/>
      <c r="BC1306" s="185"/>
      <c r="BD1306" s="185"/>
      <c r="BE1306" s="185"/>
      <c r="BF1306" s="185"/>
      <c r="BG1306" s="185"/>
      <c r="BH1306" s="185"/>
      <c r="BI1306" s="185"/>
      <c r="BJ1306" s="185"/>
      <c r="BK1306" s="185"/>
      <c r="BL1306" s="185"/>
      <c r="BM1306" s="185"/>
      <c r="BN1306" s="185"/>
      <c r="BO1306" s="185"/>
      <c r="BP1306" s="185"/>
      <c r="BQ1306" s="185"/>
      <c r="BR1306" s="185"/>
      <c r="BS1306" s="185"/>
      <c r="BT1306" s="185"/>
      <c r="BU1306" s="185"/>
      <c r="BV1306" s="185"/>
      <c r="BW1306" s="185"/>
      <c r="BX1306" s="185"/>
      <c r="BY1306" s="185"/>
      <c r="BZ1306" s="185"/>
      <c r="CA1306" s="185"/>
      <c r="CB1306" s="185"/>
      <c r="CC1306" s="185"/>
      <c r="CD1306" s="185"/>
      <c r="CE1306" s="185"/>
      <c r="CF1306" s="185"/>
      <c r="CG1306" s="185"/>
      <c r="CH1306" s="185"/>
      <c r="CI1306" s="185"/>
      <c r="CJ1306" s="185"/>
      <c r="CK1306" s="185"/>
      <c r="CL1306" s="185"/>
      <c r="CM1306" s="294"/>
    </row>
    <row r="1307" spans="1:91" s="295" customFormat="1" ht="41.25" customHeight="1" x14ac:dyDescent="0.3">
      <c r="A1307" s="20"/>
      <c r="B1307" s="24" t="s">
        <v>31</v>
      </c>
      <c r="C1307" s="20"/>
      <c r="D1307" s="20"/>
      <c r="E1307" s="20"/>
      <c r="F1307" s="20"/>
      <c r="G1307" s="118">
        <f t="shared" si="124"/>
        <v>0</v>
      </c>
      <c r="H1307" s="118">
        <f t="shared" si="124"/>
        <v>0</v>
      </c>
      <c r="I1307" s="118">
        <f t="shared" si="124"/>
        <v>0</v>
      </c>
      <c r="J1307" s="118">
        <f t="shared" si="124"/>
        <v>380</v>
      </c>
      <c r="K1307" s="118">
        <f t="shared" si="124"/>
        <v>470</v>
      </c>
      <c r="L1307" s="118">
        <f t="shared" si="124"/>
        <v>1050</v>
      </c>
      <c r="M1307" s="118">
        <f t="shared" si="124"/>
        <v>200</v>
      </c>
      <c r="N1307" s="20"/>
      <c r="O1307" s="20"/>
      <c r="P1307" s="184"/>
      <c r="Q1307" s="185"/>
      <c r="R1307" s="185"/>
      <c r="S1307" s="185"/>
      <c r="T1307" s="185"/>
      <c r="U1307" s="185"/>
      <c r="V1307" s="185"/>
      <c r="W1307" s="185"/>
      <c r="X1307" s="185"/>
      <c r="Y1307" s="185"/>
      <c r="Z1307" s="185"/>
      <c r="AA1307" s="185"/>
      <c r="AB1307" s="185"/>
      <c r="AC1307" s="185"/>
      <c r="AD1307" s="185"/>
      <c r="AE1307" s="185"/>
      <c r="AF1307" s="185"/>
      <c r="AG1307" s="185"/>
      <c r="AH1307" s="185"/>
      <c r="AI1307" s="185"/>
      <c r="AJ1307" s="185"/>
      <c r="AK1307" s="185"/>
      <c r="AL1307" s="185"/>
      <c r="AM1307" s="185"/>
      <c r="AN1307" s="185"/>
      <c r="AO1307" s="185"/>
      <c r="AP1307" s="185"/>
      <c r="AQ1307" s="185"/>
      <c r="AR1307" s="185"/>
      <c r="AS1307" s="185"/>
      <c r="AT1307" s="185"/>
      <c r="AU1307" s="185"/>
      <c r="AV1307" s="185"/>
      <c r="AW1307" s="185"/>
      <c r="AX1307" s="185"/>
      <c r="AY1307" s="185"/>
      <c r="AZ1307" s="185"/>
      <c r="BA1307" s="185"/>
      <c r="BB1307" s="185"/>
      <c r="BC1307" s="185"/>
      <c r="BD1307" s="185"/>
      <c r="BE1307" s="185"/>
      <c r="BF1307" s="185"/>
      <c r="BG1307" s="185"/>
      <c r="BH1307" s="185"/>
      <c r="BI1307" s="185"/>
      <c r="BJ1307" s="185"/>
      <c r="BK1307" s="185"/>
      <c r="BL1307" s="185"/>
      <c r="BM1307" s="185"/>
      <c r="BN1307" s="185"/>
      <c r="BO1307" s="185"/>
      <c r="BP1307" s="185"/>
      <c r="BQ1307" s="185"/>
      <c r="BR1307" s="185"/>
      <c r="BS1307" s="185"/>
      <c r="BT1307" s="185"/>
      <c r="BU1307" s="185"/>
      <c r="BV1307" s="185"/>
      <c r="BW1307" s="185"/>
      <c r="BX1307" s="185"/>
      <c r="BY1307" s="185"/>
      <c r="BZ1307" s="185"/>
      <c r="CA1307" s="185"/>
      <c r="CB1307" s="185"/>
      <c r="CC1307" s="185"/>
      <c r="CD1307" s="185"/>
      <c r="CE1307" s="185"/>
      <c r="CF1307" s="185"/>
      <c r="CG1307" s="185"/>
      <c r="CH1307" s="185"/>
      <c r="CI1307" s="185"/>
      <c r="CJ1307" s="185"/>
      <c r="CK1307" s="185"/>
      <c r="CL1307" s="185"/>
      <c r="CM1307" s="294"/>
    </row>
    <row r="1308" spans="1:91" s="295" customFormat="1" ht="41.25" customHeight="1" x14ac:dyDescent="0.3">
      <c r="A1308" s="20"/>
      <c r="B1308" s="24" t="s">
        <v>29</v>
      </c>
      <c r="C1308" s="20"/>
      <c r="D1308" s="20"/>
      <c r="E1308" s="20"/>
      <c r="F1308" s="20"/>
      <c r="G1308" s="337">
        <f t="shared" si="124"/>
        <v>0</v>
      </c>
      <c r="H1308" s="337">
        <f t="shared" si="124"/>
        <v>0</v>
      </c>
      <c r="I1308" s="337">
        <f t="shared" si="124"/>
        <v>0</v>
      </c>
      <c r="J1308" s="337">
        <f t="shared" si="124"/>
        <v>10500</v>
      </c>
      <c r="K1308" s="337">
        <f t="shared" si="124"/>
        <v>11500</v>
      </c>
      <c r="L1308" s="337">
        <f t="shared" si="124"/>
        <v>0</v>
      </c>
      <c r="M1308" s="337">
        <f t="shared" si="124"/>
        <v>0</v>
      </c>
      <c r="N1308" s="20"/>
      <c r="O1308" s="20"/>
      <c r="P1308" s="184"/>
      <c r="Q1308" s="185"/>
      <c r="R1308" s="185"/>
      <c r="S1308" s="185"/>
      <c r="T1308" s="185"/>
      <c r="U1308" s="185"/>
      <c r="V1308" s="185"/>
      <c r="W1308" s="185"/>
      <c r="X1308" s="185"/>
      <c r="Y1308" s="185"/>
      <c r="Z1308" s="185"/>
      <c r="AA1308" s="185"/>
      <c r="AB1308" s="185"/>
      <c r="AC1308" s="185"/>
      <c r="AD1308" s="185"/>
      <c r="AE1308" s="185"/>
      <c r="AF1308" s="185"/>
      <c r="AG1308" s="185"/>
      <c r="AH1308" s="185"/>
      <c r="AI1308" s="185"/>
      <c r="AJ1308" s="185"/>
      <c r="AK1308" s="185"/>
      <c r="AL1308" s="185"/>
      <c r="AM1308" s="185"/>
      <c r="AN1308" s="185"/>
      <c r="AO1308" s="185"/>
      <c r="AP1308" s="185"/>
      <c r="AQ1308" s="185"/>
      <c r="AR1308" s="185"/>
      <c r="AS1308" s="185"/>
      <c r="AT1308" s="185"/>
      <c r="AU1308" s="185"/>
      <c r="AV1308" s="185"/>
      <c r="AW1308" s="185"/>
      <c r="AX1308" s="185"/>
      <c r="AY1308" s="185"/>
      <c r="AZ1308" s="185"/>
      <c r="BA1308" s="185"/>
      <c r="BB1308" s="185"/>
      <c r="BC1308" s="185"/>
      <c r="BD1308" s="185"/>
      <c r="BE1308" s="185"/>
      <c r="BF1308" s="185"/>
      <c r="BG1308" s="185"/>
      <c r="BH1308" s="185"/>
      <c r="BI1308" s="185"/>
      <c r="BJ1308" s="185"/>
      <c r="BK1308" s="185"/>
      <c r="BL1308" s="185"/>
      <c r="BM1308" s="185"/>
      <c r="BN1308" s="185"/>
      <c r="BO1308" s="185"/>
      <c r="BP1308" s="185"/>
      <c r="BQ1308" s="185"/>
      <c r="BR1308" s="185"/>
      <c r="BS1308" s="185"/>
      <c r="BT1308" s="185"/>
      <c r="BU1308" s="185"/>
      <c r="BV1308" s="185"/>
      <c r="BW1308" s="185"/>
      <c r="BX1308" s="185"/>
      <c r="BY1308" s="185"/>
      <c r="BZ1308" s="185"/>
      <c r="CA1308" s="185"/>
      <c r="CB1308" s="185"/>
      <c r="CC1308" s="185"/>
      <c r="CD1308" s="185"/>
      <c r="CE1308" s="185"/>
      <c r="CF1308" s="185"/>
      <c r="CG1308" s="185"/>
      <c r="CH1308" s="185"/>
      <c r="CI1308" s="185"/>
      <c r="CJ1308" s="185"/>
      <c r="CK1308" s="185"/>
      <c r="CL1308" s="185"/>
      <c r="CM1308" s="294"/>
    </row>
    <row r="1309" spans="1:91" s="64" customFormat="1" ht="65.25" customHeight="1" x14ac:dyDescent="0.3">
      <c r="A1309" s="90"/>
      <c r="B1309" s="135" t="s">
        <v>76</v>
      </c>
      <c r="C1309" s="88"/>
      <c r="D1309" s="2"/>
      <c r="E1309" s="106"/>
      <c r="F1309" s="135"/>
      <c r="G1309" s="151"/>
      <c r="H1309" s="151"/>
      <c r="I1309" s="151"/>
      <c r="J1309" s="151"/>
      <c r="K1309" s="151"/>
      <c r="L1309" s="151"/>
      <c r="M1309" s="151"/>
      <c r="P1309" s="65"/>
      <c r="Q1309" s="66"/>
      <c r="R1309" s="66"/>
      <c r="S1309" s="66"/>
      <c r="T1309" s="66"/>
      <c r="U1309" s="66"/>
      <c r="V1309" s="66"/>
      <c r="W1309" s="66"/>
      <c r="X1309" s="66"/>
      <c r="Y1309" s="66"/>
      <c r="Z1309" s="66"/>
      <c r="AA1309" s="66"/>
      <c r="AB1309" s="66"/>
      <c r="AC1309" s="66"/>
      <c r="AD1309" s="66"/>
      <c r="AE1309" s="66"/>
      <c r="AF1309" s="66"/>
      <c r="AG1309" s="66"/>
      <c r="AH1309" s="66"/>
      <c r="AI1309" s="66"/>
      <c r="AJ1309" s="66"/>
      <c r="AK1309" s="66"/>
      <c r="AL1309" s="66"/>
      <c r="AM1309" s="66"/>
      <c r="AN1309" s="66"/>
      <c r="AO1309" s="66"/>
      <c r="AP1309" s="66"/>
      <c r="AQ1309" s="66"/>
      <c r="AR1309" s="66"/>
      <c r="AS1309" s="66"/>
      <c r="AT1309" s="66"/>
      <c r="AU1309" s="66"/>
      <c r="AV1309" s="66"/>
      <c r="AW1309" s="66"/>
      <c r="AX1309" s="66"/>
      <c r="AY1309" s="66"/>
      <c r="AZ1309" s="66"/>
      <c r="BA1309" s="66"/>
      <c r="BB1309" s="66"/>
      <c r="BC1309" s="66"/>
      <c r="BD1309" s="66"/>
      <c r="BE1309" s="66"/>
      <c r="BF1309" s="66"/>
      <c r="BG1309" s="66"/>
      <c r="BH1309" s="66"/>
      <c r="BI1309" s="66"/>
      <c r="BJ1309" s="66"/>
      <c r="BK1309" s="66"/>
      <c r="BL1309" s="66"/>
      <c r="BM1309" s="66"/>
      <c r="BN1309" s="66"/>
      <c r="BO1309" s="66"/>
      <c r="BP1309" s="66"/>
      <c r="BQ1309" s="66"/>
      <c r="BR1309" s="66"/>
      <c r="BS1309" s="66"/>
      <c r="BT1309" s="66"/>
      <c r="BU1309" s="66"/>
      <c r="BV1309" s="66"/>
      <c r="BW1309" s="66"/>
      <c r="BX1309" s="66"/>
      <c r="BY1309" s="66"/>
      <c r="BZ1309" s="66"/>
      <c r="CA1309" s="66"/>
      <c r="CB1309" s="66"/>
      <c r="CC1309" s="66"/>
      <c r="CD1309" s="66"/>
      <c r="CE1309" s="66"/>
      <c r="CF1309" s="66"/>
      <c r="CG1309" s="66"/>
      <c r="CH1309" s="66"/>
      <c r="CI1309" s="66"/>
      <c r="CJ1309" s="66"/>
      <c r="CK1309" s="66"/>
      <c r="CL1309" s="66"/>
      <c r="CM1309" s="67"/>
    </row>
    <row r="1310" spans="1:91" s="64" customFormat="1" ht="76.5" customHeight="1" x14ac:dyDescent="0.3">
      <c r="A1310" s="90"/>
      <c r="B1310" s="30" t="s">
        <v>75</v>
      </c>
      <c r="C1310" s="88" t="s">
        <v>74</v>
      </c>
      <c r="D1310" s="2" t="s">
        <v>45</v>
      </c>
      <c r="E1310" s="2" t="s">
        <v>73</v>
      </c>
      <c r="F1310" s="135"/>
      <c r="G1310" s="153">
        <v>22.2</v>
      </c>
      <c r="H1310" s="153">
        <v>22.3</v>
      </c>
      <c r="I1310" s="153">
        <v>22.3</v>
      </c>
      <c r="J1310" s="153">
        <v>22.4</v>
      </c>
      <c r="K1310" s="153">
        <v>22.5</v>
      </c>
      <c r="L1310" s="153">
        <v>22.6</v>
      </c>
      <c r="M1310" s="153">
        <v>22.7</v>
      </c>
      <c r="P1310" s="65"/>
      <c r="Q1310" s="66"/>
      <c r="R1310" s="66"/>
      <c r="S1310" s="66"/>
      <c r="T1310" s="66"/>
      <c r="U1310" s="66"/>
      <c r="V1310" s="66"/>
      <c r="W1310" s="66"/>
      <c r="X1310" s="66"/>
      <c r="Y1310" s="66"/>
      <c r="Z1310" s="66"/>
      <c r="AA1310" s="66"/>
      <c r="AB1310" s="66"/>
      <c r="AC1310" s="66"/>
      <c r="AD1310" s="66"/>
      <c r="AE1310" s="66"/>
      <c r="AF1310" s="66"/>
      <c r="AG1310" s="66"/>
      <c r="AH1310" s="66"/>
      <c r="AI1310" s="66"/>
      <c r="AJ1310" s="66"/>
      <c r="AK1310" s="66"/>
      <c r="AL1310" s="66"/>
      <c r="AM1310" s="66"/>
      <c r="AN1310" s="66"/>
      <c r="AO1310" s="66"/>
      <c r="AP1310" s="66"/>
      <c r="AQ1310" s="66"/>
      <c r="AR1310" s="66"/>
      <c r="AS1310" s="66"/>
      <c r="AT1310" s="66"/>
      <c r="AU1310" s="66"/>
      <c r="AV1310" s="66"/>
      <c r="AW1310" s="66"/>
      <c r="AX1310" s="66"/>
      <c r="AY1310" s="66"/>
      <c r="AZ1310" s="66"/>
      <c r="BA1310" s="66"/>
      <c r="BB1310" s="66"/>
      <c r="BC1310" s="66"/>
      <c r="BD1310" s="66"/>
      <c r="BE1310" s="66"/>
      <c r="BF1310" s="66"/>
      <c r="BG1310" s="66"/>
      <c r="BH1310" s="66"/>
      <c r="BI1310" s="66"/>
      <c r="BJ1310" s="66"/>
      <c r="BK1310" s="66"/>
      <c r="BL1310" s="66"/>
      <c r="BM1310" s="66"/>
      <c r="BN1310" s="66"/>
      <c r="BO1310" s="66"/>
      <c r="BP1310" s="66"/>
      <c r="BQ1310" s="66"/>
      <c r="BR1310" s="66"/>
      <c r="BS1310" s="66"/>
      <c r="BT1310" s="66"/>
      <c r="BU1310" s="66"/>
      <c r="BV1310" s="66"/>
      <c r="BW1310" s="66"/>
      <c r="BX1310" s="66"/>
      <c r="BY1310" s="66"/>
      <c r="BZ1310" s="66"/>
      <c r="CA1310" s="66"/>
      <c r="CB1310" s="66"/>
      <c r="CC1310" s="66"/>
      <c r="CD1310" s="66"/>
      <c r="CE1310" s="66"/>
      <c r="CF1310" s="66"/>
      <c r="CG1310" s="66"/>
      <c r="CH1310" s="66"/>
      <c r="CI1310" s="66"/>
      <c r="CJ1310" s="66"/>
      <c r="CK1310" s="66"/>
      <c r="CL1310" s="66"/>
      <c r="CM1310" s="67"/>
    </row>
    <row r="1311" spans="1:91" s="64" customFormat="1" ht="21" customHeight="1" x14ac:dyDescent="0.3">
      <c r="A1311" s="90"/>
      <c r="B1311" s="93" t="s">
        <v>72</v>
      </c>
      <c r="C1311" s="94"/>
      <c r="D1311" s="94"/>
      <c r="E1311" s="95"/>
      <c r="F1311" s="135"/>
      <c r="G1311" s="151"/>
      <c r="H1311" s="151"/>
      <c r="I1311" s="151"/>
      <c r="J1311" s="151"/>
      <c r="K1311" s="151"/>
      <c r="L1311" s="151"/>
      <c r="M1311" s="151"/>
      <c r="P1311" s="65"/>
      <c r="Q1311" s="66"/>
      <c r="R1311" s="66"/>
      <c r="S1311" s="66"/>
      <c r="T1311" s="66"/>
      <c r="U1311" s="66"/>
      <c r="V1311" s="66"/>
      <c r="W1311" s="66"/>
      <c r="X1311" s="66"/>
      <c r="Y1311" s="66"/>
      <c r="Z1311" s="66"/>
      <c r="AA1311" s="66"/>
      <c r="AB1311" s="66"/>
      <c r="AC1311" s="66"/>
      <c r="AD1311" s="66"/>
      <c r="AE1311" s="66"/>
      <c r="AF1311" s="66"/>
      <c r="AG1311" s="66"/>
      <c r="AH1311" s="66"/>
      <c r="AI1311" s="66"/>
      <c r="AJ1311" s="66"/>
      <c r="AK1311" s="66"/>
      <c r="AL1311" s="66"/>
      <c r="AM1311" s="66"/>
      <c r="AN1311" s="66"/>
      <c r="AO1311" s="66"/>
      <c r="AP1311" s="66"/>
      <c r="AQ1311" s="66"/>
      <c r="AR1311" s="66"/>
      <c r="AS1311" s="66"/>
      <c r="AT1311" s="66"/>
      <c r="AU1311" s="66"/>
      <c r="AV1311" s="66"/>
      <c r="AW1311" s="66"/>
      <c r="AX1311" s="66"/>
      <c r="AY1311" s="66"/>
      <c r="AZ1311" s="66"/>
      <c r="BA1311" s="66"/>
      <c r="BB1311" s="66"/>
      <c r="BC1311" s="66"/>
      <c r="BD1311" s="66"/>
      <c r="BE1311" s="66"/>
      <c r="BF1311" s="66"/>
      <c r="BG1311" s="66"/>
      <c r="BH1311" s="66"/>
      <c r="BI1311" s="66"/>
      <c r="BJ1311" s="66"/>
      <c r="BK1311" s="66"/>
      <c r="BL1311" s="66"/>
      <c r="BM1311" s="66"/>
      <c r="BN1311" s="66"/>
      <c r="BO1311" s="66"/>
      <c r="BP1311" s="66"/>
      <c r="BQ1311" s="66"/>
      <c r="BR1311" s="66"/>
      <c r="BS1311" s="66"/>
      <c r="BT1311" s="66"/>
      <c r="BU1311" s="66"/>
      <c r="BV1311" s="66"/>
      <c r="BW1311" s="66"/>
      <c r="BX1311" s="66"/>
      <c r="BY1311" s="66"/>
      <c r="BZ1311" s="66"/>
      <c r="CA1311" s="66"/>
      <c r="CB1311" s="66"/>
      <c r="CC1311" s="66"/>
      <c r="CD1311" s="66"/>
      <c r="CE1311" s="66"/>
      <c r="CF1311" s="66"/>
      <c r="CG1311" s="66"/>
      <c r="CH1311" s="66"/>
      <c r="CI1311" s="66"/>
      <c r="CJ1311" s="66"/>
      <c r="CK1311" s="66"/>
      <c r="CL1311" s="66"/>
      <c r="CM1311" s="67"/>
    </row>
    <row r="1312" spans="1:91" s="64" customFormat="1" ht="197.25" customHeight="1" x14ac:dyDescent="0.3">
      <c r="A1312" s="90"/>
      <c r="B1312" s="30" t="s">
        <v>71</v>
      </c>
      <c r="C1312" s="88" t="s">
        <v>68</v>
      </c>
      <c r="D1312" s="2" t="s">
        <v>45</v>
      </c>
      <c r="E1312" s="2" t="s">
        <v>3</v>
      </c>
      <c r="F1312" s="135"/>
      <c r="G1312" s="151">
        <v>5</v>
      </c>
      <c r="H1312" s="151">
        <v>10</v>
      </c>
      <c r="I1312" s="151">
        <v>17</v>
      </c>
      <c r="J1312" s="151">
        <v>19</v>
      </c>
      <c r="K1312" s="151">
        <v>21</v>
      </c>
      <c r="L1312" s="151">
        <v>23</v>
      </c>
      <c r="M1312" s="151">
        <v>24</v>
      </c>
      <c r="P1312" s="65"/>
      <c r="Q1312" s="66"/>
      <c r="R1312" s="66"/>
      <c r="S1312" s="66"/>
      <c r="T1312" s="66"/>
      <c r="U1312" s="66"/>
      <c r="V1312" s="66"/>
      <c r="W1312" s="66"/>
      <c r="X1312" s="66"/>
      <c r="Y1312" s="66"/>
      <c r="Z1312" s="66"/>
      <c r="AA1312" s="66"/>
      <c r="AB1312" s="66"/>
      <c r="AC1312" s="66"/>
      <c r="AD1312" s="66"/>
      <c r="AE1312" s="66"/>
      <c r="AF1312" s="66"/>
      <c r="AG1312" s="66"/>
      <c r="AH1312" s="66"/>
      <c r="AI1312" s="66"/>
      <c r="AJ1312" s="66"/>
      <c r="AK1312" s="66"/>
      <c r="AL1312" s="66"/>
      <c r="AM1312" s="66"/>
      <c r="AN1312" s="66"/>
      <c r="AO1312" s="66"/>
      <c r="AP1312" s="66"/>
      <c r="AQ1312" s="66"/>
      <c r="AR1312" s="66"/>
      <c r="AS1312" s="66"/>
      <c r="AT1312" s="66"/>
      <c r="AU1312" s="66"/>
      <c r="AV1312" s="66"/>
      <c r="AW1312" s="66"/>
      <c r="AX1312" s="66"/>
      <c r="AY1312" s="66"/>
      <c r="AZ1312" s="66"/>
      <c r="BA1312" s="66"/>
      <c r="BB1312" s="66"/>
      <c r="BC1312" s="66"/>
      <c r="BD1312" s="66"/>
      <c r="BE1312" s="66"/>
      <c r="BF1312" s="66"/>
      <c r="BG1312" s="66"/>
      <c r="BH1312" s="66"/>
      <c r="BI1312" s="66"/>
      <c r="BJ1312" s="66"/>
      <c r="BK1312" s="66"/>
      <c r="BL1312" s="66"/>
      <c r="BM1312" s="66"/>
      <c r="BN1312" s="66"/>
      <c r="BO1312" s="66"/>
      <c r="BP1312" s="66"/>
      <c r="BQ1312" s="66"/>
      <c r="BR1312" s="66"/>
      <c r="BS1312" s="66"/>
      <c r="BT1312" s="66"/>
      <c r="BU1312" s="66"/>
      <c r="BV1312" s="66"/>
      <c r="BW1312" s="66"/>
      <c r="BX1312" s="66"/>
      <c r="BY1312" s="66"/>
      <c r="BZ1312" s="66"/>
      <c r="CA1312" s="66"/>
      <c r="CB1312" s="66"/>
      <c r="CC1312" s="66"/>
      <c r="CD1312" s="66"/>
      <c r="CE1312" s="66"/>
      <c r="CF1312" s="66"/>
      <c r="CG1312" s="66"/>
      <c r="CH1312" s="66"/>
      <c r="CI1312" s="66"/>
      <c r="CJ1312" s="66"/>
      <c r="CK1312" s="66"/>
      <c r="CL1312" s="66"/>
      <c r="CM1312" s="67"/>
    </row>
    <row r="1313" spans="1:91" s="64" customFormat="1" ht="48" customHeight="1" x14ac:dyDescent="0.3">
      <c r="A1313" s="90"/>
      <c r="B1313" s="93" t="s">
        <v>70</v>
      </c>
      <c r="C1313" s="94"/>
      <c r="D1313" s="94"/>
      <c r="E1313" s="94"/>
      <c r="F1313" s="94"/>
      <c r="G1313" s="94"/>
      <c r="H1313" s="94"/>
      <c r="I1313" s="95"/>
      <c r="J1313" s="151"/>
      <c r="K1313" s="151"/>
      <c r="L1313" s="151"/>
      <c r="M1313" s="151"/>
      <c r="P1313" s="65"/>
      <c r="Q1313" s="66"/>
      <c r="R1313" s="66"/>
      <c r="S1313" s="66"/>
      <c r="T1313" s="66"/>
      <c r="U1313" s="66"/>
      <c r="V1313" s="66"/>
      <c r="W1313" s="66"/>
      <c r="X1313" s="66"/>
      <c r="Y1313" s="66"/>
      <c r="Z1313" s="66"/>
      <c r="AA1313" s="66"/>
      <c r="AB1313" s="66"/>
      <c r="AC1313" s="66"/>
      <c r="AD1313" s="66"/>
      <c r="AE1313" s="66"/>
      <c r="AF1313" s="66"/>
      <c r="AG1313" s="66"/>
      <c r="AH1313" s="66"/>
      <c r="AI1313" s="66"/>
      <c r="AJ1313" s="66"/>
      <c r="AK1313" s="66"/>
      <c r="AL1313" s="66"/>
      <c r="AM1313" s="66"/>
      <c r="AN1313" s="66"/>
      <c r="AO1313" s="66"/>
      <c r="AP1313" s="66"/>
      <c r="AQ1313" s="66"/>
      <c r="AR1313" s="66"/>
      <c r="AS1313" s="66"/>
      <c r="AT1313" s="66"/>
      <c r="AU1313" s="66"/>
      <c r="AV1313" s="66"/>
      <c r="AW1313" s="66"/>
      <c r="AX1313" s="66"/>
      <c r="AY1313" s="66"/>
      <c r="AZ1313" s="66"/>
      <c r="BA1313" s="66"/>
      <c r="BB1313" s="66"/>
      <c r="BC1313" s="66"/>
      <c r="BD1313" s="66"/>
      <c r="BE1313" s="66"/>
      <c r="BF1313" s="66"/>
      <c r="BG1313" s="66"/>
      <c r="BH1313" s="66"/>
      <c r="BI1313" s="66"/>
      <c r="BJ1313" s="66"/>
      <c r="BK1313" s="66"/>
      <c r="BL1313" s="66"/>
      <c r="BM1313" s="66"/>
      <c r="BN1313" s="66"/>
      <c r="BO1313" s="66"/>
      <c r="BP1313" s="66"/>
      <c r="BQ1313" s="66"/>
      <c r="BR1313" s="66"/>
      <c r="BS1313" s="66"/>
      <c r="BT1313" s="66"/>
      <c r="BU1313" s="66"/>
      <c r="BV1313" s="66"/>
      <c r="BW1313" s="66"/>
      <c r="BX1313" s="66"/>
      <c r="BY1313" s="66"/>
      <c r="BZ1313" s="66"/>
      <c r="CA1313" s="66"/>
      <c r="CB1313" s="66"/>
      <c r="CC1313" s="66"/>
      <c r="CD1313" s="66"/>
      <c r="CE1313" s="66"/>
      <c r="CF1313" s="66"/>
      <c r="CG1313" s="66"/>
      <c r="CH1313" s="66"/>
      <c r="CI1313" s="66"/>
      <c r="CJ1313" s="66"/>
      <c r="CK1313" s="66"/>
      <c r="CL1313" s="66"/>
      <c r="CM1313" s="67"/>
    </row>
    <row r="1314" spans="1:91" s="64" customFormat="1" ht="150" customHeight="1" x14ac:dyDescent="0.3">
      <c r="A1314" s="90"/>
      <c r="B1314" s="30" t="s">
        <v>69</v>
      </c>
      <c r="C1314" s="88" t="s">
        <v>68</v>
      </c>
      <c r="D1314" s="2" t="s">
        <v>45</v>
      </c>
      <c r="E1314" s="2" t="s">
        <v>67</v>
      </c>
      <c r="F1314" s="135"/>
      <c r="G1314" s="107">
        <v>7.8</v>
      </c>
      <c r="H1314" s="107">
        <v>15</v>
      </c>
      <c r="I1314" s="107">
        <v>20</v>
      </c>
      <c r="J1314" s="107">
        <v>25</v>
      </c>
      <c r="K1314" s="107">
        <v>30</v>
      </c>
      <c r="L1314" s="107">
        <v>35</v>
      </c>
      <c r="M1314" s="107">
        <v>40</v>
      </c>
      <c r="P1314" s="65"/>
      <c r="Q1314" s="66"/>
      <c r="R1314" s="66"/>
      <c r="S1314" s="66"/>
      <c r="T1314" s="66"/>
      <c r="U1314" s="66"/>
      <c r="V1314" s="66"/>
      <c r="W1314" s="66"/>
      <c r="X1314" s="66"/>
      <c r="Y1314" s="66"/>
      <c r="Z1314" s="66"/>
      <c r="AA1314" s="66"/>
      <c r="AB1314" s="66"/>
      <c r="AC1314" s="66"/>
      <c r="AD1314" s="66"/>
      <c r="AE1314" s="66"/>
      <c r="AF1314" s="66"/>
      <c r="AG1314" s="66"/>
      <c r="AH1314" s="66"/>
      <c r="AI1314" s="66"/>
      <c r="AJ1314" s="66"/>
      <c r="AK1314" s="66"/>
      <c r="AL1314" s="66"/>
      <c r="AM1314" s="66"/>
      <c r="AN1314" s="66"/>
      <c r="AO1314" s="66"/>
      <c r="AP1314" s="66"/>
      <c r="AQ1314" s="66"/>
      <c r="AR1314" s="66"/>
      <c r="AS1314" s="66"/>
      <c r="AT1314" s="66"/>
      <c r="AU1314" s="66"/>
      <c r="AV1314" s="66"/>
      <c r="AW1314" s="66"/>
      <c r="AX1314" s="66"/>
      <c r="AY1314" s="66"/>
      <c r="AZ1314" s="66"/>
      <c r="BA1314" s="66"/>
      <c r="BB1314" s="66"/>
      <c r="BC1314" s="66"/>
      <c r="BD1314" s="66"/>
      <c r="BE1314" s="66"/>
      <c r="BF1314" s="66"/>
      <c r="BG1314" s="66"/>
      <c r="BH1314" s="66"/>
      <c r="BI1314" s="66"/>
      <c r="BJ1314" s="66"/>
      <c r="BK1314" s="66"/>
      <c r="BL1314" s="66"/>
      <c r="BM1314" s="66"/>
      <c r="BN1314" s="66"/>
      <c r="BO1314" s="66"/>
      <c r="BP1314" s="66"/>
      <c r="BQ1314" s="66"/>
      <c r="BR1314" s="66"/>
      <c r="BS1314" s="66"/>
      <c r="BT1314" s="66"/>
      <c r="BU1314" s="66"/>
      <c r="BV1314" s="66"/>
      <c r="BW1314" s="66"/>
      <c r="BX1314" s="66"/>
      <c r="BY1314" s="66"/>
      <c r="BZ1314" s="66"/>
      <c r="CA1314" s="66"/>
      <c r="CB1314" s="66"/>
      <c r="CC1314" s="66"/>
      <c r="CD1314" s="66"/>
      <c r="CE1314" s="66"/>
      <c r="CF1314" s="66"/>
      <c r="CG1314" s="66"/>
      <c r="CH1314" s="66"/>
      <c r="CI1314" s="66"/>
      <c r="CJ1314" s="66"/>
      <c r="CK1314" s="66"/>
      <c r="CL1314" s="66"/>
      <c r="CM1314" s="67"/>
    </row>
    <row r="1315" spans="1:91" s="64" customFormat="1" ht="30.75" customHeight="1" x14ac:dyDescent="0.3">
      <c r="A1315" s="90"/>
      <c r="B1315" s="93" t="s">
        <v>66</v>
      </c>
      <c r="C1315" s="94"/>
      <c r="D1315" s="94"/>
      <c r="E1315" s="94"/>
      <c r="F1315" s="94"/>
      <c r="G1315" s="94"/>
      <c r="H1315" s="94"/>
      <c r="I1315" s="94"/>
      <c r="J1315" s="94"/>
      <c r="K1315" s="94"/>
      <c r="L1315" s="94"/>
      <c r="M1315" s="94"/>
      <c r="N1315" s="95"/>
      <c r="O1315" s="135"/>
      <c r="P1315" s="65"/>
      <c r="Q1315" s="66"/>
      <c r="R1315" s="66"/>
      <c r="S1315" s="66"/>
      <c r="T1315" s="66"/>
      <c r="U1315" s="66"/>
      <c r="V1315" s="66"/>
      <c r="W1315" s="66"/>
      <c r="X1315" s="66"/>
      <c r="Y1315" s="66"/>
      <c r="Z1315" s="66"/>
      <c r="AA1315" s="66"/>
      <c r="AB1315" s="66"/>
      <c r="AC1315" s="66"/>
      <c r="AD1315" s="66"/>
      <c r="AE1315" s="66"/>
      <c r="AF1315" s="66"/>
      <c r="AG1315" s="66"/>
      <c r="AH1315" s="66"/>
      <c r="AI1315" s="66"/>
      <c r="AJ1315" s="66"/>
      <c r="AK1315" s="66"/>
      <c r="AL1315" s="66"/>
      <c r="AM1315" s="66"/>
      <c r="AN1315" s="66"/>
      <c r="AO1315" s="66"/>
      <c r="AP1315" s="66"/>
      <c r="AQ1315" s="66"/>
      <c r="AR1315" s="66"/>
      <c r="AS1315" s="66"/>
      <c r="AT1315" s="66"/>
      <c r="AU1315" s="66"/>
      <c r="AV1315" s="66"/>
      <c r="AW1315" s="66"/>
      <c r="AX1315" s="66"/>
      <c r="AY1315" s="66"/>
      <c r="AZ1315" s="66"/>
      <c r="BA1315" s="66"/>
      <c r="BB1315" s="66"/>
      <c r="BC1315" s="66"/>
      <c r="BD1315" s="66"/>
      <c r="BE1315" s="66"/>
      <c r="BF1315" s="66"/>
      <c r="BG1315" s="66"/>
      <c r="BH1315" s="66"/>
      <c r="BI1315" s="66"/>
      <c r="BJ1315" s="66"/>
      <c r="BK1315" s="66"/>
      <c r="BL1315" s="66"/>
      <c r="BM1315" s="66"/>
      <c r="BN1315" s="66"/>
      <c r="BO1315" s="66"/>
      <c r="BP1315" s="66"/>
      <c r="BQ1315" s="66"/>
      <c r="BR1315" s="66"/>
      <c r="BS1315" s="66"/>
      <c r="BT1315" s="66"/>
      <c r="BU1315" s="66"/>
      <c r="BV1315" s="66"/>
      <c r="BW1315" s="66"/>
      <c r="BX1315" s="66"/>
      <c r="BY1315" s="66"/>
      <c r="BZ1315" s="66"/>
      <c r="CA1315" s="66"/>
      <c r="CB1315" s="66"/>
      <c r="CC1315" s="66"/>
      <c r="CD1315" s="66"/>
      <c r="CE1315" s="66"/>
      <c r="CF1315" s="66"/>
      <c r="CG1315" s="66"/>
      <c r="CH1315" s="66"/>
      <c r="CI1315" s="66"/>
      <c r="CJ1315" s="66"/>
      <c r="CK1315" s="66"/>
      <c r="CL1315" s="66"/>
      <c r="CM1315" s="67"/>
    </row>
    <row r="1316" spans="1:91" s="9" customFormat="1" ht="75" x14ac:dyDescent="0.3">
      <c r="A1316" s="62"/>
      <c r="B1316" s="35" t="s">
        <v>768</v>
      </c>
      <c r="C1316" s="2" t="s">
        <v>65</v>
      </c>
      <c r="D1316" s="2" t="s">
        <v>52</v>
      </c>
      <c r="E1316" s="106" t="s">
        <v>3</v>
      </c>
      <c r="F1316" s="117"/>
      <c r="G1316" s="154">
        <v>91</v>
      </c>
      <c r="H1316" s="154">
        <v>92</v>
      </c>
      <c r="I1316" s="155">
        <v>93</v>
      </c>
      <c r="J1316" s="154">
        <v>94</v>
      </c>
      <c r="K1316" s="154">
        <v>95</v>
      </c>
      <c r="L1316" s="154">
        <v>96</v>
      </c>
      <c r="M1316" s="154">
        <v>96</v>
      </c>
      <c r="P1316" s="70"/>
      <c r="Q1316" s="7"/>
      <c r="R1316" s="7"/>
      <c r="S1316" s="7"/>
      <c r="T1316" s="7"/>
      <c r="U1316" s="7"/>
      <c r="V1316" s="7"/>
      <c r="W1316" s="7"/>
      <c r="X1316" s="7"/>
      <c r="Y1316" s="7"/>
      <c r="Z1316" s="7"/>
      <c r="AA1316" s="7"/>
      <c r="AB1316" s="7"/>
      <c r="AC1316" s="7"/>
      <c r="AD1316" s="7"/>
      <c r="AE1316" s="7"/>
      <c r="AF1316" s="7"/>
      <c r="AG1316" s="7"/>
      <c r="AH1316" s="7"/>
      <c r="AI1316" s="7"/>
      <c r="AJ1316" s="7"/>
      <c r="AK1316" s="7"/>
      <c r="AL1316" s="7"/>
      <c r="AM1316" s="7"/>
      <c r="AN1316" s="7"/>
      <c r="AO1316" s="7"/>
      <c r="AP1316" s="7"/>
      <c r="AQ1316" s="7"/>
      <c r="AR1316" s="7"/>
      <c r="AS1316" s="7"/>
      <c r="AT1316" s="7"/>
      <c r="AU1316" s="7"/>
      <c r="AV1316" s="7"/>
      <c r="AW1316" s="7"/>
      <c r="AX1316" s="7"/>
      <c r="AY1316" s="7"/>
      <c r="AZ1316" s="7"/>
      <c r="BA1316" s="7"/>
      <c r="BB1316" s="7"/>
      <c r="BC1316" s="7"/>
      <c r="BD1316" s="7"/>
      <c r="BE1316" s="7"/>
      <c r="BF1316" s="7"/>
      <c r="BG1316" s="7"/>
      <c r="BH1316" s="7"/>
      <c r="BI1316" s="7"/>
      <c r="BJ1316" s="7"/>
      <c r="BK1316" s="7"/>
      <c r="BL1316" s="7"/>
      <c r="BM1316" s="7"/>
      <c r="BN1316" s="7"/>
      <c r="BO1316" s="7"/>
      <c r="BP1316" s="7"/>
      <c r="BQ1316" s="7"/>
      <c r="BR1316" s="7"/>
      <c r="BS1316" s="7"/>
      <c r="BT1316" s="7"/>
      <c r="BU1316" s="7"/>
      <c r="BV1316" s="7"/>
      <c r="BW1316" s="7"/>
      <c r="BX1316" s="7"/>
      <c r="BY1316" s="7"/>
      <c r="BZ1316" s="7"/>
      <c r="CA1316" s="7"/>
      <c r="CB1316" s="7"/>
      <c r="CC1316" s="7"/>
      <c r="CD1316" s="7"/>
      <c r="CE1316" s="7"/>
      <c r="CF1316" s="7"/>
      <c r="CG1316" s="7"/>
      <c r="CH1316" s="7"/>
      <c r="CI1316" s="7"/>
      <c r="CJ1316" s="7"/>
      <c r="CK1316" s="7"/>
      <c r="CL1316" s="7"/>
      <c r="CM1316" s="8"/>
    </row>
    <row r="1317" spans="1:91" s="9" customFormat="1" ht="30" customHeight="1" x14ac:dyDescent="0.3">
      <c r="A1317" s="62"/>
      <c r="B1317" s="156" t="s">
        <v>64</v>
      </c>
      <c r="C1317" s="157"/>
      <c r="D1317" s="157"/>
      <c r="E1317" s="157"/>
      <c r="F1317" s="157"/>
      <c r="G1317" s="157"/>
      <c r="H1317" s="157"/>
      <c r="I1317" s="157"/>
      <c r="J1317" s="157"/>
      <c r="K1317" s="157"/>
      <c r="L1317" s="157"/>
      <c r="M1317" s="157"/>
      <c r="N1317" s="158"/>
      <c r="O1317" s="147"/>
      <c r="P1317" s="70"/>
      <c r="Q1317" s="7"/>
      <c r="R1317" s="7"/>
      <c r="S1317" s="7"/>
      <c r="T1317" s="7"/>
      <c r="U1317" s="7"/>
      <c r="V1317" s="7"/>
      <c r="W1317" s="7"/>
      <c r="X1317" s="7"/>
      <c r="Y1317" s="7"/>
      <c r="Z1317" s="7"/>
      <c r="AA1317" s="7"/>
      <c r="AB1317" s="7"/>
      <c r="AC1317" s="7"/>
      <c r="AD1317" s="7"/>
      <c r="AE1317" s="7"/>
      <c r="AF1317" s="7"/>
      <c r="AG1317" s="7"/>
      <c r="AH1317" s="7"/>
      <c r="AI1317" s="7"/>
      <c r="AJ1317" s="7"/>
      <c r="AK1317" s="7"/>
      <c r="AL1317" s="7"/>
      <c r="AM1317" s="7"/>
      <c r="AN1317" s="7"/>
      <c r="AO1317" s="7"/>
      <c r="AP1317" s="7"/>
      <c r="AQ1317" s="7"/>
      <c r="AR1317" s="7"/>
      <c r="AS1317" s="7"/>
      <c r="AT1317" s="7"/>
      <c r="AU1317" s="7"/>
      <c r="AV1317" s="7"/>
      <c r="AW1317" s="7"/>
      <c r="AX1317" s="7"/>
      <c r="AY1317" s="7"/>
      <c r="AZ1317" s="7"/>
      <c r="BA1317" s="7"/>
      <c r="BB1317" s="7"/>
      <c r="BC1317" s="7"/>
      <c r="BD1317" s="7"/>
      <c r="BE1317" s="7"/>
      <c r="BF1317" s="7"/>
      <c r="BG1317" s="7"/>
      <c r="BH1317" s="7"/>
      <c r="BI1317" s="7"/>
      <c r="BJ1317" s="7"/>
      <c r="BK1317" s="7"/>
      <c r="BL1317" s="7"/>
      <c r="BM1317" s="7"/>
      <c r="BN1317" s="7"/>
      <c r="BO1317" s="7"/>
      <c r="BP1317" s="7"/>
      <c r="BQ1317" s="7"/>
      <c r="BR1317" s="7"/>
      <c r="BS1317" s="7"/>
      <c r="BT1317" s="7"/>
      <c r="BU1317" s="7"/>
      <c r="BV1317" s="7"/>
      <c r="BW1317" s="7"/>
      <c r="BX1317" s="7"/>
      <c r="BY1317" s="7"/>
      <c r="BZ1317" s="7"/>
      <c r="CA1317" s="7"/>
      <c r="CB1317" s="7"/>
      <c r="CC1317" s="7"/>
      <c r="CD1317" s="7"/>
      <c r="CE1317" s="7"/>
      <c r="CF1317" s="7"/>
      <c r="CG1317" s="7"/>
      <c r="CH1317" s="7"/>
      <c r="CI1317" s="7"/>
      <c r="CJ1317" s="7"/>
      <c r="CK1317" s="7"/>
      <c r="CL1317" s="7"/>
      <c r="CM1317" s="8"/>
    </row>
    <row r="1318" spans="1:91" s="9" customFormat="1" ht="35.25" customHeight="1" x14ac:dyDescent="0.3">
      <c r="A1318" s="62"/>
      <c r="B1318" s="93" t="s">
        <v>63</v>
      </c>
      <c r="C1318" s="94"/>
      <c r="D1318" s="94"/>
      <c r="E1318" s="94"/>
      <c r="F1318" s="95"/>
      <c r="G1318" s="147"/>
      <c r="H1318" s="147"/>
      <c r="I1318" s="147"/>
      <c r="J1318" s="147"/>
      <c r="K1318" s="147"/>
      <c r="L1318" s="147"/>
      <c r="M1318" s="147"/>
      <c r="N1318" s="147"/>
      <c r="O1318" s="147"/>
      <c r="P1318" s="70"/>
      <c r="Q1318" s="7"/>
      <c r="R1318" s="7"/>
      <c r="S1318" s="7"/>
      <c r="T1318" s="7"/>
      <c r="U1318" s="7"/>
      <c r="V1318" s="7"/>
      <c r="W1318" s="7"/>
      <c r="X1318" s="7"/>
      <c r="Y1318" s="7"/>
      <c r="Z1318" s="7"/>
      <c r="AA1318" s="7"/>
      <c r="AB1318" s="7"/>
      <c r="AC1318" s="7"/>
      <c r="AD1318" s="7"/>
      <c r="AE1318" s="7"/>
      <c r="AF1318" s="7"/>
      <c r="AG1318" s="7"/>
      <c r="AH1318" s="7"/>
      <c r="AI1318" s="7"/>
      <c r="AJ1318" s="7"/>
      <c r="AK1318" s="7"/>
      <c r="AL1318" s="7"/>
      <c r="AM1318" s="7"/>
      <c r="AN1318" s="7"/>
      <c r="AO1318" s="7"/>
      <c r="AP1318" s="7"/>
      <c r="AQ1318" s="7"/>
      <c r="AR1318" s="7"/>
      <c r="AS1318" s="7"/>
      <c r="AT1318" s="7"/>
      <c r="AU1318" s="7"/>
      <c r="AV1318" s="7"/>
      <c r="AW1318" s="7"/>
      <c r="AX1318" s="7"/>
      <c r="AY1318" s="7"/>
      <c r="AZ1318" s="7"/>
      <c r="BA1318" s="7"/>
      <c r="BB1318" s="7"/>
      <c r="BC1318" s="7"/>
      <c r="BD1318" s="7"/>
      <c r="BE1318" s="7"/>
      <c r="BF1318" s="7"/>
      <c r="BG1318" s="7"/>
      <c r="BH1318" s="7"/>
      <c r="BI1318" s="7"/>
      <c r="BJ1318" s="7"/>
      <c r="BK1318" s="7"/>
      <c r="BL1318" s="7"/>
      <c r="BM1318" s="7"/>
      <c r="BN1318" s="7"/>
      <c r="BO1318" s="7"/>
      <c r="BP1318" s="7"/>
      <c r="BQ1318" s="7"/>
      <c r="BR1318" s="7"/>
      <c r="BS1318" s="7"/>
      <c r="BT1318" s="7"/>
      <c r="BU1318" s="7"/>
      <c r="BV1318" s="7"/>
      <c r="BW1318" s="7"/>
      <c r="BX1318" s="7"/>
      <c r="BY1318" s="7"/>
      <c r="BZ1318" s="7"/>
      <c r="CA1318" s="7"/>
      <c r="CB1318" s="7"/>
      <c r="CC1318" s="7"/>
      <c r="CD1318" s="7"/>
      <c r="CE1318" s="7"/>
      <c r="CF1318" s="7"/>
      <c r="CG1318" s="7"/>
      <c r="CH1318" s="7"/>
      <c r="CI1318" s="7"/>
      <c r="CJ1318" s="7"/>
      <c r="CK1318" s="7"/>
      <c r="CL1318" s="7"/>
      <c r="CM1318" s="8"/>
    </row>
    <row r="1319" spans="1:91" s="9" customFormat="1" ht="72" customHeight="1" x14ac:dyDescent="0.3">
      <c r="A1319" s="62"/>
      <c r="B1319" s="3" t="s">
        <v>769</v>
      </c>
      <c r="C1319" s="406" t="s">
        <v>62</v>
      </c>
      <c r="D1319" s="2" t="s">
        <v>52</v>
      </c>
      <c r="E1319" s="90" t="s">
        <v>3</v>
      </c>
      <c r="F1319" s="64"/>
      <c r="G1319" s="90"/>
      <c r="H1319" s="90"/>
      <c r="I1319" s="62">
        <v>70</v>
      </c>
      <c r="J1319" s="62">
        <v>80</v>
      </c>
      <c r="K1319" s="62">
        <v>100</v>
      </c>
      <c r="L1319" s="62">
        <v>100</v>
      </c>
      <c r="M1319" s="62">
        <v>100</v>
      </c>
      <c r="N1319" s="18"/>
      <c r="O1319" s="18"/>
      <c r="P1319" s="70"/>
      <c r="Q1319" s="7"/>
      <c r="R1319" s="7"/>
      <c r="S1319" s="7"/>
      <c r="T1319" s="7"/>
      <c r="U1319" s="7"/>
      <c r="V1319" s="7"/>
      <c r="W1319" s="7"/>
      <c r="X1319" s="7"/>
      <c r="Y1319" s="7"/>
      <c r="Z1319" s="7"/>
      <c r="AA1319" s="7"/>
      <c r="AB1319" s="7"/>
      <c r="AC1319" s="7"/>
      <c r="AD1319" s="7"/>
      <c r="AE1319" s="7"/>
      <c r="AF1319" s="7"/>
      <c r="AG1319" s="7"/>
      <c r="AH1319" s="7"/>
      <c r="AI1319" s="7"/>
      <c r="AJ1319" s="7"/>
      <c r="AK1319" s="7"/>
      <c r="AL1319" s="7"/>
      <c r="AM1319" s="7"/>
      <c r="AN1319" s="7"/>
      <c r="AO1319" s="7"/>
      <c r="AP1319" s="7"/>
      <c r="AQ1319" s="7"/>
      <c r="AR1319" s="7"/>
      <c r="AS1319" s="7"/>
      <c r="AT1319" s="7"/>
      <c r="AU1319" s="7"/>
      <c r="AV1319" s="7"/>
      <c r="AW1319" s="7"/>
      <c r="AX1319" s="7"/>
      <c r="AY1319" s="7"/>
      <c r="AZ1319" s="7"/>
      <c r="BA1319" s="7"/>
      <c r="BB1319" s="7"/>
      <c r="BC1319" s="7"/>
      <c r="BD1319" s="7"/>
      <c r="BE1319" s="7"/>
      <c r="BF1319" s="7"/>
      <c r="BG1319" s="7"/>
      <c r="BH1319" s="7"/>
      <c r="BI1319" s="7"/>
      <c r="BJ1319" s="7"/>
      <c r="BK1319" s="7"/>
      <c r="BL1319" s="7"/>
      <c r="BM1319" s="7"/>
      <c r="BN1319" s="7"/>
      <c r="BO1319" s="7"/>
      <c r="BP1319" s="7"/>
      <c r="BQ1319" s="7"/>
      <c r="BR1319" s="7"/>
      <c r="BS1319" s="7"/>
      <c r="BT1319" s="7"/>
      <c r="BU1319" s="7"/>
      <c r="BV1319" s="7"/>
      <c r="BW1319" s="7"/>
      <c r="BX1319" s="7"/>
      <c r="BY1319" s="7"/>
      <c r="BZ1319" s="7"/>
      <c r="CA1319" s="7"/>
      <c r="CB1319" s="7"/>
      <c r="CC1319" s="7"/>
      <c r="CD1319" s="7"/>
      <c r="CE1319" s="7"/>
      <c r="CF1319" s="7"/>
      <c r="CG1319" s="7"/>
      <c r="CH1319" s="7"/>
      <c r="CI1319" s="7"/>
      <c r="CJ1319" s="7"/>
      <c r="CK1319" s="7"/>
      <c r="CL1319" s="7"/>
      <c r="CM1319" s="8"/>
    </row>
    <row r="1320" spans="1:91" s="9" customFormat="1" ht="41.25" customHeight="1" x14ac:dyDescent="0.3">
      <c r="A1320" s="2"/>
      <c r="B1320" s="93" t="s">
        <v>61</v>
      </c>
      <c r="C1320" s="94"/>
      <c r="D1320" s="94"/>
      <c r="E1320" s="94"/>
      <c r="F1320" s="94"/>
      <c r="G1320" s="94"/>
      <c r="H1320" s="94"/>
      <c r="I1320" s="94"/>
      <c r="J1320" s="94"/>
      <c r="K1320" s="94"/>
      <c r="L1320" s="94"/>
      <c r="M1320" s="94"/>
      <c r="N1320" s="94"/>
      <c r="O1320" s="94"/>
      <c r="P1320" s="95"/>
      <c r="Q1320" s="7"/>
      <c r="R1320" s="7"/>
      <c r="S1320" s="7"/>
      <c r="T1320" s="7"/>
      <c r="U1320" s="7"/>
      <c r="V1320" s="7"/>
      <c r="W1320" s="7"/>
      <c r="X1320" s="7"/>
      <c r="Y1320" s="7"/>
      <c r="Z1320" s="7"/>
      <c r="AA1320" s="7"/>
      <c r="AB1320" s="7"/>
      <c r="AC1320" s="7"/>
      <c r="AD1320" s="7"/>
      <c r="AE1320" s="7"/>
      <c r="AF1320" s="7"/>
      <c r="AG1320" s="7"/>
      <c r="AH1320" s="7"/>
      <c r="AI1320" s="7"/>
      <c r="AJ1320" s="7"/>
      <c r="AK1320" s="7"/>
      <c r="AL1320" s="7"/>
      <c r="AM1320" s="7"/>
      <c r="AN1320" s="7"/>
      <c r="AO1320" s="7"/>
      <c r="AP1320" s="7"/>
      <c r="AQ1320" s="7"/>
      <c r="AR1320" s="7"/>
      <c r="AS1320" s="7"/>
      <c r="AT1320" s="7"/>
      <c r="AU1320" s="7"/>
      <c r="AV1320" s="7"/>
      <c r="AW1320" s="7"/>
      <c r="AX1320" s="7"/>
      <c r="AY1320" s="7"/>
      <c r="AZ1320" s="7"/>
      <c r="BA1320" s="7"/>
      <c r="BB1320" s="7"/>
      <c r="BC1320" s="7"/>
      <c r="BD1320" s="7"/>
      <c r="BE1320" s="7"/>
      <c r="BF1320" s="7"/>
      <c r="BG1320" s="7"/>
      <c r="BH1320" s="7"/>
      <c r="BI1320" s="7"/>
      <c r="BJ1320" s="7"/>
      <c r="BK1320" s="7"/>
      <c r="BL1320" s="7"/>
      <c r="BM1320" s="7"/>
      <c r="BN1320" s="7"/>
      <c r="BO1320" s="7"/>
      <c r="BP1320" s="7"/>
      <c r="BQ1320" s="7"/>
      <c r="BR1320" s="7"/>
      <c r="BS1320" s="7"/>
      <c r="BT1320" s="7"/>
      <c r="BU1320" s="7"/>
      <c r="BV1320" s="7"/>
      <c r="BW1320" s="7"/>
      <c r="BX1320" s="7"/>
      <c r="BY1320" s="7"/>
      <c r="BZ1320" s="7"/>
      <c r="CA1320" s="7"/>
      <c r="CB1320" s="7"/>
      <c r="CC1320" s="7"/>
      <c r="CD1320" s="7"/>
      <c r="CE1320" s="7"/>
      <c r="CF1320" s="7"/>
      <c r="CG1320" s="7"/>
      <c r="CH1320" s="7"/>
      <c r="CI1320" s="7"/>
      <c r="CJ1320" s="7"/>
      <c r="CK1320" s="7"/>
      <c r="CL1320" s="7"/>
      <c r="CM1320" s="8"/>
    </row>
    <row r="1321" spans="1:91" s="9" customFormat="1" ht="114" customHeight="1" x14ac:dyDescent="0.3">
      <c r="A1321" s="62"/>
      <c r="B1321" s="37" t="s">
        <v>770</v>
      </c>
      <c r="C1321" s="88" t="s">
        <v>53</v>
      </c>
      <c r="D1321" s="2" t="s">
        <v>52</v>
      </c>
      <c r="E1321" s="90" t="s">
        <v>3</v>
      </c>
      <c r="F1321" s="64"/>
      <c r="G1321" s="90">
        <v>0</v>
      </c>
      <c r="H1321" s="90">
        <v>0</v>
      </c>
      <c r="I1321" s="62">
        <v>100</v>
      </c>
      <c r="J1321" s="62">
        <v>100</v>
      </c>
      <c r="K1321" s="62">
        <v>100</v>
      </c>
      <c r="L1321" s="62">
        <v>100</v>
      </c>
      <c r="M1321" s="62">
        <v>100</v>
      </c>
      <c r="N1321" s="18"/>
      <c r="O1321" s="18"/>
      <c r="P1321" s="70"/>
      <c r="Q1321" s="7"/>
      <c r="R1321" s="7"/>
      <c r="S1321" s="7"/>
      <c r="T1321" s="7"/>
      <c r="U1321" s="7"/>
      <c r="V1321" s="7"/>
      <c r="W1321" s="7"/>
      <c r="X1321" s="7"/>
      <c r="Y1321" s="7"/>
      <c r="Z1321" s="7"/>
      <c r="AA1321" s="7"/>
      <c r="AB1321" s="7"/>
      <c r="AC1321" s="7"/>
      <c r="AD1321" s="7"/>
      <c r="AE1321" s="7"/>
      <c r="AF1321" s="7"/>
      <c r="AG1321" s="7"/>
      <c r="AH1321" s="7"/>
      <c r="AI1321" s="7"/>
      <c r="AJ1321" s="7"/>
      <c r="AK1321" s="7"/>
      <c r="AL1321" s="7"/>
      <c r="AM1321" s="7"/>
      <c r="AN1321" s="7"/>
      <c r="AO1321" s="7"/>
      <c r="AP1321" s="7"/>
      <c r="AQ1321" s="7"/>
      <c r="AR1321" s="7"/>
      <c r="AS1321" s="7"/>
      <c r="AT1321" s="7"/>
      <c r="AU1321" s="7"/>
      <c r="AV1321" s="7"/>
      <c r="AW1321" s="7"/>
      <c r="AX1321" s="7"/>
      <c r="AY1321" s="7"/>
      <c r="AZ1321" s="7"/>
      <c r="BA1321" s="7"/>
      <c r="BB1321" s="7"/>
      <c r="BC1321" s="7"/>
      <c r="BD1321" s="7"/>
      <c r="BE1321" s="7"/>
      <c r="BF1321" s="7"/>
      <c r="BG1321" s="7"/>
      <c r="BH1321" s="7"/>
      <c r="BI1321" s="7"/>
      <c r="BJ1321" s="7"/>
      <c r="BK1321" s="7"/>
      <c r="BL1321" s="7"/>
      <c r="BM1321" s="7"/>
      <c r="BN1321" s="7"/>
      <c r="BO1321" s="7"/>
      <c r="BP1321" s="7"/>
      <c r="BQ1321" s="7"/>
      <c r="BR1321" s="7"/>
      <c r="BS1321" s="7"/>
      <c r="BT1321" s="7"/>
      <c r="BU1321" s="7"/>
      <c r="BV1321" s="7"/>
      <c r="BW1321" s="7"/>
      <c r="BX1321" s="7"/>
      <c r="BY1321" s="7"/>
      <c r="BZ1321" s="7"/>
      <c r="CA1321" s="7"/>
      <c r="CB1321" s="7"/>
      <c r="CC1321" s="7"/>
      <c r="CD1321" s="7"/>
      <c r="CE1321" s="7"/>
      <c r="CF1321" s="7"/>
      <c r="CG1321" s="7"/>
      <c r="CH1321" s="7"/>
      <c r="CI1321" s="7"/>
      <c r="CJ1321" s="7"/>
      <c r="CK1321" s="7"/>
      <c r="CL1321" s="7"/>
      <c r="CM1321" s="8"/>
    </row>
    <row r="1322" spans="1:91" s="9" customFormat="1" ht="123.75" customHeight="1" x14ac:dyDescent="0.3">
      <c r="A1322" s="62"/>
      <c r="B1322" s="37" t="s">
        <v>771</v>
      </c>
      <c r="C1322" s="88" t="s">
        <v>53</v>
      </c>
      <c r="D1322" s="2" t="s">
        <v>52</v>
      </c>
      <c r="E1322" s="106" t="s">
        <v>3</v>
      </c>
      <c r="F1322" s="64"/>
      <c r="G1322" s="106">
        <v>0</v>
      </c>
      <c r="H1322" s="106">
        <v>0</v>
      </c>
      <c r="I1322" s="2">
        <v>40</v>
      </c>
      <c r="J1322" s="2">
        <v>60</v>
      </c>
      <c r="K1322" s="2">
        <v>60</v>
      </c>
      <c r="L1322" s="2">
        <v>60</v>
      </c>
      <c r="M1322" s="2">
        <v>80</v>
      </c>
      <c r="N1322" s="18"/>
      <c r="O1322" s="18"/>
      <c r="P1322" s="70"/>
      <c r="Q1322" s="7"/>
      <c r="R1322" s="7"/>
      <c r="S1322" s="7"/>
      <c r="T1322" s="7"/>
      <c r="U1322" s="7"/>
      <c r="V1322" s="7"/>
      <c r="W1322" s="7"/>
      <c r="X1322" s="7"/>
      <c r="Y1322" s="7"/>
      <c r="Z1322" s="7"/>
      <c r="AA1322" s="7"/>
      <c r="AB1322" s="7"/>
      <c r="AC1322" s="7"/>
      <c r="AD1322" s="7"/>
      <c r="AE1322" s="7"/>
      <c r="AF1322" s="7"/>
      <c r="AG1322" s="7"/>
      <c r="AH1322" s="7"/>
      <c r="AI1322" s="7"/>
      <c r="AJ1322" s="7"/>
      <c r="AK1322" s="7"/>
      <c r="AL1322" s="7"/>
      <c r="AM1322" s="7"/>
      <c r="AN1322" s="7"/>
      <c r="AO1322" s="7"/>
      <c r="AP1322" s="7"/>
      <c r="AQ1322" s="7"/>
      <c r="AR1322" s="7"/>
      <c r="AS1322" s="7"/>
      <c r="AT1322" s="7"/>
      <c r="AU1322" s="7"/>
      <c r="AV1322" s="7"/>
      <c r="AW1322" s="7"/>
      <c r="AX1322" s="7"/>
      <c r="AY1322" s="7"/>
      <c r="AZ1322" s="7"/>
      <c r="BA1322" s="7"/>
      <c r="BB1322" s="7"/>
      <c r="BC1322" s="7"/>
      <c r="BD1322" s="7"/>
      <c r="BE1322" s="7"/>
      <c r="BF1322" s="7"/>
      <c r="BG1322" s="7"/>
      <c r="BH1322" s="7"/>
      <c r="BI1322" s="7"/>
      <c r="BJ1322" s="7"/>
      <c r="BK1322" s="7"/>
      <c r="BL1322" s="7"/>
      <c r="BM1322" s="7"/>
      <c r="BN1322" s="7"/>
      <c r="BO1322" s="7"/>
      <c r="BP1322" s="7"/>
      <c r="BQ1322" s="7"/>
      <c r="BR1322" s="7"/>
      <c r="BS1322" s="7"/>
      <c r="BT1322" s="7"/>
      <c r="BU1322" s="7"/>
      <c r="BV1322" s="7"/>
      <c r="BW1322" s="7"/>
      <c r="BX1322" s="7"/>
      <c r="BY1322" s="7"/>
      <c r="BZ1322" s="7"/>
      <c r="CA1322" s="7"/>
      <c r="CB1322" s="7"/>
      <c r="CC1322" s="7"/>
      <c r="CD1322" s="7"/>
      <c r="CE1322" s="7"/>
      <c r="CF1322" s="7"/>
      <c r="CG1322" s="7"/>
      <c r="CH1322" s="7"/>
      <c r="CI1322" s="7"/>
      <c r="CJ1322" s="7"/>
      <c r="CK1322" s="7"/>
      <c r="CL1322" s="7"/>
      <c r="CM1322" s="8"/>
    </row>
    <row r="1323" spans="1:91" s="9" customFormat="1" ht="41.25" customHeight="1" x14ac:dyDescent="0.3">
      <c r="A1323" s="2"/>
      <c r="B1323" s="93" t="s">
        <v>43</v>
      </c>
      <c r="C1323" s="94"/>
      <c r="D1323" s="94"/>
      <c r="E1323" s="94"/>
      <c r="F1323" s="94"/>
      <c r="G1323" s="94"/>
      <c r="H1323" s="94"/>
      <c r="I1323" s="94"/>
      <c r="J1323" s="94"/>
      <c r="K1323" s="94"/>
      <c r="L1323" s="94"/>
      <c r="M1323" s="94"/>
      <c r="N1323" s="94"/>
      <c r="O1323" s="94"/>
      <c r="P1323" s="95"/>
      <c r="Q1323" s="7"/>
      <c r="R1323" s="7"/>
      <c r="S1323" s="7"/>
      <c r="T1323" s="7"/>
      <c r="U1323" s="7"/>
      <c r="V1323" s="7"/>
      <c r="W1323" s="7"/>
      <c r="X1323" s="7"/>
      <c r="Y1323" s="7"/>
      <c r="Z1323" s="7"/>
      <c r="AA1323" s="7"/>
      <c r="AB1323" s="7"/>
      <c r="AC1323" s="7"/>
      <c r="AD1323" s="7"/>
      <c r="AE1323" s="7"/>
      <c r="AF1323" s="7"/>
      <c r="AG1323" s="7"/>
      <c r="AH1323" s="7"/>
      <c r="AI1323" s="7"/>
      <c r="AJ1323" s="7"/>
      <c r="AK1323" s="7"/>
      <c r="AL1323" s="7"/>
      <c r="AM1323" s="7"/>
      <c r="AN1323" s="7"/>
      <c r="AO1323" s="7"/>
      <c r="AP1323" s="7"/>
      <c r="AQ1323" s="7"/>
      <c r="AR1323" s="7"/>
      <c r="AS1323" s="7"/>
      <c r="AT1323" s="7"/>
      <c r="AU1323" s="7"/>
      <c r="AV1323" s="7"/>
      <c r="AW1323" s="7"/>
      <c r="AX1323" s="7"/>
      <c r="AY1323" s="7"/>
      <c r="AZ1323" s="7"/>
      <c r="BA1323" s="7"/>
      <c r="BB1323" s="7"/>
      <c r="BC1323" s="7"/>
      <c r="BD1323" s="7"/>
      <c r="BE1323" s="7"/>
      <c r="BF1323" s="7"/>
      <c r="BG1323" s="7"/>
      <c r="BH1323" s="7"/>
      <c r="BI1323" s="7"/>
      <c r="BJ1323" s="7"/>
      <c r="BK1323" s="7"/>
      <c r="BL1323" s="7"/>
      <c r="BM1323" s="7"/>
      <c r="BN1323" s="7"/>
      <c r="BO1323" s="7"/>
      <c r="BP1323" s="7"/>
      <c r="BQ1323" s="7"/>
      <c r="BR1323" s="7"/>
      <c r="BS1323" s="7"/>
      <c r="BT1323" s="7"/>
      <c r="BU1323" s="7"/>
      <c r="BV1323" s="7"/>
      <c r="BW1323" s="7"/>
      <c r="BX1323" s="7"/>
      <c r="BY1323" s="7"/>
      <c r="BZ1323" s="7"/>
      <c r="CA1323" s="7"/>
      <c r="CB1323" s="7"/>
      <c r="CC1323" s="7"/>
      <c r="CD1323" s="7"/>
      <c r="CE1323" s="7"/>
      <c r="CF1323" s="7"/>
      <c r="CG1323" s="7"/>
      <c r="CH1323" s="7"/>
      <c r="CI1323" s="7"/>
      <c r="CJ1323" s="7"/>
      <c r="CK1323" s="7"/>
      <c r="CL1323" s="7"/>
      <c r="CM1323" s="8"/>
    </row>
    <row r="1324" spans="1:91" s="9" customFormat="1" ht="92.25" customHeight="1" x14ac:dyDescent="0.3">
      <c r="A1324" s="2"/>
      <c r="B1324" s="135" t="s">
        <v>60</v>
      </c>
      <c r="C1324" s="106"/>
      <c r="D1324" s="106"/>
      <c r="E1324" s="106"/>
      <c r="F1324" s="106"/>
      <c r="G1324" s="106"/>
      <c r="H1324" s="106"/>
      <c r="I1324" s="106"/>
      <c r="J1324" s="106"/>
      <c r="K1324" s="106"/>
      <c r="L1324" s="106"/>
      <c r="M1324" s="106"/>
      <c r="N1324" s="106"/>
      <c r="O1324" s="106"/>
      <c r="P1324" s="197"/>
      <c r="Q1324" s="7"/>
      <c r="R1324" s="7"/>
      <c r="S1324" s="7"/>
      <c r="T1324" s="7"/>
      <c r="U1324" s="7"/>
      <c r="V1324" s="7"/>
      <c r="W1324" s="7"/>
      <c r="X1324" s="7"/>
      <c r="Y1324" s="7"/>
      <c r="Z1324" s="7"/>
      <c r="AA1324" s="7"/>
      <c r="AB1324" s="7"/>
      <c r="AC1324" s="7"/>
      <c r="AD1324" s="7"/>
      <c r="AE1324" s="7"/>
      <c r="AF1324" s="7"/>
      <c r="AG1324" s="7"/>
      <c r="AH1324" s="7"/>
      <c r="AI1324" s="7"/>
      <c r="AJ1324" s="7"/>
      <c r="AK1324" s="7"/>
      <c r="AL1324" s="7"/>
      <c r="AM1324" s="7"/>
      <c r="AN1324" s="7"/>
      <c r="AO1324" s="7"/>
      <c r="AP1324" s="7"/>
      <c r="AQ1324" s="7"/>
      <c r="AR1324" s="7"/>
      <c r="AS1324" s="7"/>
      <c r="AT1324" s="7"/>
      <c r="AU1324" s="7"/>
      <c r="AV1324" s="7"/>
      <c r="AW1324" s="7"/>
      <c r="AX1324" s="7"/>
      <c r="AY1324" s="7"/>
      <c r="AZ1324" s="7"/>
      <c r="BA1324" s="7"/>
      <c r="BB1324" s="7"/>
      <c r="BC1324" s="7"/>
      <c r="BD1324" s="7"/>
      <c r="BE1324" s="7"/>
      <c r="BF1324" s="7"/>
      <c r="BG1324" s="7"/>
      <c r="BH1324" s="7"/>
      <c r="BI1324" s="7"/>
      <c r="BJ1324" s="7"/>
      <c r="BK1324" s="7"/>
      <c r="BL1324" s="7"/>
      <c r="BM1324" s="7"/>
      <c r="BN1324" s="7"/>
      <c r="BO1324" s="7"/>
      <c r="BP1324" s="7"/>
      <c r="BQ1324" s="7"/>
      <c r="BR1324" s="7"/>
      <c r="BS1324" s="7"/>
      <c r="BT1324" s="7"/>
      <c r="BU1324" s="7"/>
      <c r="BV1324" s="7"/>
      <c r="BW1324" s="7"/>
      <c r="BX1324" s="7"/>
      <c r="BY1324" s="7"/>
      <c r="BZ1324" s="7"/>
      <c r="CA1324" s="7"/>
      <c r="CB1324" s="7"/>
      <c r="CC1324" s="7"/>
      <c r="CD1324" s="7"/>
      <c r="CE1324" s="7"/>
      <c r="CF1324" s="7"/>
      <c r="CG1324" s="7"/>
      <c r="CH1324" s="7"/>
      <c r="CI1324" s="7"/>
      <c r="CJ1324" s="7"/>
      <c r="CK1324" s="7"/>
      <c r="CL1324" s="7"/>
      <c r="CM1324" s="8"/>
    </row>
    <row r="1325" spans="1:91" s="9" customFormat="1" ht="288" customHeight="1" x14ac:dyDescent="0.3">
      <c r="A1325" s="2">
        <v>112</v>
      </c>
      <c r="B1325" s="30" t="s">
        <v>59</v>
      </c>
      <c r="C1325" s="2" t="s">
        <v>58</v>
      </c>
      <c r="D1325" s="2"/>
      <c r="E1325" s="381" t="s">
        <v>39</v>
      </c>
      <c r="F1325" s="381" t="s">
        <v>57</v>
      </c>
      <c r="G1325" s="381"/>
      <c r="H1325" s="2"/>
      <c r="I1325" s="381"/>
      <c r="J1325" s="378"/>
      <c r="K1325" s="378"/>
      <c r="L1325" s="378">
        <f>5829/2</f>
        <v>2914.5</v>
      </c>
      <c r="M1325" s="378">
        <f>5829/2</f>
        <v>2914.5</v>
      </c>
      <c r="N1325" s="2" t="s">
        <v>38</v>
      </c>
      <c r="O1325" s="2">
        <v>279114015</v>
      </c>
      <c r="P1325" s="31" t="s">
        <v>56</v>
      </c>
      <c r="Q1325" s="7"/>
      <c r="R1325" s="7"/>
      <c r="S1325" s="7"/>
      <c r="T1325" s="7"/>
      <c r="U1325" s="7"/>
      <c r="V1325" s="7"/>
      <c r="W1325" s="7"/>
      <c r="X1325" s="7"/>
      <c r="Y1325" s="7"/>
      <c r="Z1325" s="7"/>
      <c r="AA1325" s="7"/>
      <c r="AB1325" s="7"/>
      <c r="AC1325" s="7"/>
      <c r="AD1325" s="7"/>
      <c r="AE1325" s="7"/>
      <c r="AF1325" s="7"/>
      <c r="AG1325" s="7"/>
      <c r="AH1325" s="7"/>
      <c r="AI1325" s="7"/>
      <c r="AJ1325" s="7"/>
      <c r="AK1325" s="7"/>
      <c r="AL1325" s="7"/>
      <c r="AM1325" s="7"/>
      <c r="AN1325" s="7"/>
      <c r="AO1325" s="7"/>
      <c r="AP1325" s="7"/>
      <c r="AQ1325" s="7"/>
      <c r="AR1325" s="7"/>
      <c r="AS1325" s="7"/>
      <c r="AT1325" s="7"/>
      <c r="AU1325" s="7"/>
      <c r="AV1325" s="7"/>
      <c r="AW1325" s="7"/>
      <c r="AX1325" s="7"/>
      <c r="AY1325" s="7"/>
      <c r="AZ1325" s="7"/>
      <c r="BA1325" s="7"/>
      <c r="BB1325" s="7"/>
      <c r="BC1325" s="7"/>
      <c r="BD1325" s="7"/>
      <c r="BE1325" s="7"/>
      <c r="BF1325" s="7"/>
      <c r="BG1325" s="7"/>
      <c r="BH1325" s="7"/>
      <c r="BI1325" s="7"/>
      <c r="BJ1325" s="7"/>
      <c r="BK1325" s="7"/>
      <c r="BL1325" s="7"/>
      <c r="BM1325" s="7"/>
      <c r="BN1325" s="7"/>
      <c r="BO1325" s="7"/>
      <c r="BP1325" s="7"/>
      <c r="BQ1325" s="7"/>
      <c r="BR1325" s="7"/>
      <c r="BS1325" s="7"/>
      <c r="BT1325" s="7"/>
      <c r="BU1325" s="7"/>
      <c r="BV1325" s="7"/>
      <c r="BW1325" s="7"/>
      <c r="BX1325" s="7"/>
      <c r="BY1325" s="7"/>
      <c r="BZ1325" s="7"/>
      <c r="CA1325" s="7"/>
      <c r="CB1325" s="7"/>
      <c r="CC1325" s="7"/>
      <c r="CD1325" s="7"/>
      <c r="CE1325" s="7"/>
      <c r="CF1325" s="7"/>
      <c r="CG1325" s="7"/>
      <c r="CH1325" s="7"/>
      <c r="CI1325" s="7"/>
      <c r="CJ1325" s="7"/>
      <c r="CK1325" s="7"/>
      <c r="CL1325" s="7"/>
      <c r="CM1325" s="8"/>
    </row>
    <row r="1326" spans="1:91" s="9" customFormat="1" ht="75" x14ac:dyDescent="0.3">
      <c r="A1326" s="62"/>
      <c r="B1326" s="37" t="s">
        <v>55</v>
      </c>
      <c r="C1326" s="88" t="s">
        <v>53</v>
      </c>
      <c r="D1326" s="2" t="s">
        <v>52</v>
      </c>
      <c r="E1326" s="106" t="s">
        <v>3</v>
      </c>
      <c r="F1326" s="64"/>
      <c r="G1326" s="106">
        <v>69.7</v>
      </c>
      <c r="H1326" s="106">
        <v>85.2</v>
      </c>
      <c r="I1326" s="2">
        <v>93.7</v>
      </c>
      <c r="J1326" s="2">
        <v>97.9</v>
      </c>
      <c r="K1326" s="2">
        <v>97.9</v>
      </c>
      <c r="L1326" s="2">
        <v>100</v>
      </c>
      <c r="M1326" s="2">
        <v>100</v>
      </c>
      <c r="N1326" s="18"/>
      <c r="O1326" s="18"/>
      <c r="P1326" s="70"/>
      <c r="Q1326" s="7"/>
      <c r="R1326" s="7"/>
      <c r="S1326" s="7"/>
      <c r="T1326" s="7"/>
      <c r="U1326" s="7"/>
      <c r="V1326" s="7"/>
      <c r="W1326" s="7"/>
      <c r="X1326" s="7"/>
      <c r="Y1326" s="7"/>
      <c r="Z1326" s="7"/>
      <c r="AA1326" s="7"/>
      <c r="AB1326" s="7"/>
      <c r="AC1326" s="7"/>
      <c r="AD1326" s="7"/>
      <c r="AE1326" s="7"/>
      <c r="AF1326" s="7"/>
      <c r="AG1326" s="7"/>
      <c r="AH1326" s="7"/>
      <c r="AI1326" s="7"/>
      <c r="AJ1326" s="7"/>
      <c r="AK1326" s="7"/>
      <c r="AL1326" s="7"/>
      <c r="AM1326" s="7"/>
      <c r="AN1326" s="7"/>
      <c r="AO1326" s="7"/>
      <c r="AP1326" s="7"/>
      <c r="AQ1326" s="7"/>
      <c r="AR1326" s="7"/>
      <c r="AS1326" s="7"/>
      <c r="AT1326" s="7"/>
      <c r="AU1326" s="7"/>
      <c r="AV1326" s="7"/>
      <c r="AW1326" s="7"/>
      <c r="AX1326" s="7"/>
      <c r="AY1326" s="7"/>
      <c r="AZ1326" s="7"/>
      <c r="BA1326" s="7"/>
      <c r="BB1326" s="7"/>
      <c r="BC1326" s="7"/>
      <c r="BD1326" s="7"/>
      <c r="BE1326" s="7"/>
      <c r="BF1326" s="7"/>
      <c r="BG1326" s="7"/>
      <c r="BH1326" s="7"/>
      <c r="BI1326" s="7"/>
      <c r="BJ1326" s="7"/>
      <c r="BK1326" s="7"/>
      <c r="BL1326" s="7"/>
      <c r="BM1326" s="7"/>
      <c r="BN1326" s="7"/>
      <c r="BO1326" s="7"/>
      <c r="BP1326" s="7"/>
      <c r="BQ1326" s="7"/>
      <c r="BR1326" s="7"/>
      <c r="BS1326" s="7"/>
      <c r="BT1326" s="7"/>
      <c r="BU1326" s="7"/>
      <c r="BV1326" s="7"/>
      <c r="BW1326" s="7"/>
      <c r="BX1326" s="7"/>
      <c r="BY1326" s="7"/>
      <c r="BZ1326" s="7"/>
      <c r="CA1326" s="7"/>
      <c r="CB1326" s="7"/>
      <c r="CC1326" s="7"/>
      <c r="CD1326" s="7"/>
      <c r="CE1326" s="7"/>
      <c r="CF1326" s="7"/>
      <c r="CG1326" s="7"/>
      <c r="CH1326" s="7"/>
      <c r="CI1326" s="7"/>
      <c r="CJ1326" s="7"/>
      <c r="CK1326" s="7"/>
      <c r="CL1326" s="7"/>
      <c r="CM1326" s="8"/>
    </row>
    <row r="1327" spans="1:91" s="9" customFormat="1" ht="108.75" customHeight="1" x14ac:dyDescent="0.3">
      <c r="A1327" s="62"/>
      <c r="B1327" s="35" t="s">
        <v>772</v>
      </c>
      <c r="C1327" s="88" t="s">
        <v>53</v>
      </c>
      <c r="D1327" s="2" t="s">
        <v>52</v>
      </c>
      <c r="E1327" s="106" t="s">
        <v>3</v>
      </c>
      <c r="F1327" s="64"/>
      <c r="G1327" s="106"/>
      <c r="H1327" s="106"/>
      <c r="I1327" s="2">
        <v>91.5</v>
      </c>
      <c r="J1327" s="2">
        <v>100</v>
      </c>
      <c r="K1327" s="2">
        <v>100</v>
      </c>
      <c r="L1327" s="2">
        <v>100</v>
      </c>
      <c r="M1327" s="2">
        <v>100</v>
      </c>
      <c r="N1327" s="18"/>
      <c r="O1327" s="18"/>
      <c r="P1327" s="70"/>
      <c r="Q1327" s="7"/>
      <c r="R1327" s="7"/>
      <c r="S1327" s="7"/>
      <c r="T1327" s="7"/>
      <c r="U1327" s="7"/>
      <c r="V1327" s="7"/>
      <c r="W1327" s="7"/>
      <c r="X1327" s="7"/>
      <c r="Y1327" s="7"/>
      <c r="Z1327" s="7"/>
      <c r="AA1327" s="7"/>
      <c r="AB1327" s="7"/>
      <c r="AC1327" s="7"/>
      <c r="AD1327" s="7"/>
      <c r="AE1327" s="7"/>
      <c r="AF1327" s="7"/>
      <c r="AG1327" s="7"/>
      <c r="AH1327" s="7"/>
      <c r="AI1327" s="7"/>
      <c r="AJ1327" s="7"/>
      <c r="AK1327" s="7"/>
      <c r="AL1327" s="7"/>
      <c r="AM1327" s="7"/>
      <c r="AN1327" s="7"/>
      <c r="AO1327" s="7"/>
      <c r="AP1327" s="7"/>
      <c r="AQ1327" s="7"/>
      <c r="AR1327" s="7"/>
      <c r="AS1327" s="7"/>
      <c r="AT1327" s="7"/>
      <c r="AU1327" s="7"/>
      <c r="AV1327" s="7"/>
      <c r="AW1327" s="7"/>
      <c r="AX1327" s="7"/>
      <c r="AY1327" s="7"/>
      <c r="AZ1327" s="7"/>
      <c r="BA1327" s="7"/>
      <c r="BB1327" s="7"/>
      <c r="BC1327" s="7"/>
      <c r="BD1327" s="7"/>
      <c r="BE1327" s="7"/>
      <c r="BF1327" s="7"/>
      <c r="BG1327" s="7"/>
      <c r="BH1327" s="7"/>
      <c r="BI1327" s="7"/>
      <c r="BJ1327" s="7"/>
      <c r="BK1327" s="7"/>
      <c r="BL1327" s="7"/>
      <c r="BM1327" s="7"/>
      <c r="BN1327" s="7"/>
      <c r="BO1327" s="7"/>
      <c r="BP1327" s="7"/>
      <c r="BQ1327" s="7"/>
      <c r="BR1327" s="7"/>
      <c r="BS1327" s="7"/>
      <c r="BT1327" s="7"/>
      <c r="BU1327" s="7"/>
      <c r="BV1327" s="7"/>
      <c r="BW1327" s="7"/>
      <c r="BX1327" s="7"/>
      <c r="BY1327" s="7"/>
      <c r="BZ1327" s="7"/>
      <c r="CA1327" s="7"/>
      <c r="CB1327" s="7"/>
      <c r="CC1327" s="7"/>
      <c r="CD1327" s="7"/>
      <c r="CE1327" s="7"/>
      <c r="CF1327" s="7"/>
      <c r="CG1327" s="7"/>
      <c r="CH1327" s="7"/>
      <c r="CI1327" s="7"/>
      <c r="CJ1327" s="7"/>
      <c r="CK1327" s="7"/>
      <c r="CL1327" s="7"/>
      <c r="CM1327" s="8"/>
    </row>
    <row r="1328" spans="1:91" s="9" customFormat="1" ht="118.5" customHeight="1" x14ac:dyDescent="0.3">
      <c r="A1328" s="62"/>
      <c r="B1328" s="35" t="s">
        <v>54</v>
      </c>
      <c r="C1328" s="88" t="s">
        <v>53</v>
      </c>
      <c r="D1328" s="2" t="s">
        <v>52</v>
      </c>
      <c r="E1328" s="106" t="s">
        <v>3</v>
      </c>
      <c r="F1328" s="64"/>
      <c r="G1328" s="106">
        <v>0</v>
      </c>
      <c r="H1328" s="106">
        <v>0</v>
      </c>
      <c r="I1328" s="2">
        <v>100</v>
      </c>
      <c r="J1328" s="2">
        <v>100</v>
      </c>
      <c r="K1328" s="2">
        <v>100</v>
      </c>
      <c r="L1328" s="2">
        <v>100</v>
      </c>
      <c r="M1328" s="2">
        <v>100</v>
      </c>
      <c r="N1328" s="18"/>
      <c r="O1328" s="18"/>
      <c r="P1328" s="70"/>
      <c r="Q1328" s="7"/>
      <c r="R1328" s="7"/>
      <c r="S1328" s="7"/>
      <c r="T1328" s="7"/>
      <c r="U1328" s="7"/>
      <c r="V1328" s="7"/>
      <c r="W1328" s="7"/>
      <c r="X1328" s="7"/>
      <c r="Y1328" s="7"/>
      <c r="Z1328" s="7"/>
      <c r="AA1328" s="7"/>
      <c r="AB1328" s="7"/>
      <c r="AC1328" s="7"/>
      <c r="AD1328" s="7"/>
      <c r="AE1328" s="7"/>
      <c r="AF1328" s="7"/>
      <c r="AG1328" s="7"/>
      <c r="AH1328" s="7"/>
      <c r="AI1328" s="7"/>
      <c r="AJ1328" s="7"/>
      <c r="AK1328" s="7"/>
      <c r="AL1328" s="7"/>
      <c r="AM1328" s="7"/>
      <c r="AN1328" s="7"/>
      <c r="AO1328" s="7"/>
      <c r="AP1328" s="7"/>
      <c r="AQ1328" s="7"/>
      <c r="AR1328" s="7"/>
      <c r="AS1328" s="7"/>
      <c r="AT1328" s="7"/>
      <c r="AU1328" s="7"/>
      <c r="AV1328" s="7"/>
      <c r="AW1328" s="7"/>
      <c r="AX1328" s="7"/>
      <c r="AY1328" s="7"/>
      <c r="AZ1328" s="7"/>
      <c r="BA1328" s="7"/>
      <c r="BB1328" s="7"/>
      <c r="BC1328" s="7"/>
      <c r="BD1328" s="7"/>
      <c r="BE1328" s="7"/>
      <c r="BF1328" s="7"/>
      <c r="BG1328" s="7"/>
      <c r="BH1328" s="7"/>
      <c r="BI1328" s="7"/>
      <c r="BJ1328" s="7"/>
      <c r="BK1328" s="7"/>
      <c r="BL1328" s="7"/>
      <c r="BM1328" s="7"/>
      <c r="BN1328" s="7"/>
      <c r="BO1328" s="7"/>
      <c r="BP1328" s="7"/>
      <c r="BQ1328" s="7"/>
      <c r="BR1328" s="7"/>
      <c r="BS1328" s="7"/>
      <c r="BT1328" s="7"/>
      <c r="BU1328" s="7"/>
      <c r="BV1328" s="7"/>
      <c r="BW1328" s="7"/>
      <c r="BX1328" s="7"/>
      <c r="BY1328" s="7"/>
      <c r="BZ1328" s="7"/>
      <c r="CA1328" s="7"/>
      <c r="CB1328" s="7"/>
      <c r="CC1328" s="7"/>
      <c r="CD1328" s="7"/>
      <c r="CE1328" s="7"/>
      <c r="CF1328" s="7"/>
      <c r="CG1328" s="7"/>
      <c r="CH1328" s="7"/>
      <c r="CI1328" s="7"/>
      <c r="CJ1328" s="7"/>
      <c r="CK1328" s="7"/>
      <c r="CL1328" s="7"/>
      <c r="CM1328" s="8"/>
    </row>
    <row r="1329" spans="1:91" s="9" customFormat="1" ht="41.25" customHeight="1" x14ac:dyDescent="0.3">
      <c r="A1329" s="62"/>
      <c r="B1329" s="137" t="s">
        <v>51</v>
      </c>
      <c r="C1329" s="2"/>
      <c r="D1329" s="381"/>
      <c r="E1329" s="2"/>
      <c r="F1329" s="381"/>
      <c r="G1329" s="106">
        <f t="shared" ref="G1329:M1329" si="125">G1330+G1331+G1332</f>
        <v>0</v>
      </c>
      <c r="H1329" s="106">
        <f t="shared" si="125"/>
        <v>0</v>
      </c>
      <c r="I1329" s="106">
        <f t="shared" si="125"/>
        <v>0</v>
      </c>
      <c r="J1329" s="106">
        <f t="shared" si="125"/>
        <v>0</v>
      </c>
      <c r="K1329" s="106">
        <f t="shared" si="125"/>
        <v>0</v>
      </c>
      <c r="L1329" s="106">
        <f t="shared" si="125"/>
        <v>2914.5</v>
      </c>
      <c r="M1329" s="106">
        <f t="shared" si="125"/>
        <v>2914.5</v>
      </c>
      <c r="N1329" s="2"/>
      <c r="O1329" s="2"/>
      <c r="P1329" s="31"/>
      <c r="Q1329" s="7"/>
      <c r="R1329" s="7"/>
      <c r="S1329" s="7"/>
      <c r="T1329" s="7"/>
      <c r="U1329" s="7"/>
      <c r="V1329" s="7"/>
      <c r="W1329" s="7"/>
      <c r="X1329" s="7"/>
      <c r="Y1329" s="7"/>
      <c r="Z1329" s="7"/>
      <c r="AA1329" s="7"/>
      <c r="AB1329" s="7"/>
      <c r="AC1329" s="7"/>
      <c r="AD1329" s="7"/>
      <c r="AE1329" s="7"/>
      <c r="AF1329" s="7"/>
      <c r="AG1329" s="7"/>
      <c r="AH1329" s="7"/>
      <c r="AI1329" s="7"/>
      <c r="AJ1329" s="7"/>
      <c r="AK1329" s="7"/>
      <c r="AL1329" s="7"/>
      <c r="AM1329" s="7"/>
      <c r="AN1329" s="7"/>
      <c r="AO1329" s="7"/>
      <c r="AP1329" s="7"/>
      <c r="AQ1329" s="7"/>
      <c r="AR1329" s="7"/>
      <c r="AS1329" s="7"/>
      <c r="AT1329" s="7"/>
      <c r="AU1329" s="7"/>
      <c r="AV1329" s="7"/>
      <c r="AW1329" s="7"/>
      <c r="AX1329" s="7"/>
      <c r="AY1329" s="7"/>
      <c r="AZ1329" s="7"/>
      <c r="BA1329" s="7"/>
      <c r="BB1329" s="7"/>
      <c r="BC1329" s="7"/>
      <c r="BD1329" s="7"/>
      <c r="BE1329" s="7"/>
      <c r="BF1329" s="7"/>
      <c r="BG1329" s="7"/>
      <c r="BH1329" s="7"/>
      <c r="BI1329" s="7"/>
      <c r="BJ1329" s="7"/>
      <c r="BK1329" s="7"/>
      <c r="BL1329" s="7"/>
      <c r="BM1329" s="7"/>
      <c r="BN1329" s="7"/>
      <c r="BO1329" s="7"/>
      <c r="BP1329" s="7"/>
      <c r="BQ1329" s="7"/>
      <c r="BR1329" s="7"/>
      <c r="BS1329" s="7"/>
      <c r="BT1329" s="7"/>
      <c r="BU1329" s="7"/>
      <c r="BV1329" s="7"/>
      <c r="BW1329" s="7"/>
      <c r="BX1329" s="7"/>
      <c r="BY1329" s="7"/>
      <c r="BZ1329" s="7"/>
      <c r="CA1329" s="7"/>
      <c r="CB1329" s="7"/>
      <c r="CC1329" s="7"/>
      <c r="CD1329" s="7"/>
      <c r="CE1329" s="7"/>
      <c r="CF1329" s="7"/>
      <c r="CG1329" s="7"/>
      <c r="CH1329" s="7"/>
      <c r="CI1329" s="7"/>
      <c r="CJ1329" s="7"/>
      <c r="CK1329" s="7"/>
      <c r="CL1329" s="7"/>
      <c r="CM1329" s="8"/>
    </row>
    <row r="1330" spans="1:91" s="9" customFormat="1" ht="41.25" customHeight="1" x14ac:dyDescent="0.3">
      <c r="A1330" s="62"/>
      <c r="B1330" s="30" t="s">
        <v>35</v>
      </c>
      <c r="C1330" s="2"/>
      <c r="D1330" s="381"/>
      <c r="E1330" s="2"/>
      <c r="F1330" s="381"/>
      <c r="G1330" s="2"/>
      <c r="H1330" s="62"/>
      <c r="I1330" s="378"/>
      <c r="J1330" s="378"/>
      <c r="K1330" s="378"/>
      <c r="L1330" s="381"/>
      <c r="M1330" s="378"/>
      <c r="N1330" s="2"/>
      <c r="O1330" s="2"/>
      <c r="P1330" s="31"/>
      <c r="Q1330" s="7"/>
      <c r="R1330" s="7"/>
      <c r="S1330" s="7"/>
      <c r="T1330" s="7"/>
      <c r="U1330" s="7"/>
      <c r="V1330" s="7"/>
      <c r="W1330" s="7"/>
      <c r="X1330" s="7"/>
      <c r="Y1330" s="7"/>
      <c r="Z1330" s="7"/>
      <c r="AA1330" s="7"/>
      <c r="AB1330" s="7"/>
      <c r="AC1330" s="7"/>
      <c r="AD1330" s="7"/>
      <c r="AE1330" s="7"/>
      <c r="AF1330" s="7"/>
      <c r="AG1330" s="7"/>
      <c r="AH1330" s="7"/>
      <c r="AI1330" s="7"/>
      <c r="AJ1330" s="7"/>
      <c r="AK1330" s="7"/>
      <c r="AL1330" s="7"/>
      <c r="AM1330" s="7"/>
      <c r="AN1330" s="7"/>
      <c r="AO1330" s="7"/>
      <c r="AP1330" s="7"/>
      <c r="AQ1330" s="7"/>
      <c r="AR1330" s="7"/>
      <c r="AS1330" s="7"/>
      <c r="AT1330" s="7"/>
      <c r="AU1330" s="7"/>
      <c r="AV1330" s="7"/>
      <c r="AW1330" s="7"/>
      <c r="AX1330" s="7"/>
      <c r="AY1330" s="7"/>
      <c r="AZ1330" s="7"/>
      <c r="BA1330" s="7"/>
      <c r="BB1330" s="7"/>
      <c r="BC1330" s="7"/>
      <c r="BD1330" s="7"/>
      <c r="BE1330" s="7"/>
      <c r="BF1330" s="7"/>
      <c r="BG1330" s="7"/>
      <c r="BH1330" s="7"/>
      <c r="BI1330" s="7"/>
      <c r="BJ1330" s="7"/>
      <c r="BK1330" s="7"/>
      <c r="BL1330" s="7"/>
      <c r="BM1330" s="7"/>
      <c r="BN1330" s="7"/>
      <c r="BO1330" s="7"/>
      <c r="BP1330" s="7"/>
      <c r="BQ1330" s="7"/>
      <c r="BR1330" s="7"/>
      <c r="BS1330" s="7"/>
      <c r="BT1330" s="7"/>
      <c r="BU1330" s="7"/>
      <c r="BV1330" s="7"/>
      <c r="BW1330" s="7"/>
      <c r="BX1330" s="7"/>
      <c r="BY1330" s="7"/>
      <c r="BZ1330" s="7"/>
      <c r="CA1330" s="7"/>
      <c r="CB1330" s="7"/>
      <c r="CC1330" s="7"/>
      <c r="CD1330" s="7"/>
      <c r="CE1330" s="7"/>
      <c r="CF1330" s="7"/>
      <c r="CG1330" s="7"/>
      <c r="CH1330" s="7"/>
      <c r="CI1330" s="7"/>
      <c r="CJ1330" s="7"/>
      <c r="CK1330" s="7"/>
      <c r="CL1330" s="7"/>
      <c r="CM1330" s="8"/>
    </row>
    <row r="1331" spans="1:91" s="9" customFormat="1" ht="41.25" customHeight="1" x14ac:dyDescent="0.3">
      <c r="A1331" s="62"/>
      <c r="B1331" s="30" t="s">
        <v>31</v>
      </c>
      <c r="C1331" s="2"/>
      <c r="D1331" s="381"/>
      <c r="E1331" s="2"/>
      <c r="F1331" s="381"/>
      <c r="G1331" s="2">
        <f t="shared" ref="G1331:M1331" si="126">G1325</f>
        <v>0</v>
      </c>
      <c r="H1331" s="2">
        <f t="shared" si="126"/>
        <v>0</v>
      </c>
      <c r="I1331" s="2">
        <f t="shared" si="126"/>
        <v>0</v>
      </c>
      <c r="J1331" s="2">
        <f t="shared" si="126"/>
        <v>0</v>
      </c>
      <c r="K1331" s="2">
        <f t="shared" si="126"/>
        <v>0</v>
      </c>
      <c r="L1331" s="2">
        <f t="shared" si="126"/>
        <v>2914.5</v>
      </c>
      <c r="M1331" s="2">
        <f t="shared" si="126"/>
        <v>2914.5</v>
      </c>
      <c r="N1331" s="2"/>
      <c r="O1331" s="2"/>
      <c r="P1331" s="31"/>
      <c r="Q1331" s="7"/>
      <c r="R1331" s="7"/>
      <c r="S1331" s="7"/>
      <c r="T1331" s="7"/>
      <c r="U1331" s="7"/>
      <c r="V1331" s="7"/>
      <c r="W1331" s="7"/>
      <c r="X1331" s="7"/>
      <c r="Y1331" s="7"/>
      <c r="Z1331" s="7"/>
      <c r="AA1331" s="7"/>
      <c r="AB1331" s="7"/>
      <c r="AC1331" s="7"/>
      <c r="AD1331" s="7"/>
      <c r="AE1331" s="7"/>
      <c r="AF1331" s="7"/>
      <c r="AG1331" s="7"/>
      <c r="AH1331" s="7"/>
      <c r="AI1331" s="7"/>
      <c r="AJ1331" s="7"/>
      <c r="AK1331" s="7"/>
      <c r="AL1331" s="7"/>
      <c r="AM1331" s="7"/>
      <c r="AN1331" s="7"/>
      <c r="AO1331" s="7"/>
      <c r="AP1331" s="7"/>
      <c r="AQ1331" s="7"/>
      <c r="AR1331" s="7"/>
      <c r="AS1331" s="7"/>
      <c r="AT1331" s="7"/>
      <c r="AU1331" s="7"/>
      <c r="AV1331" s="7"/>
      <c r="AW1331" s="7"/>
      <c r="AX1331" s="7"/>
      <c r="AY1331" s="7"/>
      <c r="AZ1331" s="7"/>
      <c r="BA1331" s="7"/>
      <c r="BB1331" s="7"/>
      <c r="BC1331" s="7"/>
      <c r="BD1331" s="7"/>
      <c r="BE1331" s="7"/>
      <c r="BF1331" s="7"/>
      <c r="BG1331" s="7"/>
      <c r="BH1331" s="7"/>
      <c r="BI1331" s="7"/>
      <c r="BJ1331" s="7"/>
      <c r="BK1331" s="7"/>
      <c r="BL1331" s="7"/>
      <c r="BM1331" s="7"/>
      <c r="BN1331" s="7"/>
      <c r="BO1331" s="7"/>
      <c r="BP1331" s="7"/>
      <c r="BQ1331" s="7"/>
      <c r="BR1331" s="7"/>
      <c r="BS1331" s="7"/>
      <c r="BT1331" s="7"/>
      <c r="BU1331" s="7"/>
      <c r="BV1331" s="7"/>
      <c r="BW1331" s="7"/>
      <c r="BX1331" s="7"/>
      <c r="BY1331" s="7"/>
      <c r="BZ1331" s="7"/>
      <c r="CA1331" s="7"/>
      <c r="CB1331" s="7"/>
      <c r="CC1331" s="7"/>
      <c r="CD1331" s="7"/>
      <c r="CE1331" s="7"/>
      <c r="CF1331" s="7"/>
      <c r="CG1331" s="7"/>
      <c r="CH1331" s="7"/>
      <c r="CI1331" s="7"/>
      <c r="CJ1331" s="7"/>
      <c r="CK1331" s="7"/>
      <c r="CL1331" s="7"/>
      <c r="CM1331" s="8"/>
    </row>
    <row r="1332" spans="1:91" s="9" customFormat="1" ht="41.25" customHeight="1" x14ac:dyDescent="0.3">
      <c r="A1332" s="62"/>
      <c r="B1332" s="30" t="s">
        <v>30</v>
      </c>
      <c r="C1332" s="2"/>
      <c r="D1332" s="381"/>
      <c r="E1332" s="2"/>
      <c r="F1332" s="381"/>
      <c r="G1332" s="2"/>
      <c r="H1332" s="62"/>
      <c r="I1332" s="378"/>
      <c r="J1332" s="378"/>
      <c r="K1332" s="378"/>
      <c r="L1332" s="381"/>
      <c r="M1332" s="378"/>
      <c r="N1332" s="2"/>
      <c r="O1332" s="2"/>
      <c r="P1332" s="31"/>
      <c r="Q1332" s="7"/>
      <c r="R1332" s="7"/>
      <c r="S1332" s="7"/>
      <c r="T1332" s="7"/>
      <c r="U1332" s="7"/>
      <c r="V1332" s="7"/>
      <c r="W1332" s="7"/>
      <c r="X1332" s="7"/>
      <c r="Y1332" s="7"/>
      <c r="Z1332" s="7"/>
      <c r="AA1332" s="7"/>
      <c r="AB1332" s="7"/>
      <c r="AC1332" s="7"/>
      <c r="AD1332" s="7"/>
      <c r="AE1332" s="7"/>
      <c r="AF1332" s="7"/>
      <c r="AG1332" s="7"/>
      <c r="AH1332" s="7"/>
      <c r="AI1332" s="7"/>
      <c r="AJ1332" s="7"/>
      <c r="AK1332" s="7"/>
      <c r="AL1332" s="7"/>
      <c r="AM1332" s="7"/>
      <c r="AN1332" s="7"/>
      <c r="AO1332" s="7"/>
      <c r="AP1332" s="7"/>
      <c r="AQ1332" s="7"/>
      <c r="AR1332" s="7"/>
      <c r="AS1332" s="7"/>
      <c r="AT1332" s="7"/>
      <c r="AU1332" s="7"/>
      <c r="AV1332" s="7"/>
      <c r="AW1332" s="7"/>
      <c r="AX1332" s="7"/>
      <c r="AY1332" s="7"/>
      <c r="AZ1332" s="7"/>
      <c r="BA1332" s="7"/>
      <c r="BB1332" s="7"/>
      <c r="BC1332" s="7"/>
      <c r="BD1332" s="7"/>
      <c r="BE1332" s="7"/>
      <c r="BF1332" s="7"/>
      <c r="BG1332" s="7"/>
      <c r="BH1332" s="7"/>
      <c r="BI1332" s="7"/>
      <c r="BJ1332" s="7"/>
      <c r="BK1332" s="7"/>
      <c r="BL1332" s="7"/>
      <c r="BM1332" s="7"/>
      <c r="BN1332" s="7"/>
      <c r="BO1332" s="7"/>
      <c r="BP1332" s="7"/>
      <c r="BQ1332" s="7"/>
      <c r="BR1332" s="7"/>
      <c r="BS1332" s="7"/>
      <c r="BT1332" s="7"/>
      <c r="BU1332" s="7"/>
      <c r="BV1332" s="7"/>
      <c r="BW1332" s="7"/>
      <c r="BX1332" s="7"/>
      <c r="BY1332" s="7"/>
      <c r="BZ1332" s="7"/>
      <c r="CA1332" s="7"/>
      <c r="CB1332" s="7"/>
      <c r="CC1332" s="7"/>
      <c r="CD1332" s="7"/>
      <c r="CE1332" s="7"/>
      <c r="CF1332" s="7"/>
      <c r="CG1332" s="7"/>
      <c r="CH1332" s="7"/>
      <c r="CI1332" s="7"/>
      <c r="CJ1332" s="7"/>
      <c r="CK1332" s="7"/>
      <c r="CL1332" s="7"/>
      <c r="CM1332" s="8"/>
    </row>
    <row r="1333" spans="1:91" s="9" customFormat="1" ht="30.75" customHeight="1" x14ac:dyDescent="0.3">
      <c r="A1333" s="152"/>
      <c r="B1333" s="93" t="s">
        <v>50</v>
      </c>
      <c r="C1333" s="94"/>
      <c r="D1333" s="94"/>
      <c r="E1333" s="94"/>
      <c r="F1333" s="94"/>
      <c r="G1333" s="95"/>
      <c r="H1333" s="159"/>
      <c r="I1333" s="159"/>
      <c r="J1333" s="159"/>
      <c r="K1333" s="159"/>
      <c r="L1333" s="159"/>
      <c r="M1333" s="159"/>
      <c r="N1333" s="147"/>
      <c r="O1333" s="147"/>
      <c r="P1333" s="65"/>
      <c r="Q1333" s="7"/>
      <c r="R1333" s="7"/>
      <c r="S1333" s="7"/>
      <c r="T1333" s="7"/>
      <c r="U1333" s="7"/>
      <c r="V1333" s="7"/>
      <c r="W1333" s="7"/>
      <c r="X1333" s="7"/>
      <c r="Y1333" s="7"/>
      <c r="Z1333" s="7"/>
      <c r="AA1333" s="7"/>
      <c r="AB1333" s="7"/>
      <c r="AC1333" s="7"/>
      <c r="AD1333" s="7"/>
      <c r="AE1333" s="7"/>
      <c r="AF1333" s="7"/>
      <c r="AG1333" s="7"/>
      <c r="AH1333" s="7"/>
      <c r="AI1333" s="7"/>
      <c r="AJ1333" s="7"/>
      <c r="AK1333" s="7"/>
      <c r="AL1333" s="7"/>
      <c r="AM1333" s="7"/>
      <c r="AN1333" s="7"/>
      <c r="AO1333" s="7"/>
      <c r="AP1333" s="7"/>
      <c r="AQ1333" s="7"/>
      <c r="AR1333" s="7"/>
      <c r="AS1333" s="7"/>
      <c r="AT1333" s="7"/>
      <c r="AU1333" s="7"/>
      <c r="AV1333" s="7"/>
      <c r="AW1333" s="7"/>
      <c r="AX1333" s="7"/>
      <c r="AY1333" s="7"/>
      <c r="AZ1333" s="7"/>
      <c r="BA1333" s="7"/>
      <c r="BB1333" s="7"/>
      <c r="BC1333" s="7"/>
      <c r="BD1333" s="7"/>
      <c r="BE1333" s="7"/>
      <c r="BF1333" s="7"/>
      <c r="BG1333" s="7"/>
      <c r="BH1333" s="7"/>
      <c r="BI1333" s="7"/>
      <c r="BJ1333" s="7"/>
      <c r="BK1333" s="7"/>
      <c r="BL1333" s="7"/>
      <c r="BM1333" s="7"/>
      <c r="BN1333" s="7"/>
      <c r="BO1333" s="7"/>
      <c r="BP1333" s="7"/>
      <c r="BQ1333" s="7"/>
      <c r="BR1333" s="7"/>
      <c r="BS1333" s="7"/>
      <c r="BT1333" s="7"/>
      <c r="BU1333" s="7"/>
      <c r="BV1333" s="7"/>
      <c r="BW1333" s="7"/>
      <c r="BX1333" s="7"/>
      <c r="BY1333" s="7"/>
      <c r="BZ1333" s="7"/>
      <c r="CA1333" s="7"/>
      <c r="CB1333" s="7"/>
      <c r="CC1333" s="7"/>
      <c r="CD1333" s="7"/>
      <c r="CE1333" s="7"/>
      <c r="CF1333" s="7"/>
      <c r="CG1333" s="7"/>
      <c r="CH1333" s="7"/>
      <c r="CI1333" s="7"/>
      <c r="CJ1333" s="7"/>
      <c r="CK1333" s="7"/>
      <c r="CL1333" s="7"/>
      <c r="CM1333" s="8"/>
    </row>
    <row r="1334" spans="1:91" s="9" customFormat="1" ht="33.75" customHeight="1" x14ac:dyDescent="0.3">
      <c r="A1334" s="152"/>
      <c r="B1334" s="93" t="s">
        <v>49</v>
      </c>
      <c r="C1334" s="94"/>
      <c r="D1334" s="94"/>
      <c r="E1334" s="94"/>
      <c r="F1334" s="94"/>
      <c r="G1334" s="95"/>
      <c r="H1334" s="159"/>
      <c r="I1334" s="159"/>
      <c r="J1334" s="159"/>
      <c r="K1334" s="159"/>
      <c r="L1334" s="159"/>
      <c r="M1334" s="159"/>
      <c r="N1334" s="147"/>
      <c r="O1334" s="147"/>
      <c r="P1334" s="65"/>
      <c r="Q1334" s="7"/>
      <c r="R1334" s="7"/>
      <c r="S1334" s="7"/>
      <c r="T1334" s="7"/>
      <c r="U1334" s="7"/>
      <c r="V1334" s="7"/>
      <c r="W1334" s="7"/>
      <c r="X1334" s="7"/>
      <c r="Y1334" s="7"/>
      <c r="Z1334" s="7"/>
      <c r="AA1334" s="7"/>
      <c r="AB1334" s="7"/>
      <c r="AC1334" s="7"/>
      <c r="AD1334" s="7"/>
      <c r="AE1334" s="7"/>
      <c r="AF1334" s="7"/>
      <c r="AG1334" s="7"/>
      <c r="AH1334" s="7"/>
      <c r="AI1334" s="7"/>
      <c r="AJ1334" s="7"/>
      <c r="AK1334" s="7"/>
      <c r="AL1334" s="7"/>
      <c r="AM1334" s="7"/>
      <c r="AN1334" s="7"/>
      <c r="AO1334" s="7"/>
      <c r="AP1334" s="7"/>
      <c r="AQ1334" s="7"/>
      <c r="AR1334" s="7"/>
      <c r="AS1334" s="7"/>
      <c r="AT1334" s="7"/>
      <c r="AU1334" s="7"/>
      <c r="AV1334" s="7"/>
      <c r="AW1334" s="7"/>
      <c r="AX1334" s="7"/>
      <c r="AY1334" s="7"/>
      <c r="AZ1334" s="7"/>
      <c r="BA1334" s="7"/>
      <c r="BB1334" s="7"/>
      <c r="BC1334" s="7"/>
      <c r="BD1334" s="7"/>
      <c r="BE1334" s="7"/>
      <c r="BF1334" s="7"/>
      <c r="BG1334" s="7"/>
      <c r="BH1334" s="7"/>
      <c r="BI1334" s="7"/>
      <c r="BJ1334" s="7"/>
      <c r="BK1334" s="7"/>
      <c r="BL1334" s="7"/>
      <c r="BM1334" s="7"/>
      <c r="BN1334" s="7"/>
      <c r="BO1334" s="7"/>
      <c r="BP1334" s="7"/>
      <c r="BQ1334" s="7"/>
      <c r="BR1334" s="7"/>
      <c r="BS1334" s="7"/>
      <c r="BT1334" s="7"/>
      <c r="BU1334" s="7"/>
      <c r="BV1334" s="7"/>
      <c r="BW1334" s="7"/>
      <c r="BX1334" s="7"/>
      <c r="BY1334" s="7"/>
      <c r="BZ1334" s="7"/>
      <c r="CA1334" s="7"/>
      <c r="CB1334" s="7"/>
      <c r="CC1334" s="7"/>
      <c r="CD1334" s="7"/>
      <c r="CE1334" s="7"/>
      <c r="CF1334" s="7"/>
      <c r="CG1334" s="7"/>
      <c r="CH1334" s="7"/>
      <c r="CI1334" s="7"/>
      <c r="CJ1334" s="7"/>
      <c r="CK1334" s="7"/>
      <c r="CL1334" s="7"/>
      <c r="CM1334" s="8"/>
    </row>
    <row r="1335" spans="1:91" s="9" customFormat="1" ht="93.75" x14ac:dyDescent="0.3">
      <c r="A1335" s="152"/>
      <c r="B1335" s="3" t="s">
        <v>48</v>
      </c>
      <c r="C1335" s="3" t="s">
        <v>46</v>
      </c>
      <c r="D1335" s="2" t="s">
        <v>45</v>
      </c>
      <c r="E1335" s="2" t="s">
        <v>44</v>
      </c>
      <c r="F1335" s="159"/>
      <c r="G1335" s="160">
        <v>0.5</v>
      </c>
      <c r="H1335" s="160">
        <v>0.6</v>
      </c>
      <c r="I1335" s="160">
        <v>0.6</v>
      </c>
      <c r="J1335" s="160">
        <v>0.7</v>
      </c>
      <c r="K1335" s="160">
        <v>0.8</v>
      </c>
      <c r="L1335" s="160">
        <v>0.9</v>
      </c>
      <c r="M1335" s="160">
        <v>0.9</v>
      </c>
      <c r="N1335" s="147"/>
      <c r="O1335" s="147"/>
      <c r="P1335" s="65"/>
      <c r="Q1335" s="7"/>
      <c r="R1335" s="7"/>
      <c r="S1335" s="7"/>
      <c r="T1335" s="7"/>
      <c r="U1335" s="7"/>
      <c r="V1335" s="7"/>
      <c r="W1335" s="7"/>
      <c r="X1335" s="7"/>
      <c r="Y1335" s="7"/>
      <c r="Z1335" s="7"/>
      <c r="AA1335" s="7"/>
      <c r="AB1335" s="7"/>
      <c r="AC1335" s="7"/>
      <c r="AD1335" s="7"/>
      <c r="AE1335" s="7"/>
      <c r="AF1335" s="7"/>
      <c r="AG1335" s="7"/>
      <c r="AH1335" s="7"/>
      <c r="AI1335" s="7"/>
      <c r="AJ1335" s="7"/>
      <c r="AK1335" s="7"/>
      <c r="AL1335" s="7"/>
      <c r="AM1335" s="7"/>
      <c r="AN1335" s="7"/>
      <c r="AO1335" s="7"/>
      <c r="AP1335" s="7"/>
      <c r="AQ1335" s="7"/>
      <c r="AR1335" s="7"/>
      <c r="AS1335" s="7"/>
      <c r="AT1335" s="7"/>
      <c r="AU1335" s="7"/>
      <c r="AV1335" s="7"/>
      <c r="AW1335" s="7"/>
      <c r="AX1335" s="7"/>
      <c r="AY1335" s="7"/>
      <c r="AZ1335" s="7"/>
      <c r="BA1335" s="7"/>
      <c r="BB1335" s="7"/>
      <c r="BC1335" s="7"/>
      <c r="BD1335" s="7"/>
      <c r="BE1335" s="7"/>
      <c r="BF1335" s="7"/>
      <c r="BG1335" s="7"/>
      <c r="BH1335" s="7"/>
      <c r="BI1335" s="7"/>
      <c r="BJ1335" s="7"/>
      <c r="BK1335" s="7"/>
      <c r="BL1335" s="7"/>
      <c r="BM1335" s="7"/>
      <c r="BN1335" s="7"/>
      <c r="BO1335" s="7"/>
      <c r="BP1335" s="7"/>
      <c r="BQ1335" s="7"/>
      <c r="BR1335" s="7"/>
      <c r="BS1335" s="7"/>
      <c r="BT1335" s="7"/>
      <c r="BU1335" s="7"/>
      <c r="BV1335" s="7"/>
      <c r="BW1335" s="7"/>
      <c r="BX1335" s="7"/>
      <c r="BY1335" s="7"/>
      <c r="BZ1335" s="7"/>
      <c r="CA1335" s="7"/>
      <c r="CB1335" s="7"/>
      <c r="CC1335" s="7"/>
      <c r="CD1335" s="7"/>
      <c r="CE1335" s="7"/>
      <c r="CF1335" s="7"/>
      <c r="CG1335" s="7"/>
      <c r="CH1335" s="7"/>
      <c r="CI1335" s="7"/>
      <c r="CJ1335" s="7"/>
      <c r="CK1335" s="7"/>
      <c r="CL1335" s="7"/>
      <c r="CM1335" s="8"/>
    </row>
    <row r="1336" spans="1:91" s="9" customFormat="1" ht="75" x14ac:dyDescent="0.3">
      <c r="A1336" s="152"/>
      <c r="B1336" s="3" t="s">
        <v>47</v>
      </c>
      <c r="C1336" s="3" t="s">
        <v>46</v>
      </c>
      <c r="D1336" s="2" t="s">
        <v>45</v>
      </c>
      <c r="E1336" s="2" t="s">
        <v>44</v>
      </c>
      <c r="F1336" s="159"/>
      <c r="G1336" s="2">
        <v>2.8</v>
      </c>
      <c r="H1336" s="2">
        <v>3.3</v>
      </c>
      <c r="I1336" s="2">
        <v>3.9</v>
      </c>
      <c r="J1336" s="2">
        <v>4.5999999999999996</v>
      </c>
      <c r="K1336" s="2">
        <v>5.2</v>
      </c>
      <c r="L1336" s="2">
        <v>5.4</v>
      </c>
      <c r="M1336" s="2">
        <v>5.7</v>
      </c>
      <c r="N1336" s="147"/>
      <c r="O1336" s="147"/>
      <c r="P1336" s="65"/>
      <c r="Q1336" s="7"/>
      <c r="R1336" s="7"/>
      <c r="S1336" s="7"/>
      <c r="T1336" s="7"/>
      <c r="U1336" s="7"/>
      <c r="V1336" s="7"/>
      <c r="W1336" s="7"/>
      <c r="X1336" s="7"/>
      <c r="Y1336" s="7"/>
      <c r="Z1336" s="7"/>
      <c r="AA1336" s="7"/>
      <c r="AB1336" s="7"/>
      <c r="AC1336" s="7"/>
      <c r="AD1336" s="7"/>
      <c r="AE1336" s="7"/>
      <c r="AF1336" s="7"/>
      <c r="AG1336" s="7"/>
      <c r="AH1336" s="7"/>
      <c r="AI1336" s="7"/>
      <c r="AJ1336" s="7"/>
      <c r="AK1336" s="7"/>
      <c r="AL1336" s="7"/>
      <c r="AM1336" s="7"/>
      <c r="AN1336" s="7"/>
      <c r="AO1336" s="7"/>
      <c r="AP1336" s="7"/>
      <c r="AQ1336" s="7"/>
      <c r="AR1336" s="7"/>
      <c r="AS1336" s="7"/>
      <c r="AT1336" s="7"/>
      <c r="AU1336" s="7"/>
      <c r="AV1336" s="7"/>
      <c r="AW1336" s="7"/>
      <c r="AX1336" s="7"/>
      <c r="AY1336" s="7"/>
      <c r="AZ1336" s="7"/>
      <c r="BA1336" s="7"/>
      <c r="BB1336" s="7"/>
      <c r="BC1336" s="7"/>
      <c r="BD1336" s="7"/>
      <c r="BE1336" s="7"/>
      <c r="BF1336" s="7"/>
      <c r="BG1336" s="7"/>
      <c r="BH1336" s="7"/>
      <c r="BI1336" s="7"/>
      <c r="BJ1336" s="7"/>
      <c r="BK1336" s="7"/>
      <c r="BL1336" s="7"/>
      <c r="BM1336" s="7"/>
      <c r="BN1336" s="7"/>
      <c r="BO1336" s="7"/>
      <c r="BP1336" s="7"/>
      <c r="BQ1336" s="7"/>
      <c r="BR1336" s="7"/>
      <c r="BS1336" s="7"/>
      <c r="BT1336" s="7"/>
      <c r="BU1336" s="7"/>
      <c r="BV1336" s="7"/>
      <c r="BW1336" s="7"/>
      <c r="BX1336" s="7"/>
      <c r="BY1336" s="7"/>
      <c r="BZ1336" s="7"/>
      <c r="CA1336" s="7"/>
      <c r="CB1336" s="7"/>
      <c r="CC1336" s="7"/>
      <c r="CD1336" s="7"/>
      <c r="CE1336" s="7"/>
      <c r="CF1336" s="7"/>
      <c r="CG1336" s="7"/>
      <c r="CH1336" s="7"/>
      <c r="CI1336" s="7"/>
      <c r="CJ1336" s="7"/>
      <c r="CK1336" s="7"/>
      <c r="CL1336" s="7"/>
      <c r="CM1336" s="8"/>
    </row>
    <row r="1337" spans="1:91" s="409" customFormat="1" ht="41.25" customHeight="1" x14ac:dyDescent="0.25">
      <c r="A1337" s="90"/>
      <c r="B1337" s="93" t="s">
        <v>43</v>
      </c>
      <c r="C1337" s="94"/>
      <c r="D1337" s="94"/>
      <c r="E1337" s="94"/>
      <c r="F1337" s="94"/>
      <c r="G1337" s="94"/>
      <c r="H1337" s="94"/>
      <c r="I1337" s="94"/>
      <c r="J1337" s="94"/>
      <c r="K1337" s="94"/>
      <c r="L1337" s="94"/>
      <c r="M1337" s="94"/>
      <c r="N1337" s="94"/>
      <c r="O1337" s="94"/>
      <c r="P1337" s="95"/>
      <c r="Q1337" s="407"/>
      <c r="R1337" s="407"/>
      <c r="S1337" s="407"/>
      <c r="T1337" s="407"/>
      <c r="U1337" s="407"/>
      <c r="V1337" s="407"/>
      <c r="W1337" s="407"/>
      <c r="X1337" s="407"/>
      <c r="Y1337" s="407"/>
      <c r="Z1337" s="407"/>
      <c r="AA1337" s="407"/>
      <c r="AB1337" s="407"/>
      <c r="AC1337" s="407"/>
      <c r="AD1337" s="407"/>
      <c r="AE1337" s="407"/>
      <c r="AF1337" s="407"/>
      <c r="AG1337" s="407"/>
      <c r="AH1337" s="407"/>
      <c r="AI1337" s="407"/>
      <c r="AJ1337" s="407"/>
      <c r="AK1337" s="407"/>
      <c r="AL1337" s="407"/>
      <c r="AM1337" s="407"/>
      <c r="AN1337" s="407"/>
      <c r="AO1337" s="407"/>
      <c r="AP1337" s="407"/>
      <c r="AQ1337" s="407"/>
      <c r="AR1337" s="407"/>
      <c r="AS1337" s="407"/>
      <c r="AT1337" s="407"/>
      <c r="AU1337" s="407"/>
      <c r="AV1337" s="407"/>
      <c r="AW1337" s="407"/>
      <c r="AX1337" s="407"/>
      <c r="AY1337" s="407"/>
      <c r="AZ1337" s="407"/>
      <c r="BA1337" s="407"/>
      <c r="BB1337" s="407"/>
      <c r="BC1337" s="407"/>
      <c r="BD1337" s="407"/>
      <c r="BE1337" s="407"/>
      <c r="BF1337" s="407"/>
      <c r="BG1337" s="407"/>
      <c r="BH1337" s="407"/>
      <c r="BI1337" s="407"/>
      <c r="BJ1337" s="407"/>
      <c r="BK1337" s="407"/>
      <c r="BL1337" s="407"/>
      <c r="BM1337" s="407"/>
      <c r="BN1337" s="407"/>
      <c r="BO1337" s="407"/>
      <c r="BP1337" s="407"/>
      <c r="BQ1337" s="407"/>
      <c r="BR1337" s="407"/>
      <c r="BS1337" s="407"/>
      <c r="BT1337" s="407"/>
      <c r="BU1337" s="407"/>
      <c r="BV1337" s="407"/>
      <c r="BW1337" s="407"/>
      <c r="BX1337" s="407"/>
      <c r="BY1337" s="407"/>
      <c r="BZ1337" s="407"/>
      <c r="CA1337" s="407"/>
      <c r="CB1337" s="407"/>
      <c r="CC1337" s="407"/>
      <c r="CD1337" s="407"/>
      <c r="CE1337" s="407"/>
      <c r="CF1337" s="407"/>
      <c r="CG1337" s="407"/>
      <c r="CH1337" s="407"/>
      <c r="CI1337" s="407"/>
      <c r="CJ1337" s="407"/>
      <c r="CK1337" s="407"/>
      <c r="CL1337" s="407"/>
      <c r="CM1337" s="408"/>
    </row>
    <row r="1338" spans="1:91" s="409" customFormat="1" ht="41.25" customHeight="1" x14ac:dyDescent="0.25">
      <c r="A1338" s="90"/>
      <c r="B1338" s="93" t="s">
        <v>42</v>
      </c>
      <c r="C1338" s="95"/>
      <c r="D1338" s="106"/>
      <c r="E1338" s="106"/>
      <c r="F1338" s="106"/>
      <c r="G1338" s="106"/>
      <c r="H1338" s="106"/>
      <c r="I1338" s="106"/>
      <c r="J1338" s="106"/>
      <c r="K1338" s="106"/>
      <c r="L1338" s="106"/>
      <c r="M1338" s="106"/>
      <c r="N1338" s="106"/>
      <c r="O1338" s="106"/>
      <c r="P1338" s="197"/>
      <c r="Q1338" s="407"/>
      <c r="R1338" s="407"/>
      <c r="S1338" s="407"/>
      <c r="T1338" s="407"/>
      <c r="U1338" s="407"/>
      <c r="V1338" s="407"/>
      <c r="W1338" s="407"/>
      <c r="X1338" s="407"/>
      <c r="Y1338" s="407"/>
      <c r="Z1338" s="407"/>
      <c r="AA1338" s="407"/>
      <c r="AB1338" s="407"/>
      <c r="AC1338" s="407"/>
      <c r="AD1338" s="407"/>
      <c r="AE1338" s="407"/>
      <c r="AF1338" s="407"/>
      <c r="AG1338" s="407"/>
      <c r="AH1338" s="407"/>
      <c r="AI1338" s="407"/>
      <c r="AJ1338" s="407"/>
      <c r="AK1338" s="407"/>
      <c r="AL1338" s="407"/>
      <c r="AM1338" s="407"/>
      <c r="AN1338" s="407"/>
      <c r="AO1338" s="407"/>
      <c r="AP1338" s="407"/>
      <c r="AQ1338" s="407"/>
      <c r="AR1338" s="407"/>
      <c r="AS1338" s="407"/>
      <c r="AT1338" s="407"/>
      <c r="AU1338" s="407"/>
      <c r="AV1338" s="407"/>
      <c r="AW1338" s="407"/>
      <c r="AX1338" s="407"/>
      <c r="AY1338" s="407"/>
      <c r="AZ1338" s="407"/>
      <c r="BA1338" s="407"/>
      <c r="BB1338" s="407"/>
      <c r="BC1338" s="407"/>
      <c r="BD1338" s="407"/>
      <c r="BE1338" s="407"/>
      <c r="BF1338" s="407"/>
      <c r="BG1338" s="407"/>
      <c r="BH1338" s="407"/>
      <c r="BI1338" s="407"/>
      <c r="BJ1338" s="407"/>
      <c r="BK1338" s="407"/>
      <c r="BL1338" s="407"/>
      <c r="BM1338" s="407"/>
      <c r="BN1338" s="407"/>
      <c r="BO1338" s="407"/>
      <c r="BP1338" s="407"/>
      <c r="BQ1338" s="407"/>
      <c r="BR1338" s="407"/>
      <c r="BS1338" s="407"/>
      <c r="BT1338" s="407"/>
      <c r="BU1338" s="407"/>
      <c r="BV1338" s="407"/>
      <c r="BW1338" s="407"/>
      <c r="BX1338" s="407"/>
      <c r="BY1338" s="407"/>
      <c r="BZ1338" s="407"/>
      <c r="CA1338" s="407"/>
      <c r="CB1338" s="407"/>
      <c r="CC1338" s="407"/>
      <c r="CD1338" s="407"/>
      <c r="CE1338" s="407"/>
      <c r="CF1338" s="407"/>
      <c r="CG1338" s="407"/>
      <c r="CH1338" s="407"/>
      <c r="CI1338" s="407"/>
      <c r="CJ1338" s="407"/>
      <c r="CK1338" s="407"/>
      <c r="CL1338" s="407"/>
      <c r="CM1338" s="408"/>
    </row>
    <row r="1339" spans="1:91" s="9" customFormat="1" ht="41.25" customHeight="1" x14ac:dyDescent="0.3">
      <c r="A1339" s="410">
        <v>113</v>
      </c>
      <c r="B1339" s="54" t="s">
        <v>41</v>
      </c>
      <c r="C1339" s="55" t="s">
        <v>40</v>
      </c>
      <c r="D1339" s="55"/>
      <c r="E1339" s="2" t="s">
        <v>15</v>
      </c>
      <c r="F1339" s="55"/>
      <c r="G1339" s="118">
        <v>0</v>
      </c>
      <c r="H1339" s="118">
        <v>1.25</v>
      </c>
      <c r="I1339" s="118">
        <v>8.8000000000000007</v>
      </c>
      <c r="J1339" s="118">
        <v>3.5</v>
      </c>
      <c r="K1339" s="118">
        <v>3.2</v>
      </c>
      <c r="L1339" s="118">
        <v>1.1000000000000001</v>
      </c>
      <c r="M1339" s="118">
        <v>1</v>
      </c>
      <c r="N1339" s="3"/>
      <c r="O1339" s="226"/>
      <c r="P1339" s="161"/>
      <c r="Q1339" s="7"/>
      <c r="R1339" s="7"/>
      <c r="S1339" s="7"/>
      <c r="T1339" s="7"/>
      <c r="U1339" s="7"/>
      <c r="V1339" s="7"/>
      <c r="W1339" s="7"/>
      <c r="X1339" s="7"/>
      <c r="Y1339" s="7"/>
      <c r="Z1339" s="7"/>
      <c r="AA1339" s="7"/>
      <c r="AB1339" s="7"/>
      <c r="AC1339" s="7"/>
      <c r="AD1339" s="7"/>
      <c r="AE1339" s="7"/>
      <c r="AF1339" s="7"/>
      <c r="AG1339" s="7"/>
      <c r="AH1339" s="7"/>
      <c r="AI1339" s="7"/>
      <c r="AJ1339" s="7"/>
      <c r="AK1339" s="7"/>
      <c r="AL1339" s="7"/>
      <c r="AM1339" s="7"/>
      <c r="AN1339" s="7"/>
      <c r="AO1339" s="7"/>
      <c r="AP1339" s="7"/>
      <c r="AQ1339" s="7"/>
      <c r="AR1339" s="7"/>
      <c r="AS1339" s="7"/>
      <c r="AT1339" s="7"/>
      <c r="AU1339" s="7"/>
      <c r="AV1339" s="7"/>
      <c r="AW1339" s="7"/>
      <c r="AX1339" s="7"/>
      <c r="AY1339" s="7"/>
      <c r="AZ1339" s="7"/>
      <c r="BA1339" s="7"/>
      <c r="BB1339" s="7"/>
      <c r="BC1339" s="7"/>
      <c r="BD1339" s="7"/>
      <c r="BE1339" s="7"/>
      <c r="BF1339" s="7"/>
      <c r="BG1339" s="7"/>
      <c r="BH1339" s="7"/>
      <c r="BI1339" s="7"/>
      <c r="BJ1339" s="7"/>
      <c r="BK1339" s="7"/>
      <c r="BL1339" s="7"/>
      <c r="BM1339" s="7"/>
      <c r="BN1339" s="7"/>
      <c r="BO1339" s="7"/>
      <c r="BP1339" s="7"/>
      <c r="BQ1339" s="7"/>
      <c r="BR1339" s="7"/>
      <c r="BS1339" s="7"/>
      <c r="BT1339" s="7"/>
      <c r="BU1339" s="7"/>
      <c r="BV1339" s="7"/>
      <c r="BW1339" s="7"/>
      <c r="BX1339" s="7"/>
      <c r="BY1339" s="7"/>
      <c r="BZ1339" s="7"/>
      <c r="CA1339" s="7"/>
      <c r="CB1339" s="7"/>
      <c r="CC1339" s="7"/>
      <c r="CD1339" s="7"/>
      <c r="CE1339" s="7"/>
      <c r="CF1339" s="7"/>
      <c r="CG1339" s="7"/>
      <c r="CH1339" s="7"/>
      <c r="CI1339" s="7"/>
      <c r="CJ1339" s="7"/>
      <c r="CK1339" s="7"/>
      <c r="CL1339" s="7"/>
      <c r="CM1339" s="8"/>
    </row>
    <row r="1340" spans="1:91" s="9" customFormat="1" ht="41.25" customHeight="1" x14ac:dyDescent="0.3">
      <c r="A1340" s="410"/>
      <c r="B1340" s="54"/>
      <c r="C1340" s="55"/>
      <c r="D1340" s="55"/>
      <c r="E1340" s="2" t="s">
        <v>39</v>
      </c>
      <c r="F1340" s="55"/>
      <c r="G1340" s="118"/>
      <c r="H1340" s="118"/>
      <c r="I1340" s="118"/>
      <c r="J1340" s="118"/>
      <c r="K1340" s="118"/>
      <c r="L1340" s="118"/>
      <c r="M1340" s="118"/>
      <c r="N1340" s="2" t="s">
        <v>38</v>
      </c>
      <c r="O1340" s="226" t="s">
        <v>19</v>
      </c>
      <c r="P1340" s="161"/>
      <c r="Q1340" s="7"/>
      <c r="R1340" s="7"/>
      <c r="S1340" s="7"/>
      <c r="T1340" s="7"/>
      <c r="U1340" s="7"/>
      <c r="V1340" s="7"/>
      <c r="W1340" s="7"/>
      <c r="X1340" s="7"/>
      <c r="Y1340" s="7"/>
      <c r="Z1340" s="7"/>
      <c r="AA1340" s="7"/>
      <c r="AB1340" s="7"/>
      <c r="AC1340" s="7"/>
      <c r="AD1340" s="7"/>
      <c r="AE1340" s="7"/>
      <c r="AF1340" s="7"/>
      <c r="AG1340" s="7"/>
      <c r="AH1340" s="7"/>
      <c r="AI1340" s="7"/>
      <c r="AJ1340" s="7"/>
      <c r="AK1340" s="7"/>
      <c r="AL1340" s="7"/>
      <c r="AM1340" s="7"/>
      <c r="AN1340" s="7"/>
      <c r="AO1340" s="7"/>
      <c r="AP1340" s="7"/>
      <c r="AQ1340" s="7"/>
      <c r="AR1340" s="7"/>
      <c r="AS1340" s="7"/>
      <c r="AT1340" s="7"/>
      <c r="AU1340" s="7"/>
      <c r="AV1340" s="7"/>
      <c r="AW1340" s="7"/>
      <c r="AX1340" s="7"/>
      <c r="AY1340" s="7"/>
      <c r="AZ1340" s="7"/>
      <c r="BA1340" s="7"/>
      <c r="BB1340" s="7"/>
      <c r="BC1340" s="7"/>
      <c r="BD1340" s="7"/>
      <c r="BE1340" s="7"/>
      <c r="BF1340" s="7"/>
      <c r="BG1340" s="7"/>
      <c r="BH1340" s="7"/>
      <c r="BI1340" s="7"/>
      <c r="BJ1340" s="7"/>
      <c r="BK1340" s="7"/>
      <c r="BL1340" s="7"/>
      <c r="BM1340" s="7"/>
      <c r="BN1340" s="7"/>
      <c r="BO1340" s="7"/>
      <c r="BP1340" s="7"/>
      <c r="BQ1340" s="7"/>
      <c r="BR1340" s="7"/>
      <c r="BS1340" s="7"/>
      <c r="BT1340" s="7"/>
      <c r="BU1340" s="7"/>
      <c r="BV1340" s="7"/>
      <c r="BW1340" s="7"/>
      <c r="BX1340" s="7"/>
      <c r="BY1340" s="7"/>
      <c r="BZ1340" s="7"/>
      <c r="CA1340" s="7"/>
      <c r="CB1340" s="7"/>
      <c r="CC1340" s="7"/>
      <c r="CD1340" s="7"/>
      <c r="CE1340" s="7"/>
      <c r="CF1340" s="7"/>
      <c r="CG1340" s="7"/>
      <c r="CH1340" s="7"/>
      <c r="CI1340" s="7"/>
      <c r="CJ1340" s="7"/>
      <c r="CK1340" s="7"/>
      <c r="CL1340" s="7"/>
      <c r="CM1340" s="8"/>
    </row>
    <row r="1341" spans="1:91" s="9" customFormat="1" ht="57" customHeight="1" x14ac:dyDescent="0.3">
      <c r="A1341" s="62"/>
      <c r="B1341" s="135" t="s">
        <v>37</v>
      </c>
      <c r="C1341" s="2"/>
      <c r="D1341" s="62"/>
      <c r="E1341" s="62"/>
      <c r="F1341" s="62"/>
      <c r="G1341" s="91">
        <f t="shared" ref="G1341:M1341" si="127">G1343+G1344+G1342</f>
        <v>0</v>
      </c>
      <c r="H1341" s="91">
        <f t="shared" si="127"/>
        <v>0</v>
      </c>
      <c r="I1341" s="91">
        <f t="shared" si="127"/>
        <v>0</v>
      </c>
      <c r="J1341" s="91">
        <f t="shared" si="127"/>
        <v>0</v>
      </c>
      <c r="K1341" s="91">
        <f t="shared" si="127"/>
        <v>0</v>
      </c>
      <c r="L1341" s="91">
        <f t="shared" si="127"/>
        <v>0</v>
      </c>
      <c r="M1341" s="91">
        <f t="shared" si="127"/>
        <v>0</v>
      </c>
      <c r="N1341" s="62"/>
      <c r="O1341" s="62"/>
      <c r="P1341" s="161"/>
      <c r="Q1341" s="7"/>
      <c r="R1341" s="7"/>
      <c r="S1341" s="7"/>
      <c r="T1341" s="7"/>
      <c r="U1341" s="7"/>
      <c r="V1341" s="7"/>
      <c r="W1341" s="7"/>
      <c r="X1341" s="7"/>
      <c r="Y1341" s="7"/>
      <c r="Z1341" s="7"/>
      <c r="AA1341" s="7"/>
      <c r="AB1341" s="7"/>
      <c r="AC1341" s="7"/>
      <c r="AD1341" s="7"/>
      <c r="AE1341" s="7"/>
      <c r="AF1341" s="7"/>
      <c r="AG1341" s="7"/>
      <c r="AH1341" s="7"/>
      <c r="AI1341" s="7"/>
      <c r="AJ1341" s="7"/>
      <c r="AK1341" s="7"/>
      <c r="AL1341" s="7"/>
      <c r="AM1341" s="7"/>
      <c r="AN1341" s="7"/>
      <c r="AO1341" s="7"/>
      <c r="AP1341" s="7"/>
      <c r="AQ1341" s="7"/>
      <c r="AR1341" s="7"/>
      <c r="AS1341" s="7"/>
      <c r="AT1341" s="7"/>
      <c r="AU1341" s="7"/>
      <c r="AV1341" s="7"/>
      <c r="AW1341" s="7"/>
      <c r="AX1341" s="7"/>
      <c r="AY1341" s="7"/>
      <c r="AZ1341" s="7"/>
      <c r="BA1341" s="7"/>
      <c r="BB1341" s="7"/>
      <c r="BC1341" s="7"/>
      <c r="BD1341" s="7"/>
      <c r="BE1341" s="7"/>
      <c r="BF1341" s="7"/>
      <c r="BG1341" s="7"/>
      <c r="BH1341" s="7"/>
      <c r="BI1341" s="7"/>
      <c r="BJ1341" s="7"/>
      <c r="BK1341" s="7"/>
      <c r="BL1341" s="7"/>
      <c r="BM1341" s="7"/>
      <c r="BN1341" s="7"/>
      <c r="BO1341" s="7"/>
      <c r="BP1341" s="7"/>
      <c r="BQ1341" s="7"/>
      <c r="BR1341" s="7"/>
      <c r="BS1341" s="7"/>
      <c r="BT1341" s="7"/>
      <c r="BU1341" s="7"/>
      <c r="BV1341" s="7"/>
      <c r="BW1341" s="7"/>
      <c r="BX1341" s="7"/>
      <c r="BY1341" s="7"/>
      <c r="BZ1341" s="7"/>
      <c r="CA1341" s="7"/>
      <c r="CB1341" s="7"/>
      <c r="CC1341" s="7"/>
      <c r="CD1341" s="7"/>
      <c r="CE1341" s="7"/>
      <c r="CF1341" s="7"/>
      <c r="CG1341" s="7"/>
      <c r="CH1341" s="7"/>
      <c r="CI1341" s="7"/>
      <c r="CJ1341" s="7"/>
      <c r="CK1341" s="7"/>
      <c r="CL1341" s="7"/>
      <c r="CM1341" s="8"/>
    </row>
    <row r="1342" spans="1:91" s="9" customFormat="1" ht="41.25" customHeight="1" x14ac:dyDescent="0.3">
      <c r="A1342" s="62"/>
      <c r="B1342" s="24" t="s">
        <v>35</v>
      </c>
      <c r="C1342" s="62"/>
      <c r="D1342" s="62"/>
      <c r="E1342" s="62"/>
      <c r="F1342" s="62"/>
      <c r="G1342" s="63"/>
      <c r="H1342" s="63"/>
      <c r="I1342" s="63"/>
      <c r="J1342" s="63"/>
      <c r="K1342" s="63"/>
      <c r="L1342" s="63"/>
      <c r="M1342" s="63"/>
      <c r="N1342" s="62"/>
      <c r="O1342" s="62"/>
      <c r="P1342" s="161"/>
      <c r="Q1342" s="7"/>
      <c r="R1342" s="7"/>
      <c r="S1342" s="7"/>
      <c r="T1342" s="7"/>
      <c r="U1342" s="7"/>
      <c r="V1342" s="7"/>
      <c r="W1342" s="7"/>
      <c r="X1342" s="7"/>
      <c r="Y1342" s="7"/>
      <c r="Z1342" s="7"/>
      <c r="AA1342" s="7"/>
      <c r="AB1342" s="7"/>
      <c r="AC1342" s="7"/>
      <c r="AD1342" s="7"/>
      <c r="AE1342" s="7"/>
      <c r="AF1342" s="7"/>
      <c r="AG1342" s="7"/>
      <c r="AH1342" s="7"/>
      <c r="AI1342" s="7"/>
      <c r="AJ1342" s="7"/>
      <c r="AK1342" s="7"/>
      <c r="AL1342" s="7"/>
      <c r="AM1342" s="7"/>
      <c r="AN1342" s="7"/>
      <c r="AO1342" s="7"/>
      <c r="AP1342" s="7"/>
      <c r="AQ1342" s="7"/>
      <c r="AR1342" s="7"/>
      <c r="AS1342" s="7"/>
      <c r="AT1342" s="7"/>
      <c r="AU1342" s="7"/>
      <c r="AV1342" s="7"/>
      <c r="AW1342" s="7"/>
      <c r="AX1342" s="7"/>
      <c r="AY1342" s="7"/>
      <c r="AZ1342" s="7"/>
      <c r="BA1342" s="7"/>
      <c r="BB1342" s="7"/>
      <c r="BC1342" s="7"/>
      <c r="BD1342" s="7"/>
      <c r="BE1342" s="7"/>
      <c r="BF1342" s="7"/>
      <c r="BG1342" s="7"/>
      <c r="BH1342" s="7"/>
      <c r="BI1342" s="7"/>
      <c r="BJ1342" s="7"/>
      <c r="BK1342" s="7"/>
      <c r="BL1342" s="7"/>
      <c r="BM1342" s="7"/>
      <c r="BN1342" s="7"/>
      <c r="BO1342" s="7"/>
      <c r="BP1342" s="7"/>
      <c r="BQ1342" s="7"/>
      <c r="BR1342" s="7"/>
      <c r="BS1342" s="7"/>
      <c r="BT1342" s="7"/>
      <c r="BU1342" s="7"/>
      <c r="BV1342" s="7"/>
      <c r="BW1342" s="7"/>
      <c r="BX1342" s="7"/>
      <c r="BY1342" s="7"/>
      <c r="BZ1342" s="7"/>
      <c r="CA1342" s="7"/>
      <c r="CB1342" s="7"/>
      <c r="CC1342" s="7"/>
      <c r="CD1342" s="7"/>
      <c r="CE1342" s="7"/>
      <c r="CF1342" s="7"/>
      <c r="CG1342" s="7"/>
      <c r="CH1342" s="7"/>
      <c r="CI1342" s="7"/>
      <c r="CJ1342" s="7"/>
      <c r="CK1342" s="7"/>
      <c r="CL1342" s="7"/>
      <c r="CM1342" s="8"/>
    </row>
    <row r="1343" spans="1:91" s="9" customFormat="1" ht="41.25" customHeight="1" x14ac:dyDescent="0.3">
      <c r="A1343" s="62"/>
      <c r="B1343" s="24" t="s">
        <v>31</v>
      </c>
      <c r="C1343" s="62"/>
      <c r="D1343" s="62"/>
      <c r="E1343" s="62"/>
      <c r="F1343" s="62"/>
      <c r="G1343" s="63">
        <f t="shared" ref="G1343:M1343" si="128">G1340</f>
        <v>0</v>
      </c>
      <c r="H1343" s="63">
        <f t="shared" si="128"/>
        <v>0</v>
      </c>
      <c r="I1343" s="63">
        <f t="shared" si="128"/>
        <v>0</v>
      </c>
      <c r="J1343" s="63">
        <f t="shared" si="128"/>
        <v>0</v>
      </c>
      <c r="K1343" s="63">
        <f t="shared" si="128"/>
        <v>0</v>
      </c>
      <c r="L1343" s="63">
        <f t="shared" si="128"/>
        <v>0</v>
      </c>
      <c r="M1343" s="63">
        <f t="shared" si="128"/>
        <v>0</v>
      </c>
      <c r="N1343" s="63"/>
      <c r="O1343" s="62"/>
      <c r="P1343" s="161"/>
      <c r="Q1343" s="7"/>
      <c r="R1343" s="7"/>
      <c r="S1343" s="7"/>
      <c r="T1343" s="7"/>
      <c r="U1343" s="7"/>
      <c r="V1343" s="7"/>
      <c r="W1343" s="7"/>
      <c r="X1343" s="7"/>
      <c r="Y1343" s="7"/>
      <c r="Z1343" s="7"/>
      <c r="AA1343" s="7"/>
      <c r="AB1343" s="7"/>
      <c r="AC1343" s="7"/>
      <c r="AD1343" s="7"/>
      <c r="AE1343" s="7"/>
      <c r="AF1343" s="7"/>
      <c r="AG1343" s="7"/>
      <c r="AH1343" s="7"/>
      <c r="AI1343" s="7"/>
      <c r="AJ1343" s="7"/>
      <c r="AK1343" s="7"/>
      <c r="AL1343" s="7"/>
      <c r="AM1343" s="7"/>
      <c r="AN1343" s="7"/>
      <c r="AO1343" s="7"/>
      <c r="AP1343" s="7"/>
      <c r="AQ1343" s="7"/>
      <c r="AR1343" s="7"/>
      <c r="AS1343" s="7"/>
      <c r="AT1343" s="7"/>
      <c r="AU1343" s="7"/>
      <c r="AV1343" s="7"/>
      <c r="AW1343" s="7"/>
      <c r="AX1343" s="7"/>
      <c r="AY1343" s="7"/>
      <c r="AZ1343" s="7"/>
      <c r="BA1343" s="7"/>
      <c r="BB1343" s="7"/>
      <c r="BC1343" s="7"/>
      <c r="BD1343" s="7"/>
      <c r="BE1343" s="7"/>
      <c r="BF1343" s="7"/>
      <c r="BG1343" s="7"/>
      <c r="BH1343" s="7"/>
      <c r="BI1343" s="7"/>
      <c r="BJ1343" s="7"/>
      <c r="BK1343" s="7"/>
      <c r="BL1343" s="7"/>
      <c r="BM1343" s="7"/>
      <c r="BN1343" s="7"/>
      <c r="BO1343" s="7"/>
      <c r="BP1343" s="7"/>
      <c r="BQ1343" s="7"/>
      <c r="BR1343" s="7"/>
      <c r="BS1343" s="7"/>
      <c r="BT1343" s="7"/>
      <c r="BU1343" s="7"/>
      <c r="BV1343" s="7"/>
      <c r="BW1343" s="7"/>
      <c r="BX1343" s="7"/>
      <c r="BY1343" s="7"/>
      <c r="BZ1343" s="7"/>
      <c r="CA1343" s="7"/>
      <c r="CB1343" s="7"/>
      <c r="CC1343" s="7"/>
      <c r="CD1343" s="7"/>
      <c r="CE1343" s="7"/>
      <c r="CF1343" s="7"/>
      <c r="CG1343" s="7"/>
      <c r="CH1343" s="7"/>
      <c r="CI1343" s="7"/>
      <c r="CJ1343" s="7"/>
      <c r="CK1343" s="7"/>
      <c r="CL1343" s="7"/>
      <c r="CM1343" s="8"/>
    </row>
    <row r="1344" spans="1:91" s="9" customFormat="1" ht="41.25" customHeight="1" x14ac:dyDescent="0.3">
      <c r="A1344" s="62"/>
      <c r="B1344" s="24" t="s">
        <v>30</v>
      </c>
      <c r="C1344" s="62"/>
      <c r="D1344" s="62"/>
      <c r="E1344" s="62"/>
      <c r="F1344" s="62"/>
      <c r="G1344" s="63"/>
      <c r="H1344" s="63"/>
      <c r="I1344" s="63"/>
      <c r="J1344" s="63"/>
      <c r="K1344" s="63"/>
      <c r="L1344" s="63"/>
      <c r="M1344" s="63"/>
      <c r="N1344" s="62"/>
      <c r="O1344" s="62"/>
      <c r="P1344" s="161"/>
      <c r="Q1344" s="7"/>
      <c r="R1344" s="7"/>
      <c r="S1344" s="7"/>
      <c r="T1344" s="7"/>
      <c r="U1344" s="7"/>
      <c r="V1344" s="7"/>
      <c r="W1344" s="7"/>
      <c r="X1344" s="7"/>
      <c r="Y1344" s="7"/>
      <c r="Z1344" s="7"/>
      <c r="AA1344" s="7"/>
      <c r="AB1344" s="7"/>
      <c r="AC1344" s="7"/>
      <c r="AD1344" s="7"/>
      <c r="AE1344" s="7"/>
      <c r="AF1344" s="7"/>
      <c r="AG1344" s="7"/>
      <c r="AH1344" s="7"/>
      <c r="AI1344" s="7"/>
      <c r="AJ1344" s="7"/>
      <c r="AK1344" s="7"/>
      <c r="AL1344" s="7"/>
      <c r="AM1344" s="7"/>
      <c r="AN1344" s="7"/>
      <c r="AO1344" s="7"/>
      <c r="AP1344" s="7"/>
      <c r="AQ1344" s="7"/>
      <c r="AR1344" s="7"/>
      <c r="AS1344" s="7"/>
      <c r="AT1344" s="7"/>
      <c r="AU1344" s="7"/>
      <c r="AV1344" s="7"/>
      <c r="AW1344" s="7"/>
      <c r="AX1344" s="7"/>
      <c r="AY1344" s="7"/>
      <c r="AZ1344" s="7"/>
      <c r="BA1344" s="7"/>
      <c r="BB1344" s="7"/>
      <c r="BC1344" s="7"/>
      <c r="BD1344" s="7"/>
      <c r="BE1344" s="7"/>
      <c r="BF1344" s="7"/>
      <c r="BG1344" s="7"/>
      <c r="BH1344" s="7"/>
      <c r="BI1344" s="7"/>
      <c r="BJ1344" s="7"/>
      <c r="BK1344" s="7"/>
      <c r="BL1344" s="7"/>
      <c r="BM1344" s="7"/>
      <c r="BN1344" s="7"/>
      <c r="BO1344" s="7"/>
      <c r="BP1344" s="7"/>
      <c r="BQ1344" s="7"/>
      <c r="BR1344" s="7"/>
      <c r="BS1344" s="7"/>
      <c r="BT1344" s="7"/>
      <c r="BU1344" s="7"/>
      <c r="BV1344" s="7"/>
      <c r="BW1344" s="7"/>
      <c r="BX1344" s="7"/>
      <c r="BY1344" s="7"/>
      <c r="BZ1344" s="7"/>
      <c r="CA1344" s="7"/>
      <c r="CB1344" s="7"/>
      <c r="CC1344" s="7"/>
      <c r="CD1344" s="7"/>
      <c r="CE1344" s="7"/>
      <c r="CF1344" s="7"/>
      <c r="CG1344" s="7"/>
      <c r="CH1344" s="7"/>
      <c r="CI1344" s="7"/>
      <c r="CJ1344" s="7"/>
      <c r="CK1344" s="7"/>
      <c r="CL1344" s="7"/>
      <c r="CM1344" s="8"/>
    </row>
    <row r="1345" spans="1:91" s="9" customFormat="1" ht="102" customHeight="1" x14ac:dyDescent="0.3">
      <c r="A1345" s="62"/>
      <c r="B1345" s="135" t="s">
        <v>36</v>
      </c>
      <c r="C1345" s="62"/>
      <c r="D1345" s="62"/>
      <c r="E1345" s="62"/>
      <c r="F1345" s="62"/>
      <c r="G1345" s="244">
        <f t="shared" ref="G1345:M1345" si="129">G1346+G1347+G1348+G1349</f>
        <v>161.9984</v>
      </c>
      <c r="H1345" s="244">
        <f t="shared" si="129"/>
        <v>125.52800000000001</v>
      </c>
      <c r="I1345" s="244">
        <f t="shared" si="129"/>
        <v>371.52</v>
      </c>
      <c r="J1345" s="244">
        <f t="shared" si="129"/>
        <v>11072.483200000001</v>
      </c>
      <c r="K1345" s="244">
        <f t="shared" si="129"/>
        <v>12174.048999999999</v>
      </c>
      <c r="L1345" s="244">
        <f t="shared" si="129"/>
        <v>11068.548999999999</v>
      </c>
      <c r="M1345" s="244">
        <f t="shared" si="129"/>
        <v>6998.549</v>
      </c>
      <c r="N1345" s="63"/>
      <c r="O1345" s="62"/>
      <c r="P1345" s="161"/>
      <c r="Q1345" s="7"/>
      <c r="R1345" s="7"/>
      <c r="S1345" s="7"/>
      <c r="T1345" s="7"/>
      <c r="U1345" s="7"/>
      <c r="V1345" s="7"/>
      <c r="W1345" s="7"/>
      <c r="X1345" s="7"/>
      <c r="Y1345" s="7"/>
      <c r="Z1345" s="7"/>
      <c r="AA1345" s="7"/>
      <c r="AB1345" s="7"/>
      <c r="AC1345" s="7"/>
      <c r="AD1345" s="7"/>
      <c r="AE1345" s="7"/>
      <c r="AF1345" s="7"/>
      <c r="AG1345" s="7"/>
      <c r="AH1345" s="7"/>
      <c r="AI1345" s="7"/>
      <c r="AJ1345" s="7"/>
      <c r="AK1345" s="7"/>
      <c r="AL1345" s="7"/>
      <c r="AM1345" s="7"/>
      <c r="AN1345" s="7"/>
      <c r="AO1345" s="7"/>
      <c r="AP1345" s="7"/>
      <c r="AQ1345" s="7"/>
      <c r="AR1345" s="7"/>
      <c r="AS1345" s="7"/>
      <c r="AT1345" s="7"/>
      <c r="AU1345" s="7"/>
      <c r="AV1345" s="7"/>
      <c r="AW1345" s="7"/>
      <c r="AX1345" s="7"/>
      <c r="AY1345" s="7"/>
      <c r="AZ1345" s="7"/>
      <c r="BA1345" s="7"/>
      <c r="BB1345" s="7"/>
      <c r="BC1345" s="7"/>
      <c r="BD1345" s="7"/>
      <c r="BE1345" s="7"/>
      <c r="BF1345" s="7"/>
      <c r="BG1345" s="7"/>
      <c r="BH1345" s="7"/>
      <c r="BI1345" s="7"/>
      <c r="BJ1345" s="7"/>
      <c r="BK1345" s="7"/>
      <c r="BL1345" s="7"/>
      <c r="BM1345" s="7"/>
      <c r="BN1345" s="7"/>
      <c r="BO1345" s="7"/>
      <c r="BP1345" s="7"/>
      <c r="BQ1345" s="7"/>
      <c r="BR1345" s="7"/>
      <c r="BS1345" s="7"/>
      <c r="BT1345" s="7"/>
      <c r="BU1345" s="7"/>
      <c r="BV1345" s="7"/>
      <c r="BW1345" s="7"/>
      <c r="BX1345" s="7"/>
      <c r="BY1345" s="7"/>
      <c r="BZ1345" s="7"/>
      <c r="CA1345" s="7"/>
      <c r="CB1345" s="7"/>
      <c r="CC1345" s="7"/>
      <c r="CD1345" s="7"/>
      <c r="CE1345" s="7"/>
      <c r="CF1345" s="7"/>
      <c r="CG1345" s="7"/>
      <c r="CH1345" s="7"/>
      <c r="CI1345" s="7"/>
      <c r="CJ1345" s="7"/>
      <c r="CK1345" s="7"/>
      <c r="CL1345" s="7"/>
      <c r="CM1345" s="8"/>
    </row>
    <row r="1346" spans="1:91" s="9" customFormat="1" ht="41.25" customHeight="1" x14ac:dyDescent="0.3">
      <c r="A1346" s="62"/>
      <c r="B1346" s="24" t="s">
        <v>35</v>
      </c>
      <c r="C1346" s="62"/>
      <c r="D1346" s="62"/>
      <c r="E1346" s="62"/>
      <c r="F1346" s="62"/>
      <c r="G1346" s="63">
        <f t="shared" ref="G1346:M1346" si="130">G1342+G1306+G1272+G1330</f>
        <v>0</v>
      </c>
      <c r="H1346" s="63">
        <f t="shared" si="130"/>
        <v>0</v>
      </c>
      <c r="I1346" s="63">
        <f t="shared" si="130"/>
        <v>0</v>
      </c>
      <c r="J1346" s="63">
        <f t="shared" si="130"/>
        <v>0</v>
      </c>
      <c r="K1346" s="63">
        <f t="shared" si="130"/>
        <v>0</v>
      </c>
      <c r="L1346" s="63">
        <f t="shared" si="130"/>
        <v>6900</v>
      </c>
      <c r="M1346" s="63">
        <f t="shared" si="130"/>
        <v>3680</v>
      </c>
      <c r="N1346" s="62"/>
      <c r="O1346" s="62"/>
      <c r="P1346" s="161"/>
      <c r="Q1346" s="7"/>
      <c r="R1346" s="7"/>
      <c r="S1346" s="7"/>
      <c r="T1346" s="7"/>
      <c r="U1346" s="7"/>
      <c r="V1346" s="7"/>
      <c r="W1346" s="7"/>
      <c r="X1346" s="7"/>
      <c r="Y1346" s="7"/>
      <c r="Z1346" s="7"/>
      <c r="AA1346" s="7"/>
      <c r="AB1346" s="7"/>
      <c r="AC1346" s="7"/>
      <c r="AD1346" s="7"/>
      <c r="AE1346" s="7"/>
      <c r="AF1346" s="7"/>
      <c r="AG1346" s="7"/>
      <c r="AH1346" s="7"/>
      <c r="AI1346" s="7"/>
      <c r="AJ1346" s="7"/>
      <c r="AK1346" s="7"/>
      <c r="AL1346" s="7"/>
      <c r="AM1346" s="7"/>
      <c r="AN1346" s="7"/>
      <c r="AO1346" s="7"/>
      <c r="AP1346" s="7"/>
      <c r="AQ1346" s="7"/>
      <c r="AR1346" s="7"/>
      <c r="AS1346" s="7"/>
      <c r="AT1346" s="7"/>
      <c r="AU1346" s="7"/>
      <c r="AV1346" s="7"/>
      <c r="AW1346" s="7"/>
      <c r="AX1346" s="7"/>
      <c r="AY1346" s="7"/>
      <c r="AZ1346" s="7"/>
      <c r="BA1346" s="7"/>
      <c r="BB1346" s="7"/>
      <c r="BC1346" s="7"/>
      <c r="BD1346" s="7"/>
      <c r="BE1346" s="7"/>
      <c r="BF1346" s="7"/>
      <c r="BG1346" s="7"/>
      <c r="BH1346" s="7"/>
      <c r="BI1346" s="7"/>
      <c r="BJ1346" s="7"/>
      <c r="BK1346" s="7"/>
      <c r="BL1346" s="7"/>
      <c r="BM1346" s="7"/>
      <c r="BN1346" s="7"/>
      <c r="BO1346" s="7"/>
      <c r="BP1346" s="7"/>
      <c r="BQ1346" s="7"/>
      <c r="BR1346" s="7"/>
      <c r="BS1346" s="7"/>
      <c r="BT1346" s="7"/>
      <c r="BU1346" s="7"/>
      <c r="BV1346" s="7"/>
      <c r="BW1346" s="7"/>
      <c r="BX1346" s="7"/>
      <c r="BY1346" s="7"/>
      <c r="BZ1346" s="7"/>
      <c r="CA1346" s="7"/>
      <c r="CB1346" s="7"/>
      <c r="CC1346" s="7"/>
      <c r="CD1346" s="7"/>
      <c r="CE1346" s="7"/>
      <c r="CF1346" s="7"/>
      <c r="CG1346" s="7"/>
      <c r="CH1346" s="7"/>
      <c r="CI1346" s="7"/>
      <c r="CJ1346" s="7"/>
      <c r="CK1346" s="7"/>
      <c r="CL1346" s="7"/>
      <c r="CM1346" s="8"/>
    </row>
    <row r="1347" spans="1:91" s="9" customFormat="1" ht="41.25" customHeight="1" x14ac:dyDescent="0.3">
      <c r="A1347" s="62"/>
      <c r="B1347" s="24" t="s">
        <v>29</v>
      </c>
      <c r="C1347" s="62"/>
      <c r="D1347" s="62"/>
      <c r="E1347" s="62"/>
      <c r="F1347" s="62"/>
      <c r="G1347" s="63">
        <f t="shared" ref="G1347:M1347" si="131">G1308</f>
        <v>0</v>
      </c>
      <c r="H1347" s="63">
        <f t="shared" si="131"/>
        <v>0</v>
      </c>
      <c r="I1347" s="63">
        <f t="shared" si="131"/>
        <v>0</v>
      </c>
      <c r="J1347" s="63">
        <f t="shared" si="131"/>
        <v>10500</v>
      </c>
      <c r="K1347" s="63">
        <f t="shared" si="131"/>
        <v>11500</v>
      </c>
      <c r="L1347" s="63">
        <f t="shared" si="131"/>
        <v>0</v>
      </c>
      <c r="M1347" s="63">
        <f t="shared" si="131"/>
        <v>0</v>
      </c>
      <c r="N1347" s="62"/>
      <c r="O1347" s="62"/>
      <c r="P1347" s="161"/>
      <c r="Q1347" s="7"/>
      <c r="R1347" s="7"/>
      <c r="S1347" s="7"/>
      <c r="T1347" s="7"/>
      <c r="U1347" s="7"/>
      <c r="V1347" s="7"/>
      <c r="W1347" s="7"/>
      <c r="X1347" s="7"/>
      <c r="Y1347" s="7"/>
      <c r="Z1347" s="7"/>
      <c r="AA1347" s="7"/>
      <c r="AB1347" s="7"/>
      <c r="AC1347" s="7"/>
      <c r="AD1347" s="7"/>
      <c r="AE1347" s="7"/>
      <c r="AF1347" s="7"/>
      <c r="AG1347" s="7"/>
      <c r="AH1347" s="7"/>
      <c r="AI1347" s="7"/>
      <c r="AJ1347" s="7"/>
      <c r="AK1347" s="7"/>
      <c r="AL1347" s="7"/>
      <c r="AM1347" s="7"/>
      <c r="AN1347" s="7"/>
      <c r="AO1347" s="7"/>
      <c r="AP1347" s="7"/>
      <c r="AQ1347" s="7"/>
      <c r="AR1347" s="7"/>
      <c r="AS1347" s="7"/>
      <c r="AT1347" s="7"/>
      <c r="AU1347" s="7"/>
      <c r="AV1347" s="7"/>
      <c r="AW1347" s="7"/>
      <c r="AX1347" s="7"/>
      <c r="AY1347" s="7"/>
      <c r="AZ1347" s="7"/>
      <c r="BA1347" s="7"/>
      <c r="BB1347" s="7"/>
      <c r="BC1347" s="7"/>
      <c r="BD1347" s="7"/>
      <c r="BE1347" s="7"/>
      <c r="BF1347" s="7"/>
      <c r="BG1347" s="7"/>
      <c r="BH1347" s="7"/>
      <c r="BI1347" s="7"/>
      <c r="BJ1347" s="7"/>
      <c r="BK1347" s="7"/>
      <c r="BL1347" s="7"/>
      <c r="BM1347" s="7"/>
      <c r="BN1347" s="7"/>
      <c r="BO1347" s="7"/>
      <c r="BP1347" s="7"/>
      <c r="BQ1347" s="7"/>
      <c r="BR1347" s="7"/>
      <c r="BS1347" s="7"/>
      <c r="BT1347" s="7"/>
      <c r="BU1347" s="7"/>
      <c r="BV1347" s="7"/>
      <c r="BW1347" s="7"/>
      <c r="BX1347" s="7"/>
      <c r="BY1347" s="7"/>
      <c r="BZ1347" s="7"/>
      <c r="CA1347" s="7"/>
      <c r="CB1347" s="7"/>
      <c r="CC1347" s="7"/>
      <c r="CD1347" s="7"/>
      <c r="CE1347" s="7"/>
      <c r="CF1347" s="7"/>
      <c r="CG1347" s="7"/>
      <c r="CH1347" s="7"/>
      <c r="CI1347" s="7"/>
      <c r="CJ1347" s="7"/>
      <c r="CK1347" s="7"/>
      <c r="CL1347" s="7"/>
      <c r="CM1347" s="8"/>
    </row>
    <row r="1348" spans="1:91" s="9" customFormat="1" ht="41.25" customHeight="1" x14ac:dyDescent="0.3">
      <c r="A1348" s="62"/>
      <c r="B1348" s="24" t="s">
        <v>31</v>
      </c>
      <c r="C1348" s="62"/>
      <c r="D1348" s="62"/>
      <c r="E1348" s="62"/>
      <c r="F1348" s="62"/>
      <c r="G1348" s="63">
        <f t="shared" ref="G1348:M1348" si="132">G1343+G1331+G1307+G1273</f>
        <v>161.9984</v>
      </c>
      <c r="H1348" s="63">
        <f t="shared" si="132"/>
        <v>125.52800000000001</v>
      </c>
      <c r="I1348" s="63">
        <f t="shared" si="132"/>
        <v>371.52</v>
      </c>
      <c r="J1348" s="63">
        <f t="shared" si="132"/>
        <v>572.48320000000001</v>
      </c>
      <c r="K1348" s="63">
        <f t="shared" si="132"/>
        <v>674.04899999999998</v>
      </c>
      <c r="L1348" s="63">
        <f t="shared" si="132"/>
        <v>4168.549</v>
      </c>
      <c r="M1348" s="63">
        <f t="shared" si="132"/>
        <v>3318.549</v>
      </c>
      <c r="N1348" s="62"/>
      <c r="O1348" s="62"/>
      <c r="P1348" s="161"/>
      <c r="Q1348" s="7"/>
      <c r="R1348" s="7"/>
      <c r="S1348" s="7"/>
      <c r="T1348" s="7"/>
      <c r="U1348" s="7"/>
      <c r="V1348" s="7"/>
      <c r="W1348" s="7"/>
      <c r="X1348" s="7"/>
      <c r="Y1348" s="7"/>
      <c r="Z1348" s="7"/>
      <c r="AA1348" s="7"/>
      <c r="AB1348" s="7"/>
      <c r="AC1348" s="7"/>
      <c r="AD1348" s="7"/>
      <c r="AE1348" s="7"/>
      <c r="AF1348" s="7"/>
      <c r="AG1348" s="7"/>
      <c r="AH1348" s="7"/>
      <c r="AI1348" s="7"/>
      <c r="AJ1348" s="7"/>
      <c r="AK1348" s="7"/>
      <c r="AL1348" s="7"/>
      <c r="AM1348" s="7"/>
      <c r="AN1348" s="7"/>
      <c r="AO1348" s="7"/>
      <c r="AP1348" s="7"/>
      <c r="AQ1348" s="7"/>
      <c r="AR1348" s="7"/>
      <c r="AS1348" s="7"/>
      <c r="AT1348" s="7"/>
      <c r="AU1348" s="7"/>
      <c r="AV1348" s="7"/>
      <c r="AW1348" s="7"/>
      <c r="AX1348" s="7"/>
      <c r="AY1348" s="7"/>
      <c r="AZ1348" s="7"/>
      <c r="BA1348" s="7"/>
      <c r="BB1348" s="7"/>
      <c r="BC1348" s="7"/>
      <c r="BD1348" s="7"/>
      <c r="BE1348" s="7"/>
      <c r="BF1348" s="7"/>
      <c r="BG1348" s="7"/>
      <c r="BH1348" s="7"/>
      <c r="BI1348" s="7"/>
      <c r="BJ1348" s="7"/>
      <c r="BK1348" s="7"/>
      <c r="BL1348" s="7"/>
      <c r="BM1348" s="7"/>
      <c r="BN1348" s="7"/>
      <c r="BO1348" s="7"/>
      <c r="BP1348" s="7"/>
      <c r="BQ1348" s="7"/>
      <c r="BR1348" s="7"/>
      <c r="BS1348" s="7"/>
      <c r="BT1348" s="7"/>
      <c r="BU1348" s="7"/>
      <c r="BV1348" s="7"/>
      <c r="BW1348" s="7"/>
      <c r="BX1348" s="7"/>
      <c r="BY1348" s="7"/>
      <c r="BZ1348" s="7"/>
      <c r="CA1348" s="7"/>
      <c r="CB1348" s="7"/>
      <c r="CC1348" s="7"/>
      <c r="CD1348" s="7"/>
      <c r="CE1348" s="7"/>
      <c r="CF1348" s="7"/>
      <c r="CG1348" s="7"/>
      <c r="CH1348" s="7"/>
      <c r="CI1348" s="7"/>
      <c r="CJ1348" s="7"/>
      <c r="CK1348" s="7"/>
      <c r="CL1348" s="7"/>
      <c r="CM1348" s="8"/>
    </row>
    <row r="1349" spans="1:91" s="9" customFormat="1" ht="41.25" customHeight="1" x14ac:dyDescent="0.3">
      <c r="A1349" s="62"/>
      <c r="B1349" s="24" t="s">
        <v>30</v>
      </c>
      <c r="C1349" s="62"/>
      <c r="D1349" s="62"/>
      <c r="E1349" s="62"/>
      <c r="F1349" s="62"/>
      <c r="G1349" s="63">
        <f t="shared" ref="G1349:M1349" si="133">G1344+G1332+G1274</f>
        <v>0</v>
      </c>
      <c r="H1349" s="63">
        <f t="shared" si="133"/>
        <v>0</v>
      </c>
      <c r="I1349" s="63">
        <f t="shared" si="133"/>
        <v>0</v>
      </c>
      <c r="J1349" s="63">
        <f t="shared" si="133"/>
        <v>0</v>
      </c>
      <c r="K1349" s="63">
        <f t="shared" si="133"/>
        <v>0</v>
      </c>
      <c r="L1349" s="63">
        <f t="shared" si="133"/>
        <v>0</v>
      </c>
      <c r="M1349" s="63">
        <f t="shared" si="133"/>
        <v>0</v>
      </c>
      <c r="N1349" s="62"/>
      <c r="O1349" s="62"/>
      <c r="P1349" s="161"/>
      <c r="Q1349" s="7"/>
      <c r="R1349" s="7"/>
      <c r="S1349" s="7"/>
      <c r="T1349" s="7"/>
      <c r="U1349" s="7"/>
      <c r="V1349" s="7"/>
      <c r="W1349" s="7"/>
      <c r="X1349" s="7"/>
      <c r="Y1349" s="7"/>
      <c r="Z1349" s="7"/>
      <c r="AA1349" s="7"/>
      <c r="AB1349" s="7"/>
      <c r="AC1349" s="7"/>
      <c r="AD1349" s="7"/>
      <c r="AE1349" s="7"/>
      <c r="AF1349" s="7"/>
      <c r="AG1349" s="7"/>
      <c r="AH1349" s="7"/>
      <c r="AI1349" s="7"/>
      <c r="AJ1349" s="7"/>
      <c r="AK1349" s="7"/>
      <c r="AL1349" s="7"/>
      <c r="AM1349" s="7"/>
      <c r="AN1349" s="7"/>
      <c r="AO1349" s="7"/>
      <c r="AP1349" s="7"/>
      <c r="AQ1349" s="7"/>
      <c r="AR1349" s="7"/>
      <c r="AS1349" s="7"/>
      <c r="AT1349" s="7"/>
      <c r="AU1349" s="7"/>
      <c r="AV1349" s="7"/>
      <c r="AW1349" s="7"/>
      <c r="AX1349" s="7"/>
      <c r="AY1349" s="7"/>
      <c r="AZ1349" s="7"/>
      <c r="BA1349" s="7"/>
      <c r="BB1349" s="7"/>
      <c r="BC1349" s="7"/>
      <c r="BD1349" s="7"/>
      <c r="BE1349" s="7"/>
      <c r="BF1349" s="7"/>
      <c r="BG1349" s="7"/>
      <c r="BH1349" s="7"/>
      <c r="BI1349" s="7"/>
      <c r="BJ1349" s="7"/>
      <c r="BK1349" s="7"/>
      <c r="BL1349" s="7"/>
      <c r="BM1349" s="7"/>
      <c r="BN1349" s="7"/>
      <c r="BO1349" s="7"/>
      <c r="BP1349" s="7"/>
      <c r="BQ1349" s="7"/>
      <c r="BR1349" s="7"/>
      <c r="BS1349" s="7"/>
      <c r="BT1349" s="7"/>
      <c r="BU1349" s="7"/>
      <c r="BV1349" s="7"/>
      <c r="BW1349" s="7"/>
      <c r="BX1349" s="7"/>
      <c r="BY1349" s="7"/>
      <c r="BZ1349" s="7"/>
      <c r="CA1349" s="7"/>
      <c r="CB1349" s="7"/>
      <c r="CC1349" s="7"/>
      <c r="CD1349" s="7"/>
      <c r="CE1349" s="7"/>
      <c r="CF1349" s="7"/>
      <c r="CG1349" s="7"/>
      <c r="CH1349" s="7"/>
      <c r="CI1349" s="7"/>
      <c r="CJ1349" s="7"/>
      <c r="CK1349" s="7"/>
      <c r="CL1349" s="7"/>
      <c r="CM1349" s="8"/>
    </row>
    <row r="1350" spans="1:91" s="9" customFormat="1" ht="79.5" customHeight="1" x14ac:dyDescent="0.3">
      <c r="A1350" s="62"/>
      <c r="B1350" s="135" t="s">
        <v>773</v>
      </c>
      <c r="C1350" s="62"/>
      <c r="D1350" s="62"/>
      <c r="E1350" s="62"/>
      <c r="F1350" s="62"/>
      <c r="G1350" s="244">
        <f t="shared" ref="G1350" si="134">G1351+G1352+G1353+G1354+G1355+G1356+G1357</f>
        <v>24549.43</v>
      </c>
      <c r="H1350" s="244">
        <v>54415.5</v>
      </c>
      <c r="I1350" s="244">
        <v>143604.1</v>
      </c>
      <c r="J1350" s="244">
        <v>313923.7</v>
      </c>
      <c r="K1350" s="244">
        <v>251908.4</v>
      </c>
      <c r="L1350" s="244">
        <v>820856.6</v>
      </c>
      <c r="M1350" s="244">
        <v>1560411.1</v>
      </c>
      <c r="N1350" s="62"/>
      <c r="O1350" s="62"/>
      <c r="P1350" s="161"/>
      <c r="Q1350" s="7"/>
      <c r="R1350" s="7"/>
      <c r="S1350" s="7"/>
      <c r="T1350" s="7"/>
      <c r="U1350" s="7"/>
      <c r="V1350" s="7"/>
      <c r="W1350" s="7"/>
      <c r="X1350" s="7"/>
      <c r="Y1350" s="7"/>
      <c r="Z1350" s="7"/>
      <c r="AA1350" s="7"/>
      <c r="AB1350" s="7"/>
      <c r="AC1350" s="7"/>
      <c r="AD1350" s="7"/>
      <c r="AE1350" s="7"/>
      <c r="AF1350" s="7"/>
      <c r="AG1350" s="7"/>
      <c r="AH1350" s="7"/>
      <c r="AI1350" s="7"/>
      <c r="AJ1350" s="7"/>
      <c r="AK1350" s="7"/>
      <c r="AL1350" s="7"/>
      <c r="AM1350" s="7"/>
      <c r="AN1350" s="7"/>
      <c r="AO1350" s="7"/>
      <c r="AP1350" s="7"/>
      <c r="AQ1350" s="7"/>
      <c r="AR1350" s="7"/>
      <c r="AS1350" s="7"/>
      <c r="AT1350" s="7"/>
      <c r="AU1350" s="7"/>
      <c r="AV1350" s="7"/>
      <c r="AW1350" s="7"/>
      <c r="AX1350" s="7"/>
      <c r="AY1350" s="7"/>
      <c r="AZ1350" s="7"/>
      <c r="BA1350" s="7"/>
      <c r="BB1350" s="7"/>
      <c r="BC1350" s="7"/>
      <c r="BD1350" s="7"/>
      <c r="BE1350" s="7"/>
      <c r="BF1350" s="7"/>
      <c r="BG1350" s="7"/>
      <c r="BH1350" s="7"/>
      <c r="BI1350" s="7"/>
      <c r="BJ1350" s="7"/>
      <c r="BK1350" s="7"/>
      <c r="BL1350" s="7"/>
      <c r="BM1350" s="7"/>
      <c r="BN1350" s="7"/>
      <c r="BO1350" s="7"/>
      <c r="BP1350" s="7"/>
      <c r="BQ1350" s="7"/>
      <c r="BR1350" s="7"/>
      <c r="BS1350" s="7"/>
      <c r="BT1350" s="7"/>
      <c r="BU1350" s="7"/>
      <c r="BV1350" s="7"/>
      <c r="BW1350" s="7"/>
      <c r="BX1350" s="7"/>
      <c r="BY1350" s="7"/>
      <c r="BZ1350" s="7"/>
      <c r="CA1350" s="7"/>
      <c r="CB1350" s="7"/>
      <c r="CC1350" s="7"/>
      <c r="CD1350" s="7"/>
      <c r="CE1350" s="7"/>
      <c r="CF1350" s="7"/>
      <c r="CG1350" s="7"/>
      <c r="CH1350" s="7"/>
      <c r="CI1350" s="7"/>
      <c r="CJ1350" s="7"/>
      <c r="CK1350" s="7"/>
      <c r="CL1350" s="7"/>
      <c r="CM1350" s="8"/>
    </row>
    <row r="1351" spans="1:91" s="9" customFormat="1" ht="41.25" customHeight="1" x14ac:dyDescent="0.3">
      <c r="A1351" s="62"/>
      <c r="B1351" s="30" t="s">
        <v>35</v>
      </c>
      <c r="C1351" s="62"/>
      <c r="D1351" s="62"/>
      <c r="E1351" s="62"/>
      <c r="F1351" s="62"/>
      <c r="G1351" s="63">
        <f>G1346+G1238+G1175+G137+G56</f>
        <v>1312.1</v>
      </c>
      <c r="H1351" s="63">
        <f>H1346+H1238+H1175+H137+H56</f>
        <v>679.4</v>
      </c>
      <c r="I1351" s="63">
        <v>6231.3</v>
      </c>
      <c r="J1351" s="63">
        <v>27758.6</v>
      </c>
      <c r="K1351" s="63">
        <v>24435.5</v>
      </c>
      <c r="L1351" s="63">
        <v>568319.9</v>
      </c>
      <c r="M1351" s="63">
        <v>951356.8</v>
      </c>
      <c r="N1351" s="62"/>
      <c r="O1351" s="62"/>
      <c r="P1351" s="161"/>
      <c r="Q1351" s="7"/>
      <c r="R1351" s="7"/>
      <c r="S1351" s="7"/>
      <c r="T1351" s="7"/>
      <c r="U1351" s="7"/>
      <c r="V1351" s="7"/>
      <c r="W1351" s="7"/>
      <c r="X1351" s="7"/>
      <c r="Y1351" s="7"/>
      <c r="Z1351" s="7"/>
      <c r="AA1351" s="7"/>
      <c r="AB1351" s="7"/>
      <c r="AC1351" s="7"/>
      <c r="AD1351" s="7"/>
      <c r="AE1351" s="7"/>
      <c r="AF1351" s="7"/>
      <c r="AG1351" s="7"/>
      <c r="AH1351" s="7"/>
      <c r="AI1351" s="7"/>
      <c r="AJ1351" s="7"/>
      <c r="AK1351" s="7"/>
      <c r="AL1351" s="7"/>
      <c r="AM1351" s="7"/>
      <c r="AN1351" s="7"/>
      <c r="AO1351" s="7"/>
      <c r="AP1351" s="7"/>
      <c r="AQ1351" s="7"/>
      <c r="AR1351" s="7"/>
      <c r="AS1351" s="7"/>
      <c r="AT1351" s="7"/>
      <c r="AU1351" s="7"/>
      <c r="AV1351" s="7"/>
      <c r="AW1351" s="7"/>
      <c r="AX1351" s="7"/>
      <c r="AY1351" s="7"/>
      <c r="AZ1351" s="7"/>
      <c r="BA1351" s="7"/>
      <c r="BB1351" s="7"/>
      <c r="BC1351" s="7"/>
      <c r="BD1351" s="7"/>
      <c r="BE1351" s="7"/>
      <c r="BF1351" s="7"/>
      <c r="BG1351" s="7"/>
      <c r="BH1351" s="7"/>
      <c r="BI1351" s="7"/>
      <c r="BJ1351" s="7"/>
      <c r="BK1351" s="7"/>
      <c r="BL1351" s="7"/>
      <c r="BM1351" s="7"/>
      <c r="BN1351" s="7"/>
      <c r="BO1351" s="7"/>
      <c r="BP1351" s="7"/>
      <c r="BQ1351" s="7"/>
      <c r="BR1351" s="7"/>
      <c r="BS1351" s="7"/>
      <c r="BT1351" s="7"/>
      <c r="BU1351" s="7"/>
      <c r="BV1351" s="7"/>
      <c r="BW1351" s="7"/>
      <c r="BX1351" s="7"/>
      <c r="BY1351" s="7"/>
      <c r="BZ1351" s="7"/>
      <c r="CA1351" s="7"/>
      <c r="CB1351" s="7"/>
      <c r="CC1351" s="7"/>
      <c r="CD1351" s="7"/>
      <c r="CE1351" s="7"/>
      <c r="CF1351" s="7"/>
      <c r="CG1351" s="7"/>
      <c r="CH1351" s="7"/>
      <c r="CI1351" s="7"/>
      <c r="CJ1351" s="7"/>
      <c r="CK1351" s="7"/>
      <c r="CL1351" s="7"/>
      <c r="CM1351" s="8"/>
    </row>
    <row r="1352" spans="1:91" s="9" customFormat="1" ht="41.25" customHeight="1" x14ac:dyDescent="0.3">
      <c r="A1352" s="62"/>
      <c r="B1352" s="30" t="s">
        <v>34</v>
      </c>
      <c r="C1352" s="62"/>
      <c r="D1352" s="62"/>
      <c r="E1352" s="62"/>
      <c r="F1352" s="62"/>
      <c r="G1352" s="63">
        <f t="shared" ref="G1352:M1352" si="135">G1239+G1176</f>
        <v>11099.736999999999</v>
      </c>
      <c r="H1352" s="63">
        <f t="shared" si="135"/>
        <v>12982.931</v>
      </c>
      <c r="I1352" s="63">
        <f t="shared" si="135"/>
        <v>0</v>
      </c>
      <c r="J1352" s="63">
        <f t="shared" si="135"/>
        <v>0</v>
      </c>
      <c r="K1352" s="63">
        <f t="shared" si="135"/>
        <v>0</v>
      </c>
      <c r="L1352" s="63">
        <f t="shared" si="135"/>
        <v>0</v>
      </c>
      <c r="M1352" s="63">
        <f t="shared" si="135"/>
        <v>0</v>
      </c>
      <c r="N1352" s="62"/>
      <c r="O1352" s="62"/>
      <c r="P1352" s="161"/>
      <c r="Q1352" s="7"/>
      <c r="R1352" s="7"/>
      <c r="S1352" s="7"/>
      <c r="T1352" s="7"/>
      <c r="U1352" s="7"/>
      <c r="V1352" s="7"/>
      <c r="W1352" s="7"/>
      <c r="X1352" s="7"/>
      <c r="Y1352" s="7"/>
      <c r="Z1352" s="7"/>
      <c r="AA1352" s="7"/>
      <c r="AB1352" s="7"/>
      <c r="AC1352" s="7"/>
      <c r="AD1352" s="7"/>
      <c r="AE1352" s="7"/>
      <c r="AF1352" s="7"/>
      <c r="AG1352" s="7"/>
      <c r="AH1352" s="7"/>
      <c r="AI1352" s="7"/>
      <c r="AJ1352" s="7"/>
      <c r="AK1352" s="7"/>
      <c r="AL1352" s="7"/>
      <c r="AM1352" s="7"/>
      <c r="AN1352" s="7"/>
      <c r="AO1352" s="7"/>
      <c r="AP1352" s="7"/>
      <c r="AQ1352" s="7"/>
      <c r="AR1352" s="7"/>
      <c r="AS1352" s="7"/>
      <c r="AT1352" s="7"/>
      <c r="AU1352" s="7"/>
      <c r="AV1352" s="7"/>
      <c r="AW1352" s="7"/>
      <c r="AX1352" s="7"/>
      <c r="AY1352" s="7"/>
      <c r="AZ1352" s="7"/>
      <c r="BA1352" s="7"/>
      <c r="BB1352" s="7"/>
      <c r="BC1352" s="7"/>
      <c r="BD1352" s="7"/>
      <c r="BE1352" s="7"/>
      <c r="BF1352" s="7"/>
      <c r="BG1352" s="7"/>
      <c r="BH1352" s="7"/>
      <c r="BI1352" s="7"/>
      <c r="BJ1352" s="7"/>
      <c r="BK1352" s="7"/>
      <c r="BL1352" s="7"/>
      <c r="BM1352" s="7"/>
      <c r="BN1352" s="7"/>
      <c r="BO1352" s="7"/>
      <c r="BP1352" s="7"/>
      <c r="BQ1352" s="7"/>
      <c r="BR1352" s="7"/>
      <c r="BS1352" s="7"/>
      <c r="BT1352" s="7"/>
      <c r="BU1352" s="7"/>
      <c r="BV1352" s="7"/>
      <c r="BW1352" s="7"/>
      <c r="BX1352" s="7"/>
      <c r="BY1352" s="7"/>
      <c r="BZ1352" s="7"/>
      <c r="CA1352" s="7"/>
      <c r="CB1352" s="7"/>
      <c r="CC1352" s="7"/>
      <c r="CD1352" s="7"/>
      <c r="CE1352" s="7"/>
      <c r="CF1352" s="7"/>
      <c r="CG1352" s="7"/>
      <c r="CH1352" s="7"/>
      <c r="CI1352" s="7"/>
      <c r="CJ1352" s="7"/>
      <c r="CK1352" s="7"/>
      <c r="CL1352" s="7"/>
      <c r="CM1352" s="8"/>
    </row>
    <row r="1353" spans="1:91" s="9" customFormat="1" ht="41.25" customHeight="1" x14ac:dyDescent="0.3">
      <c r="A1353" s="62"/>
      <c r="B1353" s="30" t="s">
        <v>33</v>
      </c>
      <c r="C1353" s="62"/>
      <c r="D1353" s="62"/>
      <c r="E1353" s="62"/>
      <c r="F1353" s="62"/>
      <c r="G1353" s="63">
        <f t="shared" ref="G1353:M1353" si="136">G1240+G1177+G138</f>
        <v>0</v>
      </c>
      <c r="H1353" s="63">
        <f t="shared" si="136"/>
        <v>7600</v>
      </c>
      <c r="I1353" s="63">
        <f t="shared" si="136"/>
        <v>0</v>
      </c>
      <c r="J1353" s="63">
        <f t="shared" si="136"/>
        <v>0</v>
      </c>
      <c r="K1353" s="63">
        <f t="shared" si="136"/>
        <v>0</v>
      </c>
      <c r="L1353" s="63">
        <f t="shared" si="136"/>
        <v>3436.9</v>
      </c>
      <c r="M1353" s="63">
        <f t="shared" si="136"/>
        <v>3436.9</v>
      </c>
      <c r="N1353" s="62"/>
      <c r="O1353" s="62"/>
      <c r="P1353" s="161"/>
      <c r="Q1353" s="7"/>
      <c r="R1353" s="7"/>
      <c r="S1353" s="7"/>
      <c r="T1353" s="7"/>
      <c r="U1353" s="7"/>
      <c r="V1353" s="7"/>
      <c r="W1353" s="7"/>
      <c r="X1353" s="7"/>
      <c r="Y1353" s="7"/>
      <c r="Z1353" s="7"/>
      <c r="AA1353" s="7"/>
      <c r="AB1353" s="7"/>
      <c r="AC1353" s="7"/>
      <c r="AD1353" s="7"/>
      <c r="AE1353" s="7"/>
      <c r="AF1353" s="7"/>
      <c r="AG1353" s="7"/>
      <c r="AH1353" s="7"/>
      <c r="AI1353" s="7"/>
      <c r="AJ1353" s="7"/>
      <c r="AK1353" s="7"/>
      <c r="AL1353" s="7"/>
      <c r="AM1353" s="7"/>
      <c r="AN1353" s="7"/>
      <c r="AO1353" s="7"/>
      <c r="AP1353" s="7"/>
      <c r="AQ1353" s="7"/>
      <c r="AR1353" s="7"/>
      <c r="AS1353" s="7"/>
      <c r="AT1353" s="7"/>
      <c r="AU1353" s="7"/>
      <c r="AV1353" s="7"/>
      <c r="AW1353" s="7"/>
      <c r="AX1353" s="7"/>
      <c r="AY1353" s="7"/>
      <c r="AZ1353" s="7"/>
      <c r="BA1353" s="7"/>
      <c r="BB1353" s="7"/>
      <c r="BC1353" s="7"/>
      <c r="BD1353" s="7"/>
      <c r="BE1353" s="7"/>
      <c r="BF1353" s="7"/>
      <c r="BG1353" s="7"/>
      <c r="BH1353" s="7"/>
      <c r="BI1353" s="7"/>
      <c r="BJ1353" s="7"/>
      <c r="BK1353" s="7"/>
      <c r="BL1353" s="7"/>
      <c r="BM1353" s="7"/>
      <c r="BN1353" s="7"/>
      <c r="BO1353" s="7"/>
      <c r="BP1353" s="7"/>
      <c r="BQ1353" s="7"/>
      <c r="BR1353" s="7"/>
      <c r="BS1353" s="7"/>
      <c r="BT1353" s="7"/>
      <c r="BU1353" s="7"/>
      <c r="BV1353" s="7"/>
      <c r="BW1353" s="7"/>
      <c r="BX1353" s="7"/>
      <c r="BY1353" s="7"/>
      <c r="BZ1353" s="7"/>
      <c r="CA1353" s="7"/>
      <c r="CB1353" s="7"/>
      <c r="CC1353" s="7"/>
      <c r="CD1353" s="7"/>
      <c r="CE1353" s="7"/>
      <c r="CF1353" s="7"/>
      <c r="CG1353" s="7"/>
      <c r="CH1353" s="7"/>
      <c r="CI1353" s="7"/>
      <c r="CJ1353" s="7"/>
      <c r="CK1353" s="7"/>
      <c r="CL1353" s="7"/>
      <c r="CM1353" s="8"/>
    </row>
    <row r="1354" spans="1:91" s="9" customFormat="1" ht="41.25" customHeight="1" x14ac:dyDescent="0.3">
      <c r="A1354" s="62"/>
      <c r="B1354" s="30" t="s">
        <v>32</v>
      </c>
      <c r="C1354" s="62"/>
      <c r="D1354" s="62"/>
      <c r="E1354" s="62"/>
      <c r="F1354" s="62"/>
      <c r="G1354" s="63">
        <f t="shared" ref="G1354:M1354" si="137">G1178</f>
        <v>0</v>
      </c>
      <c r="H1354" s="63">
        <f t="shared" si="137"/>
        <v>0</v>
      </c>
      <c r="I1354" s="63">
        <f t="shared" si="137"/>
        <v>0</v>
      </c>
      <c r="J1354" s="63">
        <f t="shared" si="137"/>
        <v>11000.5</v>
      </c>
      <c r="K1354" s="63">
        <f t="shared" si="137"/>
        <v>7800.5</v>
      </c>
      <c r="L1354" s="63">
        <f t="shared" si="137"/>
        <v>32450.794000000002</v>
      </c>
      <c r="M1354" s="63">
        <f t="shared" si="137"/>
        <v>13363.056</v>
      </c>
      <c r="N1354" s="62"/>
      <c r="O1354" s="62"/>
      <c r="P1354" s="161"/>
      <c r="Q1354" s="7"/>
      <c r="R1354" s="7"/>
      <c r="S1354" s="7"/>
      <c r="T1354" s="7"/>
      <c r="U1354" s="7"/>
      <c r="V1354" s="7"/>
      <c r="W1354" s="7"/>
      <c r="X1354" s="7"/>
      <c r="Y1354" s="7"/>
      <c r="Z1354" s="7"/>
      <c r="AA1354" s="7"/>
      <c r="AB1354" s="7"/>
      <c r="AC1354" s="7"/>
      <c r="AD1354" s="7"/>
      <c r="AE1354" s="7"/>
      <c r="AF1354" s="7"/>
      <c r="AG1354" s="7"/>
      <c r="AH1354" s="7"/>
      <c r="AI1354" s="7"/>
      <c r="AJ1354" s="7"/>
      <c r="AK1354" s="7"/>
      <c r="AL1354" s="7"/>
      <c r="AM1354" s="7"/>
      <c r="AN1354" s="7"/>
      <c r="AO1354" s="7"/>
      <c r="AP1354" s="7"/>
      <c r="AQ1354" s="7"/>
      <c r="AR1354" s="7"/>
      <c r="AS1354" s="7"/>
      <c r="AT1354" s="7"/>
      <c r="AU1354" s="7"/>
      <c r="AV1354" s="7"/>
      <c r="AW1354" s="7"/>
      <c r="AX1354" s="7"/>
      <c r="AY1354" s="7"/>
      <c r="AZ1354" s="7"/>
      <c r="BA1354" s="7"/>
      <c r="BB1354" s="7"/>
      <c r="BC1354" s="7"/>
      <c r="BD1354" s="7"/>
      <c r="BE1354" s="7"/>
      <c r="BF1354" s="7"/>
      <c r="BG1354" s="7"/>
      <c r="BH1354" s="7"/>
      <c r="BI1354" s="7"/>
      <c r="BJ1354" s="7"/>
      <c r="BK1354" s="7"/>
      <c r="BL1354" s="7"/>
      <c r="BM1354" s="7"/>
      <c r="BN1354" s="7"/>
      <c r="BO1354" s="7"/>
      <c r="BP1354" s="7"/>
      <c r="BQ1354" s="7"/>
      <c r="BR1354" s="7"/>
      <c r="BS1354" s="7"/>
      <c r="BT1354" s="7"/>
      <c r="BU1354" s="7"/>
      <c r="BV1354" s="7"/>
      <c r="BW1354" s="7"/>
      <c r="BX1354" s="7"/>
      <c r="BY1354" s="7"/>
      <c r="BZ1354" s="7"/>
      <c r="CA1354" s="7"/>
      <c r="CB1354" s="7"/>
      <c r="CC1354" s="7"/>
      <c r="CD1354" s="7"/>
      <c r="CE1354" s="7"/>
      <c r="CF1354" s="7"/>
      <c r="CG1354" s="7"/>
      <c r="CH1354" s="7"/>
      <c r="CI1354" s="7"/>
      <c r="CJ1354" s="7"/>
      <c r="CK1354" s="7"/>
      <c r="CL1354" s="7"/>
      <c r="CM1354" s="8"/>
    </row>
    <row r="1355" spans="1:91" s="9" customFormat="1" ht="41.25" customHeight="1" x14ac:dyDescent="0.3">
      <c r="A1355" s="62"/>
      <c r="B1355" s="30" t="s">
        <v>31</v>
      </c>
      <c r="C1355" s="62"/>
      <c r="D1355" s="62"/>
      <c r="E1355" s="62"/>
      <c r="F1355" s="62"/>
      <c r="G1355" s="63">
        <v>4621.6000000000004</v>
      </c>
      <c r="H1355" s="63">
        <v>8862.5</v>
      </c>
      <c r="I1355" s="63">
        <v>12770.7</v>
      </c>
      <c r="J1355" s="63">
        <v>58366.6</v>
      </c>
      <c r="K1355" s="63">
        <v>51255.9</v>
      </c>
      <c r="L1355" s="63">
        <v>101629.8</v>
      </c>
      <c r="M1355" s="63">
        <v>96975.1</v>
      </c>
      <c r="N1355" s="62"/>
      <c r="O1355" s="62"/>
      <c r="P1355" s="161"/>
      <c r="Q1355" s="7"/>
      <c r="R1355" s="7"/>
      <c r="S1355" s="7"/>
      <c r="T1355" s="7"/>
      <c r="U1355" s="7"/>
      <c r="V1355" s="7"/>
      <c r="W1355" s="7"/>
      <c r="X1355" s="7"/>
      <c r="Y1355" s="7"/>
      <c r="Z1355" s="7"/>
      <c r="AA1355" s="7"/>
      <c r="AB1355" s="7"/>
      <c r="AC1355" s="7"/>
      <c r="AD1355" s="7"/>
      <c r="AE1355" s="7"/>
      <c r="AF1355" s="7"/>
      <c r="AG1355" s="7"/>
      <c r="AH1355" s="7"/>
      <c r="AI1355" s="7"/>
      <c r="AJ1355" s="7"/>
      <c r="AK1355" s="7"/>
      <c r="AL1355" s="7"/>
      <c r="AM1355" s="7"/>
      <c r="AN1355" s="7"/>
      <c r="AO1355" s="7"/>
      <c r="AP1355" s="7"/>
      <c r="AQ1355" s="7"/>
      <c r="AR1355" s="7"/>
      <c r="AS1355" s="7"/>
      <c r="AT1355" s="7"/>
      <c r="AU1355" s="7"/>
      <c r="AV1355" s="7"/>
      <c r="AW1355" s="7"/>
      <c r="AX1355" s="7"/>
      <c r="AY1355" s="7"/>
      <c r="AZ1355" s="7"/>
      <c r="BA1355" s="7"/>
      <c r="BB1355" s="7"/>
      <c r="BC1355" s="7"/>
      <c r="BD1355" s="7"/>
      <c r="BE1355" s="7"/>
      <c r="BF1355" s="7"/>
      <c r="BG1355" s="7"/>
      <c r="BH1355" s="7"/>
      <c r="BI1355" s="7"/>
      <c r="BJ1355" s="7"/>
      <c r="BK1355" s="7"/>
      <c r="BL1355" s="7"/>
      <c r="BM1355" s="7"/>
      <c r="BN1355" s="7"/>
      <c r="BO1355" s="7"/>
      <c r="BP1355" s="7"/>
      <c r="BQ1355" s="7"/>
      <c r="BR1355" s="7"/>
      <c r="BS1355" s="7"/>
      <c r="BT1355" s="7"/>
      <c r="BU1355" s="7"/>
      <c r="BV1355" s="7"/>
      <c r="BW1355" s="7"/>
      <c r="BX1355" s="7"/>
      <c r="BY1355" s="7"/>
      <c r="BZ1355" s="7"/>
      <c r="CA1355" s="7"/>
      <c r="CB1355" s="7"/>
      <c r="CC1355" s="7"/>
      <c r="CD1355" s="7"/>
      <c r="CE1355" s="7"/>
      <c r="CF1355" s="7"/>
      <c r="CG1355" s="7"/>
      <c r="CH1355" s="7"/>
      <c r="CI1355" s="7"/>
      <c r="CJ1355" s="7"/>
      <c r="CK1355" s="7"/>
      <c r="CL1355" s="7"/>
      <c r="CM1355" s="8"/>
    </row>
    <row r="1356" spans="1:91" s="9" customFormat="1" ht="41.25" customHeight="1" x14ac:dyDescent="0.3">
      <c r="A1356" s="62"/>
      <c r="B1356" s="30" t="s">
        <v>30</v>
      </c>
      <c r="C1356" s="62"/>
      <c r="D1356" s="62"/>
      <c r="E1356" s="62"/>
      <c r="F1356" s="62"/>
      <c r="G1356" s="63">
        <f>G1349+G1241+G1180+G140+G58</f>
        <v>0</v>
      </c>
      <c r="H1356" s="63">
        <f>H1349+H1241+H1180+H140+H58</f>
        <v>17700</v>
      </c>
      <c r="I1356" s="63">
        <f>I1349+I1241+I1180+I140+I58</f>
        <v>124188</v>
      </c>
      <c r="J1356" s="63">
        <v>199385.60000000001</v>
      </c>
      <c r="K1356" s="63">
        <v>149919</v>
      </c>
      <c r="L1356" s="63">
        <f>L1349+L1241+L1180+L140+L58</f>
        <v>107160</v>
      </c>
      <c r="M1356" s="63">
        <f>M1349+M1241+M1180+M140+M58</f>
        <v>488058.89899999998</v>
      </c>
      <c r="N1356" s="62"/>
      <c r="O1356" s="62"/>
      <c r="P1356" s="161"/>
      <c r="Q1356" s="7"/>
      <c r="R1356" s="7"/>
      <c r="S1356" s="7"/>
      <c r="T1356" s="7"/>
      <c r="U1356" s="7"/>
      <c r="V1356" s="7"/>
      <c r="W1356" s="7"/>
      <c r="X1356" s="7"/>
      <c r="Y1356" s="7"/>
      <c r="Z1356" s="7"/>
      <c r="AA1356" s="7"/>
      <c r="AB1356" s="7"/>
      <c r="AC1356" s="7"/>
      <c r="AD1356" s="7"/>
      <c r="AE1356" s="7"/>
      <c r="AF1356" s="7"/>
      <c r="AG1356" s="7"/>
      <c r="AH1356" s="7"/>
      <c r="AI1356" s="7"/>
      <c r="AJ1356" s="7"/>
      <c r="AK1356" s="7"/>
      <c r="AL1356" s="7"/>
      <c r="AM1356" s="7"/>
      <c r="AN1356" s="7"/>
      <c r="AO1356" s="7"/>
      <c r="AP1356" s="7"/>
      <c r="AQ1356" s="7"/>
      <c r="AR1356" s="7"/>
      <c r="AS1356" s="7"/>
      <c r="AT1356" s="7"/>
      <c r="AU1356" s="7"/>
      <c r="AV1356" s="7"/>
      <c r="AW1356" s="7"/>
      <c r="AX1356" s="7"/>
      <c r="AY1356" s="7"/>
      <c r="AZ1356" s="7"/>
      <c r="BA1356" s="7"/>
      <c r="BB1356" s="7"/>
      <c r="BC1356" s="7"/>
      <c r="BD1356" s="7"/>
      <c r="BE1356" s="7"/>
      <c r="BF1356" s="7"/>
      <c r="BG1356" s="7"/>
      <c r="BH1356" s="7"/>
      <c r="BI1356" s="7"/>
      <c r="BJ1356" s="7"/>
      <c r="BK1356" s="7"/>
      <c r="BL1356" s="7"/>
      <c r="BM1356" s="7"/>
      <c r="BN1356" s="7"/>
      <c r="BO1356" s="7"/>
      <c r="BP1356" s="7"/>
      <c r="BQ1356" s="7"/>
      <c r="BR1356" s="7"/>
      <c r="BS1356" s="7"/>
      <c r="BT1356" s="7"/>
      <c r="BU1356" s="7"/>
      <c r="BV1356" s="7"/>
      <c r="BW1356" s="7"/>
      <c r="BX1356" s="7"/>
      <c r="BY1356" s="7"/>
      <c r="BZ1356" s="7"/>
      <c r="CA1356" s="7"/>
      <c r="CB1356" s="7"/>
      <c r="CC1356" s="7"/>
      <c r="CD1356" s="7"/>
      <c r="CE1356" s="7"/>
      <c r="CF1356" s="7"/>
      <c r="CG1356" s="7"/>
      <c r="CH1356" s="7"/>
      <c r="CI1356" s="7"/>
      <c r="CJ1356" s="7"/>
      <c r="CK1356" s="7"/>
      <c r="CL1356" s="7"/>
      <c r="CM1356" s="8"/>
    </row>
    <row r="1357" spans="1:91" s="9" customFormat="1" ht="41.25" customHeight="1" x14ac:dyDescent="0.3">
      <c r="A1357" s="62"/>
      <c r="B1357" s="30" t="s">
        <v>29</v>
      </c>
      <c r="C1357" s="62"/>
      <c r="D1357" s="62"/>
      <c r="E1357" s="62"/>
      <c r="F1357" s="62"/>
      <c r="G1357" s="63">
        <f t="shared" ref="G1357:M1357" si="138">G1347+G1181</f>
        <v>7515.9930000000004</v>
      </c>
      <c r="H1357" s="63">
        <f t="shared" si="138"/>
        <v>6590.5949283999998</v>
      </c>
      <c r="I1357" s="63">
        <f t="shared" si="138"/>
        <v>0</v>
      </c>
      <c r="J1357" s="63">
        <f t="shared" si="138"/>
        <v>17272.400000000001</v>
      </c>
      <c r="K1357" s="63">
        <f t="shared" si="138"/>
        <v>18497.5</v>
      </c>
      <c r="L1357" s="63">
        <f t="shared" si="138"/>
        <v>7120</v>
      </c>
      <c r="M1357" s="63">
        <f t="shared" si="138"/>
        <v>7220.4</v>
      </c>
      <c r="N1357" s="62"/>
      <c r="O1357" s="62"/>
      <c r="P1357" s="161"/>
      <c r="Q1357" s="7"/>
      <c r="R1357" s="7"/>
      <c r="S1357" s="7"/>
      <c r="T1357" s="7"/>
      <c r="U1357" s="7"/>
      <c r="V1357" s="7"/>
      <c r="W1357" s="7"/>
      <c r="X1357" s="7"/>
      <c r="Y1357" s="7"/>
      <c r="Z1357" s="7"/>
      <c r="AA1357" s="7"/>
      <c r="AB1357" s="7"/>
      <c r="AC1357" s="7"/>
      <c r="AD1357" s="7"/>
      <c r="AE1357" s="7"/>
      <c r="AF1357" s="7"/>
      <c r="AG1357" s="7"/>
      <c r="AH1357" s="7"/>
      <c r="AI1357" s="7"/>
      <c r="AJ1357" s="7"/>
      <c r="AK1357" s="7"/>
      <c r="AL1357" s="7"/>
      <c r="AM1357" s="7"/>
      <c r="AN1357" s="7"/>
      <c r="AO1357" s="7"/>
      <c r="AP1357" s="7"/>
      <c r="AQ1357" s="7"/>
      <c r="AR1357" s="7"/>
      <c r="AS1357" s="7"/>
      <c r="AT1357" s="7"/>
      <c r="AU1357" s="7"/>
      <c r="AV1357" s="7"/>
      <c r="AW1357" s="7"/>
      <c r="AX1357" s="7"/>
      <c r="AY1357" s="7"/>
      <c r="AZ1357" s="7"/>
      <c r="BA1357" s="7"/>
      <c r="BB1357" s="7"/>
      <c r="BC1357" s="7"/>
      <c r="BD1357" s="7"/>
      <c r="BE1357" s="7"/>
      <c r="BF1357" s="7"/>
      <c r="BG1357" s="7"/>
      <c r="BH1357" s="7"/>
      <c r="BI1357" s="7"/>
      <c r="BJ1357" s="7"/>
      <c r="BK1357" s="7"/>
      <c r="BL1357" s="7"/>
      <c r="BM1357" s="7"/>
      <c r="BN1357" s="7"/>
      <c r="BO1357" s="7"/>
      <c r="BP1357" s="7"/>
      <c r="BQ1357" s="7"/>
      <c r="BR1357" s="7"/>
      <c r="BS1357" s="7"/>
      <c r="BT1357" s="7"/>
      <c r="BU1357" s="7"/>
      <c r="BV1357" s="7"/>
      <c r="BW1357" s="7"/>
      <c r="BX1357" s="7"/>
      <c r="BY1357" s="7"/>
      <c r="BZ1357" s="7"/>
      <c r="CA1357" s="7"/>
      <c r="CB1357" s="7"/>
      <c r="CC1357" s="7"/>
      <c r="CD1357" s="7"/>
      <c r="CE1357" s="7"/>
      <c r="CF1357" s="7"/>
      <c r="CG1357" s="7"/>
      <c r="CH1357" s="7"/>
      <c r="CI1357" s="7"/>
      <c r="CJ1357" s="7"/>
      <c r="CK1357" s="7"/>
      <c r="CL1357" s="7"/>
      <c r="CM1357" s="8"/>
    </row>
    <row r="1358" spans="1:91" s="9" customFormat="1" ht="41.25" customHeight="1" x14ac:dyDescent="0.3">
      <c r="A1358" s="62"/>
      <c r="B1358" s="30" t="s">
        <v>28</v>
      </c>
      <c r="C1358" s="62"/>
      <c r="D1358" s="62"/>
      <c r="E1358" s="62"/>
      <c r="F1358" s="62"/>
      <c r="G1358" s="63">
        <f t="shared" ref="G1358:M1358" si="139">G1182</f>
        <v>0</v>
      </c>
      <c r="H1358" s="63">
        <v>304.39999999999998</v>
      </c>
      <c r="I1358" s="63">
        <f t="shared" si="139"/>
        <v>414.1</v>
      </c>
      <c r="J1358" s="63">
        <f t="shared" si="139"/>
        <v>140</v>
      </c>
      <c r="K1358" s="63">
        <f t="shared" si="139"/>
        <v>0</v>
      </c>
      <c r="L1358" s="63">
        <f t="shared" si="139"/>
        <v>739.15343308000024</v>
      </c>
      <c r="M1358" s="63">
        <f t="shared" si="139"/>
        <v>0</v>
      </c>
      <c r="N1358" s="62"/>
      <c r="O1358" s="62"/>
      <c r="P1358" s="161"/>
      <c r="Q1358" s="7"/>
      <c r="R1358" s="7"/>
      <c r="S1358" s="7"/>
      <c r="T1358" s="7"/>
      <c r="U1358" s="7"/>
      <c r="V1358" s="7"/>
      <c r="W1358" s="7"/>
      <c r="X1358" s="7"/>
      <c r="Y1358" s="7"/>
      <c r="Z1358" s="7"/>
      <c r="AA1358" s="7"/>
      <c r="AB1358" s="7"/>
      <c r="AC1358" s="7"/>
      <c r="AD1358" s="7"/>
      <c r="AE1358" s="7"/>
      <c r="AF1358" s="7"/>
      <c r="AG1358" s="7"/>
      <c r="AH1358" s="7"/>
      <c r="AI1358" s="7"/>
      <c r="AJ1358" s="7"/>
      <c r="AK1358" s="7"/>
      <c r="AL1358" s="7"/>
      <c r="AM1358" s="7"/>
      <c r="AN1358" s="7"/>
      <c r="AO1358" s="7"/>
      <c r="AP1358" s="7"/>
      <c r="AQ1358" s="7"/>
      <c r="AR1358" s="7"/>
      <c r="AS1358" s="7"/>
      <c r="AT1358" s="7"/>
      <c r="AU1358" s="7"/>
      <c r="AV1358" s="7"/>
      <c r="AW1358" s="7"/>
      <c r="AX1358" s="7"/>
      <c r="AY1358" s="7"/>
      <c r="AZ1358" s="7"/>
      <c r="BA1358" s="7"/>
      <c r="BB1358" s="7"/>
      <c r="BC1358" s="7"/>
      <c r="BD1358" s="7"/>
      <c r="BE1358" s="7"/>
      <c r="BF1358" s="7"/>
      <c r="BG1358" s="7"/>
      <c r="BH1358" s="7"/>
      <c r="BI1358" s="7"/>
      <c r="BJ1358" s="7"/>
      <c r="BK1358" s="7"/>
      <c r="BL1358" s="7"/>
      <c r="BM1358" s="7"/>
      <c r="BN1358" s="7"/>
      <c r="BO1358" s="7"/>
      <c r="BP1358" s="7"/>
      <c r="BQ1358" s="7"/>
      <c r="BR1358" s="7"/>
      <c r="BS1358" s="7"/>
      <c r="BT1358" s="7"/>
      <c r="BU1358" s="7"/>
      <c r="BV1358" s="7"/>
      <c r="BW1358" s="7"/>
      <c r="BX1358" s="7"/>
      <c r="BY1358" s="7"/>
      <c r="BZ1358" s="7"/>
      <c r="CA1358" s="7"/>
      <c r="CB1358" s="7"/>
      <c r="CC1358" s="7"/>
      <c r="CD1358" s="7"/>
      <c r="CE1358" s="7"/>
      <c r="CF1358" s="7"/>
      <c r="CG1358" s="7"/>
      <c r="CH1358" s="7"/>
      <c r="CI1358" s="7"/>
      <c r="CJ1358" s="7"/>
      <c r="CK1358" s="7"/>
      <c r="CL1358" s="7"/>
      <c r="CM1358" s="8"/>
    </row>
    <row r="1359" spans="1:91" s="62" customFormat="1" ht="122.25" customHeight="1" x14ac:dyDescent="0.25">
      <c r="B1359" s="2" t="s">
        <v>27</v>
      </c>
      <c r="I1359" s="63">
        <v>68138.7</v>
      </c>
      <c r="J1359" s="63">
        <v>77022.100000000006</v>
      </c>
      <c r="K1359" s="63">
        <v>94010.3</v>
      </c>
      <c r="P1359" s="161"/>
      <c r="Q1359" s="279"/>
      <c r="R1359" s="279"/>
      <c r="S1359" s="279"/>
      <c r="T1359" s="279"/>
      <c r="U1359" s="279"/>
      <c r="V1359" s="279"/>
      <c r="W1359" s="279"/>
      <c r="X1359" s="279"/>
      <c r="Y1359" s="279"/>
      <c r="Z1359" s="279"/>
      <c r="AA1359" s="279"/>
      <c r="AB1359" s="279"/>
      <c r="AC1359" s="279"/>
      <c r="AD1359" s="279"/>
      <c r="AE1359" s="279"/>
      <c r="AF1359" s="279"/>
      <c r="AG1359" s="279"/>
      <c r="AH1359" s="279"/>
      <c r="AI1359" s="279"/>
      <c r="AJ1359" s="279"/>
      <c r="AK1359" s="279"/>
      <c r="AL1359" s="279"/>
      <c r="AM1359" s="279"/>
      <c r="AN1359" s="279"/>
      <c r="AO1359" s="279"/>
      <c r="AP1359" s="279"/>
      <c r="AQ1359" s="279"/>
      <c r="AR1359" s="279"/>
      <c r="AS1359" s="279"/>
      <c r="AT1359" s="279"/>
      <c r="AU1359" s="279"/>
      <c r="AV1359" s="279"/>
      <c r="AW1359" s="279"/>
      <c r="AX1359" s="279"/>
      <c r="AY1359" s="279"/>
      <c r="AZ1359" s="279"/>
      <c r="BA1359" s="279"/>
      <c r="BB1359" s="279"/>
      <c r="BC1359" s="279"/>
      <c r="BD1359" s="279"/>
      <c r="BE1359" s="279"/>
      <c r="BF1359" s="279"/>
      <c r="BG1359" s="279"/>
      <c r="BH1359" s="279"/>
      <c r="BI1359" s="279"/>
      <c r="BJ1359" s="279"/>
      <c r="BK1359" s="279"/>
      <c r="BL1359" s="279"/>
      <c r="BM1359" s="279"/>
      <c r="BN1359" s="279"/>
      <c r="BO1359" s="279"/>
      <c r="BP1359" s="279"/>
      <c r="BQ1359" s="279"/>
      <c r="BR1359" s="279"/>
      <c r="BS1359" s="279"/>
      <c r="BT1359" s="279"/>
      <c r="BU1359" s="279"/>
      <c r="BV1359" s="279"/>
      <c r="BW1359" s="279"/>
      <c r="BX1359" s="279"/>
      <c r="BY1359" s="279"/>
      <c r="BZ1359" s="279"/>
      <c r="CA1359" s="279"/>
      <c r="CB1359" s="279"/>
      <c r="CC1359" s="279"/>
      <c r="CD1359" s="279"/>
      <c r="CE1359" s="279"/>
      <c r="CF1359" s="279"/>
      <c r="CG1359" s="279"/>
      <c r="CH1359" s="279"/>
      <c r="CI1359" s="279"/>
      <c r="CJ1359" s="279"/>
      <c r="CK1359" s="279"/>
      <c r="CL1359" s="279"/>
      <c r="CM1359" s="15"/>
    </row>
    <row r="1360" spans="1:91" ht="18.75" x14ac:dyDescent="0.3">
      <c r="A1360" s="225"/>
      <c r="B1360" s="225"/>
      <c r="C1360" s="225"/>
      <c r="D1360" s="225"/>
      <c r="E1360" s="225"/>
      <c r="F1360" s="225"/>
      <c r="G1360" s="225"/>
      <c r="H1360" s="225"/>
      <c r="I1360" s="225"/>
      <c r="J1360" s="225"/>
      <c r="K1360" s="225"/>
      <c r="L1360" s="225"/>
      <c r="M1360" s="225"/>
      <c r="N1360" s="225"/>
      <c r="O1360" s="225"/>
      <c r="P1360" s="225"/>
    </row>
  </sheetData>
  <mergeCells count="1915">
    <mergeCell ref="A780:A782"/>
    <mergeCell ref="B780:B782"/>
    <mergeCell ref="C780:C782"/>
    <mergeCell ref="D780:D782"/>
    <mergeCell ref="F780:F782"/>
    <mergeCell ref="E781:E782"/>
    <mergeCell ref="A783:A785"/>
    <mergeCell ref="B783:B785"/>
    <mergeCell ref="C783:C785"/>
    <mergeCell ref="D783:D785"/>
    <mergeCell ref="F783:F785"/>
    <mergeCell ref="E784:E785"/>
    <mergeCell ref="A556:A557"/>
    <mergeCell ref="B556:B557"/>
    <mergeCell ref="C556:C557"/>
    <mergeCell ref="D556:D557"/>
    <mergeCell ref="F556:F557"/>
    <mergeCell ref="A774:A776"/>
    <mergeCell ref="B774:B776"/>
    <mergeCell ref="C774:C776"/>
    <mergeCell ref="D774:D776"/>
    <mergeCell ref="F774:F776"/>
    <mergeCell ref="E775:E776"/>
    <mergeCell ref="A777:A779"/>
    <mergeCell ref="B777:B779"/>
    <mergeCell ref="C777:C779"/>
    <mergeCell ref="D777:D779"/>
    <mergeCell ref="F777:F779"/>
    <mergeCell ref="E778:E779"/>
    <mergeCell ref="F582:F585"/>
    <mergeCell ref="E583:E585"/>
    <mergeCell ref="A586:A589"/>
    <mergeCell ref="C45:C46"/>
    <mergeCell ref="A535:A537"/>
    <mergeCell ref="B535:B537"/>
    <mergeCell ref="C535:C537"/>
    <mergeCell ref="D535:D537"/>
    <mergeCell ref="F535:F537"/>
    <mergeCell ref="E536:E537"/>
    <mergeCell ref="A538:A540"/>
    <mergeCell ref="B538:B540"/>
    <mergeCell ref="C538:C540"/>
    <mergeCell ref="D538:D540"/>
    <mergeCell ref="F538:F540"/>
    <mergeCell ref="E539:E540"/>
    <mergeCell ref="C868:C869"/>
    <mergeCell ref="B868:B869"/>
    <mergeCell ref="A868:A869"/>
    <mergeCell ref="F868:F869"/>
    <mergeCell ref="A546:A547"/>
    <mergeCell ref="B546:B547"/>
    <mergeCell ref="C546:C547"/>
    <mergeCell ref="D546:D547"/>
    <mergeCell ref="F546:F547"/>
    <mergeCell ref="A548:A549"/>
    <mergeCell ref="B548:B549"/>
    <mergeCell ref="C548:C549"/>
    <mergeCell ref="D548:D549"/>
    <mergeCell ref="F548:F549"/>
    <mergeCell ref="A550:A551"/>
    <mergeCell ref="B550:B551"/>
    <mergeCell ref="C550:C551"/>
    <mergeCell ref="D550:D551"/>
    <mergeCell ref="F550:F551"/>
    <mergeCell ref="O45:O46"/>
    <mergeCell ref="B1217:L1217"/>
    <mergeCell ref="B1218:L1218"/>
    <mergeCell ref="F1089:F1091"/>
    <mergeCell ref="F1092:F1094"/>
    <mergeCell ref="F1095:F1097"/>
    <mergeCell ref="B11:P11"/>
    <mergeCell ref="B13:C13"/>
    <mergeCell ref="P43:P44"/>
    <mergeCell ref="P45:P46"/>
    <mergeCell ref="B96:P96"/>
    <mergeCell ref="B97:P97"/>
    <mergeCell ref="A17:A18"/>
    <mergeCell ref="B17:B18"/>
    <mergeCell ref="C17:C18"/>
    <mergeCell ref="F17:F20"/>
    <mergeCell ref="E19:E20"/>
    <mergeCell ref="B25:P25"/>
    <mergeCell ref="B26:P26"/>
    <mergeCell ref="C28:C29"/>
    <mergeCell ref="B35:P35"/>
    <mergeCell ref="B36:P36"/>
    <mergeCell ref="B38:C38"/>
    <mergeCell ref="P39:P40"/>
    <mergeCell ref="A43:A44"/>
    <mergeCell ref="B43:B44"/>
    <mergeCell ref="C43:C44"/>
    <mergeCell ref="D43:D44"/>
    <mergeCell ref="F43:F44"/>
    <mergeCell ref="O43:O44"/>
    <mergeCell ref="A45:A46"/>
    <mergeCell ref="B45:B46"/>
    <mergeCell ref="A1:P1"/>
    <mergeCell ref="A2:P2"/>
    <mergeCell ref="A4:A5"/>
    <mergeCell ref="B4:B5"/>
    <mergeCell ref="C4:C5"/>
    <mergeCell ref="D4:D5"/>
    <mergeCell ref="E4:E5"/>
    <mergeCell ref="F4:F5"/>
    <mergeCell ref="G4:G5"/>
    <mergeCell ref="H4:H5"/>
    <mergeCell ref="I4:M4"/>
    <mergeCell ref="N4:N5"/>
    <mergeCell ref="O4:O5"/>
    <mergeCell ref="A41:A42"/>
    <mergeCell ref="B41:B42"/>
    <mergeCell ref="C41:C42"/>
    <mergeCell ref="D41:D42"/>
    <mergeCell ref="F41:F42"/>
    <mergeCell ref="P41:P42"/>
    <mergeCell ref="P4:P5"/>
    <mergeCell ref="A7:P7"/>
    <mergeCell ref="A8:P8"/>
    <mergeCell ref="A14:A16"/>
    <mergeCell ref="B14:B16"/>
    <mergeCell ref="C14:C16"/>
    <mergeCell ref="D14:D16"/>
    <mergeCell ref="F14:F16"/>
    <mergeCell ref="E15:E16"/>
    <mergeCell ref="A60:A61"/>
    <mergeCell ref="A39:A40"/>
    <mergeCell ref="B39:B40"/>
    <mergeCell ref="C39:C40"/>
    <mergeCell ref="D39:D40"/>
    <mergeCell ref="F39:F40"/>
    <mergeCell ref="B68:B69"/>
    <mergeCell ref="B62:N62"/>
    <mergeCell ref="B64:H64"/>
    <mergeCell ref="P47:P48"/>
    <mergeCell ref="A49:A50"/>
    <mergeCell ref="B49:B50"/>
    <mergeCell ref="C49:C50"/>
    <mergeCell ref="D49:D50"/>
    <mergeCell ref="F49:F50"/>
    <mergeCell ref="B65:P65"/>
    <mergeCell ref="A66:A67"/>
    <mergeCell ref="B66:B67"/>
    <mergeCell ref="C66:C67"/>
    <mergeCell ref="D66:D67"/>
    <mergeCell ref="F66:F67"/>
    <mergeCell ref="O66:O67"/>
    <mergeCell ref="O49:O50"/>
    <mergeCell ref="P49:P50"/>
    <mergeCell ref="A47:A48"/>
    <mergeCell ref="B47:B48"/>
    <mergeCell ref="C47:C48"/>
    <mergeCell ref="D47:D48"/>
    <mergeCell ref="D60:D61"/>
    <mergeCell ref="E60:E61"/>
    <mergeCell ref="D45:D46"/>
    <mergeCell ref="F45:F46"/>
    <mergeCell ref="A72:A73"/>
    <mergeCell ref="B72:B73"/>
    <mergeCell ref="C72:C73"/>
    <mergeCell ref="D72:D73"/>
    <mergeCell ref="F72:F73"/>
    <mergeCell ref="O72:O73"/>
    <mergeCell ref="F47:F48"/>
    <mergeCell ref="O47:O48"/>
    <mergeCell ref="P72:P73"/>
    <mergeCell ref="A74:A75"/>
    <mergeCell ref="B74:B75"/>
    <mergeCell ref="C74:C75"/>
    <mergeCell ref="D74:D75"/>
    <mergeCell ref="F74:F75"/>
    <mergeCell ref="O74:O75"/>
    <mergeCell ref="P74:P75"/>
    <mergeCell ref="B82:N82"/>
    <mergeCell ref="C68:C69"/>
    <mergeCell ref="D68:D69"/>
    <mergeCell ref="F68:F69"/>
    <mergeCell ref="O68:O69"/>
    <mergeCell ref="P66:P67"/>
    <mergeCell ref="A59:P59"/>
    <mergeCell ref="P68:P69"/>
    <mergeCell ref="A70:A71"/>
    <mergeCell ref="B70:B71"/>
    <mergeCell ref="C70:C71"/>
    <mergeCell ref="D70:D71"/>
    <mergeCell ref="F70:F71"/>
    <mergeCell ref="O70:O71"/>
    <mergeCell ref="P70:P71"/>
    <mergeCell ref="A68:A69"/>
    <mergeCell ref="N126:N127"/>
    <mergeCell ref="P122:P123"/>
    <mergeCell ref="P124:P125"/>
    <mergeCell ref="B83:P83"/>
    <mergeCell ref="B85:D85"/>
    <mergeCell ref="A86:A87"/>
    <mergeCell ref="B86:B87"/>
    <mergeCell ref="C86:C87"/>
    <mergeCell ref="D86:D87"/>
    <mergeCell ref="F86:F87"/>
    <mergeCell ref="P86:P87"/>
    <mergeCell ref="B84:P84"/>
    <mergeCell ref="A88:A89"/>
    <mergeCell ref="B88:B89"/>
    <mergeCell ref="C88:C89"/>
    <mergeCell ref="D88:D89"/>
    <mergeCell ref="F88:F89"/>
    <mergeCell ref="P88:P89"/>
    <mergeCell ref="B102:P102"/>
    <mergeCell ref="B103:P103"/>
    <mergeCell ref="P126:P127"/>
    <mergeCell ref="A128:A129"/>
    <mergeCell ref="B128:B129"/>
    <mergeCell ref="C128:C129"/>
    <mergeCell ref="D128:D129"/>
    <mergeCell ref="F128:F129"/>
    <mergeCell ref="N128:N129"/>
    <mergeCell ref="P128:P129"/>
    <mergeCell ref="A126:A127"/>
    <mergeCell ref="B156:L156"/>
    <mergeCell ref="A130:A131"/>
    <mergeCell ref="B130:B131"/>
    <mergeCell ref="C130:C131"/>
    <mergeCell ref="D130:D131"/>
    <mergeCell ref="F130:F131"/>
    <mergeCell ref="B105:P105"/>
    <mergeCell ref="B111:P111"/>
    <mergeCell ref="A122:A123"/>
    <mergeCell ref="B122:B123"/>
    <mergeCell ref="C122:C123"/>
    <mergeCell ref="D122:D123"/>
    <mergeCell ref="F122:F123"/>
    <mergeCell ref="N122:N123"/>
    <mergeCell ref="A124:A125"/>
    <mergeCell ref="B124:B125"/>
    <mergeCell ref="C124:C125"/>
    <mergeCell ref="D124:D125"/>
    <mergeCell ref="F124:F125"/>
    <mergeCell ref="N124:N125"/>
    <mergeCell ref="B126:B127"/>
    <mergeCell ref="C126:C127"/>
    <mergeCell ref="D126:D127"/>
    <mergeCell ref="F126:F127"/>
    <mergeCell ref="B165:G165"/>
    <mergeCell ref="A178:XFD178"/>
    <mergeCell ref="B186:L186"/>
    <mergeCell ref="B187:N187"/>
    <mergeCell ref="P130:P131"/>
    <mergeCell ref="A141:P141"/>
    <mergeCell ref="B143:L143"/>
    <mergeCell ref="B145:N145"/>
    <mergeCell ref="B149:N149"/>
    <mergeCell ref="B190:N190"/>
    <mergeCell ref="A193:A194"/>
    <mergeCell ref="B193:B194"/>
    <mergeCell ref="C193:C194"/>
    <mergeCell ref="D193:D194"/>
    <mergeCell ref="F193:F194"/>
    <mergeCell ref="P193:P194"/>
    <mergeCell ref="A195:A196"/>
    <mergeCell ref="B195:B196"/>
    <mergeCell ref="C195:C196"/>
    <mergeCell ref="D195:D196"/>
    <mergeCell ref="F195:F196"/>
    <mergeCell ref="N130:N131"/>
    <mergeCell ref="B158:F158"/>
    <mergeCell ref="A197:A198"/>
    <mergeCell ref="B197:B198"/>
    <mergeCell ref="C197:C198"/>
    <mergeCell ref="D197:D198"/>
    <mergeCell ref="F197:F198"/>
    <mergeCell ref="B205:L205"/>
    <mergeCell ref="C210:C211"/>
    <mergeCell ref="B219:L219"/>
    <mergeCell ref="B221:P221"/>
    <mergeCell ref="B222:C222"/>
    <mergeCell ref="A223:A224"/>
    <mergeCell ref="B223:B224"/>
    <mergeCell ref="C223:C224"/>
    <mergeCell ref="D223:D224"/>
    <mergeCell ref="F223:F224"/>
    <mergeCell ref="A225:A226"/>
    <mergeCell ref="B225:B226"/>
    <mergeCell ref="C225:C226"/>
    <mergeCell ref="D225:D226"/>
    <mergeCell ref="F225:F226"/>
    <mergeCell ref="A227:A228"/>
    <mergeCell ref="B227:B228"/>
    <mergeCell ref="C227:C228"/>
    <mergeCell ref="D227:D228"/>
    <mergeCell ref="F227:F228"/>
    <mergeCell ref="A229:A230"/>
    <mergeCell ref="B229:B230"/>
    <mergeCell ref="C229:C230"/>
    <mergeCell ref="D229:D230"/>
    <mergeCell ref="F229:F230"/>
    <mergeCell ref="P229:P230"/>
    <mergeCell ref="A231:A232"/>
    <mergeCell ref="B231:B232"/>
    <mergeCell ref="C231:C232"/>
    <mergeCell ref="D231:D232"/>
    <mergeCell ref="F231:F232"/>
    <mergeCell ref="P231:P232"/>
    <mergeCell ref="A233:A234"/>
    <mergeCell ref="B233:B234"/>
    <mergeCell ref="C233:C234"/>
    <mergeCell ref="D233:D234"/>
    <mergeCell ref="F233:F234"/>
    <mergeCell ref="P233:P234"/>
    <mergeCell ref="A235:A236"/>
    <mergeCell ref="B235:B236"/>
    <mergeCell ref="C235:C236"/>
    <mergeCell ref="D235:D236"/>
    <mergeCell ref="F235:F236"/>
    <mergeCell ref="N235:N236"/>
    <mergeCell ref="P235:P236"/>
    <mergeCell ref="B237:L237"/>
    <mergeCell ref="B240:I240"/>
    <mergeCell ref="B248:L248"/>
    <mergeCell ref="B253:P253"/>
    <mergeCell ref="B259:L259"/>
    <mergeCell ref="B261:K261"/>
    <mergeCell ref="B264:P264"/>
    <mergeCell ref="B265:P265"/>
    <mergeCell ref="B266:C266"/>
    <mergeCell ref="A267:A268"/>
    <mergeCell ref="B267:B268"/>
    <mergeCell ref="C267:C268"/>
    <mergeCell ref="D267:D268"/>
    <mergeCell ref="F267:F268"/>
    <mergeCell ref="A269:A270"/>
    <mergeCell ref="B269:B270"/>
    <mergeCell ref="C269:C270"/>
    <mergeCell ref="D269:D270"/>
    <mergeCell ref="F269:F270"/>
    <mergeCell ref="A271:A272"/>
    <mergeCell ref="B271:B272"/>
    <mergeCell ref="C271:C272"/>
    <mergeCell ref="D271:D272"/>
    <mergeCell ref="F271:F272"/>
    <mergeCell ref="A275:A276"/>
    <mergeCell ref="B275:B276"/>
    <mergeCell ref="C275:C276"/>
    <mergeCell ref="D275:D276"/>
    <mergeCell ref="F275:F276"/>
    <mergeCell ref="A277:A278"/>
    <mergeCell ref="B277:B278"/>
    <mergeCell ref="C277:C278"/>
    <mergeCell ref="D277:D278"/>
    <mergeCell ref="F277:F278"/>
    <mergeCell ref="A279:A280"/>
    <mergeCell ref="B279:B280"/>
    <mergeCell ref="C279:C280"/>
    <mergeCell ref="D279:D280"/>
    <mergeCell ref="F279:F280"/>
    <mergeCell ref="B314:C314"/>
    <mergeCell ref="A315:A316"/>
    <mergeCell ref="B315:B316"/>
    <mergeCell ref="C315:C316"/>
    <mergeCell ref="D315:D316"/>
    <mergeCell ref="F315:F316"/>
    <mergeCell ref="A317:A318"/>
    <mergeCell ref="B317:B318"/>
    <mergeCell ref="C317:C318"/>
    <mergeCell ref="D317:D318"/>
    <mergeCell ref="F317:F318"/>
    <mergeCell ref="A319:A320"/>
    <mergeCell ref="B319:B320"/>
    <mergeCell ref="C319:C320"/>
    <mergeCell ref="D319:D320"/>
    <mergeCell ref="F319:F320"/>
    <mergeCell ref="A321:A322"/>
    <mergeCell ref="B321:B322"/>
    <mergeCell ref="C321:C322"/>
    <mergeCell ref="D321:D322"/>
    <mergeCell ref="F321:F322"/>
    <mergeCell ref="A323:A324"/>
    <mergeCell ref="B323:B324"/>
    <mergeCell ref="C323:C324"/>
    <mergeCell ref="D323:D324"/>
    <mergeCell ref="F323:F324"/>
    <mergeCell ref="A325:A326"/>
    <mergeCell ref="B325:B326"/>
    <mergeCell ref="C325:C326"/>
    <mergeCell ref="D325:D326"/>
    <mergeCell ref="F325:F326"/>
    <mergeCell ref="B329:C329"/>
    <mergeCell ref="A330:A332"/>
    <mergeCell ref="B330:B332"/>
    <mergeCell ref="C330:C332"/>
    <mergeCell ref="D330:D332"/>
    <mergeCell ref="F330:F332"/>
    <mergeCell ref="E331:E332"/>
    <mergeCell ref="C340:C341"/>
    <mergeCell ref="D340:D341"/>
    <mergeCell ref="F340:F341"/>
    <mergeCell ref="N340:N341"/>
    <mergeCell ref="A333:A334"/>
    <mergeCell ref="B333:B334"/>
    <mergeCell ref="C333:C334"/>
    <mergeCell ref="D333:D334"/>
    <mergeCell ref="F333:F334"/>
    <mergeCell ref="B339:C339"/>
    <mergeCell ref="O340:O341"/>
    <mergeCell ref="P340:P341"/>
    <mergeCell ref="B344:P344"/>
    <mergeCell ref="A346:A347"/>
    <mergeCell ref="B346:B347"/>
    <mergeCell ref="C346:C347"/>
    <mergeCell ref="D346:D347"/>
    <mergeCell ref="F346:F347"/>
    <mergeCell ref="A340:A341"/>
    <mergeCell ref="B340:B341"/>
    <mergeCell ref="B355:C355"/>
    <mergeCell ref="A356:A357"/>
    <mergeCell ref="B356:B357"/>
    <mergeCell ref="C356:C357"/>
    <mergeCell ref="D356:D357"/>
    <mergeCell ref="F356:F357"/>
    <mergeCell ref="B359:P359"/>
    <mergeCell ref="B362:C362"/>
    <mergeCell ref="A363:A365"/>
    <mergeCell ref="B363:B365"/>
    <mergeCell ref="C363:C365"/>
    <mergeCell ref="D363:D365"/>
    <mergeCell ref="F363:F365"/>
    <mergeCell ref="E364:E365"/>
    <mergeCell ref="A368:A370"/>
    <mergeCell ref="B368:B370"/>
    <mergeCell ref="C368:C370"/>
    <mergeCell ref="D368:D370"/>
    <mergeCell ref="F368:F370"/>
    <mergeCell ref="E369:E370"/>
    <mergeCell ref="A373:A375"/>
    <mergeCell ref="B373:B375"/>
    <mergeCell ref="C373:C375"/>
    <mergeCell ref="D373:D375"/>
    <mergeCell ref="F373:F375"/>
    <mergeCell ref="E374:E375"/>
    <mergeCell ref="A376:A378"/>
    <mergeCell ref="B376:B378"/>
    <mergeCell ref="C376:C378"/>
    <mergeCell ref="D376:D378"/>
    <mergeCell ref="F376:F378"/>
    <mergeCell ref="E377:E378"/>
    <mergeCell ref="A381:A383"/>
    <mergeCell ref="B381:B383"/>
    <mergeCell ref="C381:C383"/>
    <mergeCell ref="D381:D383"/>
    <mergeCell ref="F381:F383"/>
    <mergeCell ref="E382:E383"/>
    <mergeCell ref="A384:A385"/>
    <mergeCell ref="B384:B385"/>
    <mergeCell ref="C384:C385"/>
    <mergeCell ref="D384:D385"/>
    <mergeCell ref="F384:F385"/>
    <mergeCell ref="A386:A388"/>
    <mergeCell ref="B386:B388"/>
    <mergeCell ref="C386:C388"/>
    <mergeCell ref="D386:D388"/>
    <mergeCell ref="F386:F388"/>
    <mergeCell ref="E387:E388"/>
    <mergeCell ref="B389:C389"/>
    <mergeCell ref="A390:A391"/>
    <mergeCell ref="B390:B391"/>
    <mergeCell ref="C390:C391"/>
    <mergeCell ref="D390:D391"/>
    <mergeCell ref="F390:F391"/>
    <mergeCell ref="A392:A393"/>
    <mergeCell ref="B392:B393"/>
    <mergeCell ref="C392:C393"/>
    <mergeCell ref="D392:D393"/>
    <mergeCell ref="F392:F393"/>
    <mergeCell ref="B394:P394"/>
    <mergeCell ref="C395:C397"/>
    <mergeCell ref="D395:D397"/>
    <mergeCell ref="E395:E397"/>
    <mergeCell ref="B398:P398"/>
    <mergeCell ref="B399:C399"/>
    <mergeCell ref="A400:A401"/>
    <mergeCell ref="B400:B401"/>
    <mergeCell ref="C400:C401"/>
    <mergeCell ref="F400:F401"/>
    <mergeCell ref="A402:A404"/>
    <mergeCell ref="B402:B404"/>
    <mergeCell ref="C402:C404"/>
    <mergeCell ref="D402:D404"/>
    <mergeCell ref="F402:F404"/>
    <mergeCell ref="E403:E404"/>
    <mergeCell ref="A407:A409"/>
    <mergeCell ref="B407:B409"/>
    <mergeCell ref="C407:C409"/>
    <mergeCell ref="D407:D409"/>
    <mergeCell ref="F407:F409"/>
    <mergeCell ref="E408:E409"/>
    <mergeCell ref="A412:A414"/>
    <mergeCell ref="B412:B414"/>
    <mergeCell ref="C412:C414"/>
    <mergeCell ref="D412:D414"/>
    <mergeCell ref="F412:F414"/>
    <mergeCell ref="E413:E414"/>
    <mergeCell ref="A415:A417"/>
    <mergeCell ref="B415:B417"/>
    <mergeCell ref="C415:C417"/>
    <mergeCell ref="D415:D417"/>
    <mergeCell ref="F415:F417"/>
    <mergeCell ref="E416:E417"/>
    <mergeCell ref="A418:A419"/>
    <mergeCell ref="B418:B419"/>
    <mergeCell ref="C418:C419"/>
    <mergeCell ref="D418:D419"/>
    <mergeCell ref="F418:F419"/>
    <mergeCell ref="A420:A421"/>
    <mergeCell ref="B420:B421"/>
    <mergeCell ref="C420:C421"/>
    <mergeCell ref="F420:F421"/>
    <mergeCell ref="A422:A423"/>
    <mergeCell ref="B422:B423"/>
    <mergeCell ref="C422:C423"/>
    <mergeCell ref="F422:F423"/>
    <mergeCell ref="A424:A425"/>
    <mergeCell ref="B424:B425"/>
    <mergeCell ref="C424:C425"/>
    <mergeCell ref="F424:F425"/>
    <mergeCell ref="A426:A427"/>
    <mergeCell ref="B426:B427"/>
    <mergeCell ref="C426:C427"/>
    <mergeCell ref="F426:F427"/>
    <mergeCell ref="A428:A429"/>
    <mergeCell ref="B428:B429"/>
    <mergeCell ref="C428:C429"/>
    <mergeCell ref="F428:F429"/>
    <mergeCell ref="A430:A431"/>
    <mergeCell ref="B430:B431"/>
    <mergeCell ref="C430:C431"/>
    <mergeCell ref="F430:F431"/>
    <mergeCell ref="A432:A433"/>
    <mergeCell ref="B432:B433"/>
    <mergeCell ref="C432:C433"/>
    <mergeCell ref="D432:D433"/>
    <mergeCell ref="F432:F433"/>
    <mergeCell ref="A434:A435"/>
    <mergeCell ref="B434:B435"/>
    <mergeCell ref="C434:C435"/>
    <mergeCell ref="D434:D435"/>
    <mergeCell ref="A436:A437"/>
    <mergeCell ref="B436:B437"/>
    <mergeCell ref="C436:C437"/>
    <mergeCell ref="D436:D437"/>
    <mergeCell ref="B439:C439"/>
    <mergeCell ref="A440:A441"/>
    <mergeCell ref="B440:B441"/>
    <mergeCell ref="C440:C441"/>
    <mergeCell ref="F440:F441"/>
    <mergeCell ref="A442:A443"/>
    <mergeCell ref="B442:B443"/>
    <mergeCell ref="C442:C443"/>
    <mergeCell ref="D442:D443"/>
    <mergeCell ref="F442:F443"/>
    <mergeCell ref="A444:A445"/>
    <mergeCell ref="B444:B445"/>
    <mergeCell ref="C444:C445"/>
    <mergeCell ref="D444:D445"/>
    <mergeCell ref="F444:F445"/>
    <mergeCell ref="A446:A447"/>
    <mergeCell ref="B446:B447"/>
    <mergeCell ref="C446:C447"/>
    <mergeCell ref="D446:D447"/>
    <mergeCell ref="F446:F447"/>
    <mergeCell ref="A448:A449"/>
    <mergeCell ref="B448:B449"/>
    <mergeCell ref="C448:C449"/>
    <mergeCell ref="D448:D449"/>
    <mergeCell ref="F448:F449"/>
    <mergeCell ref="A450:A451"/>
    <mergeCell ref="B450:B451"/>
    <mergeCell ref="C450:C451"/>
    <mergeCell ref="D450:D451"/>
    <mergeCell ref="F450:F451"/>
    <mergeCell ref="A452:A453"/>
    <mergeCell ref="B452:B453"/>
    <mergeCell ref="C452:C453"/>
    <mergeCell ref="D452:D453"/>
    <mergeCell ref="F452:F453"/>
    <mergeCell ref="A457:A458"/>
    <mergeCell ref="B457:B458"/>
    <mergeCell ref="C457:C458"/>
    <mergeCell ref="D457:D458"/>
    <mergeCell ref="F457:F458"/>
    <mergeCell ref="B459:P459"/>
    <mergeCell ref="B462:C462"/>
    <mergeCell ref="A463:A464"/>
    <mergeCell ref="B463:B464"/>
    <mergeCell ref="C463:C464"/>
    <mergeCell ref="D463:D464"/>
    <mergeCell ref="F463:F464"/>
    <mergeCell ref="N457:N458"/>
    <mergeCell ref="O454:O455"/>
    <mergeCell ref="P454:P455"/>
    <mergeCell ref="A466:A468"/>
    <mergeCell ref="B466:B468"/>
    <mergeCell ref="C466:C468"/>
    <mergeCell ref="D466:D468"/>
    <mergeCell ref="F466:F468"/>
    <mergeCell ref="E467:E468"/>
    <mergeCell ref="B454:B456"/>
    <mergeCell ref="A454:A456"/>
    <mergeCell ref="C454:C456"/>
    <mergeCell ref="D454:D456"/>
    <mergeCell ref="E455:E456"/>
    <mergeCell ref="F454:F456"/>
    <mergeCell ref="A469:A470"/>
    <mergeCell ref="B469:B470"/>
    <mergeCell ref="C469:C470"/>
    <mergeCell ref="D469:D470"/>
    <mergeCell ref="F469:F470"/>
    <mergeCell ref="A471:A472"/>
    <mergeCell ref="B471:B472"/>
    <mergeCell ref="C471:C472"/>
    <mergeCell ref="D471:D472"/>
    <mergeCell ref="F471:F472"/>
    <mergeCell ref="A473:A475"/>
    <mergeCell ref="B473:B475"/>
    <mergeCell ref="C473:C475"/>
    <mergeCell ref="D473:D475"/>
    <mergeCell ref="F473:F475"/>
    <mergeCell ref="E474:E475"/>
    <mergeCell ref="A476:A477"/>
    <mergeCell ref="B476:B477"/>
    <mergeCell ref="C476:C477"/>
    <mergeCell ref="D476:D477"/>
    <mergeCell ref="F476:F477"/>
    <mergeCell ref="E489:E490"/>
    <mergeCell ref="A491:A493"/>
    <mergeCell ref="B491:B493"/>
    <mergeCell ref="C491:C493"/>
    <mergeCell ref="D491:D493"/>
    <mergeCell ref="F491:F493"/>
    <mergeCell ref="E492:E493"/>
    <mergeCell ref="A494:A496"/>
    <mergeCell ref="B494:B496"/>
    <mergeCell ref="C494:C496"/>
    <mergeCell ref="A478:A480"/>
    <mergeCell ref="B478:B480"/>
    <mergeCell ref="C478:C480"/>
    <mergeCell ref="D478:D480"/>
    <mergeCell ref="F478:F480"/>
    <mergeCell ref="E479:E480"/>
    <mergeCell ref="A481:A483"/>
    <mergeCell ref="B481:B483"/>
    <mergeCell ref="C481:C483"/>
    <mergeCell ref="D481:D483"/>
    <mergeCell ref="F481:F483"/>
    <mergeCell ref="E482:E483"/>
    <mergeCell ref="A484:A485"/>
    <mergeCell ref="B484:B485"/>
    <mergeCell ref="C484:C485"/>
    <mergeCell ref="D484:D485"/>
    <mergeCell ref="F484:F485"/>
    <mergeCell ref="A504:A505"/>
    <mergeCell ref="B504:B505"/>
    <mergeCell ref="C504:C505"/>
    <mergeCell ref="D504:D505"/>
    <mergeCell ref="F504:F505"/>
    <mergeCell ref="A506:A507"/>
    <mergeCell ref="B506:B507"/>
    <mergeCell ref="C506:C507"/>
    <mergeCell ref="D506:D507"/>
    <mergeCell ref="F506:F507"/>
    <mergeCell ref="A486:A487"/>
    <mergeCell ref="B486:B487"/>
    <mergeCell ref="C486:C487"/>
    <mergeCell ref="D486:D487"/>
    <mergeCell ref="F486:F487"/>
    <mergeCell ref="A497:A499"/>
    <mergeCell ref="B497:B499"/>
    <mergeCell ref="C497:C499"/>
    <mergeCell ref="D497:D499"/>
    <mergeCell ref="F497:F499"/>
    <mergeCell ref="E498:E499"/>
    <mergeCell ref="B500:C500"/>
    <mergeCell ref="A501:A502"/>
    <mergeCell ref="B501:B502"/>
    <mergeCell ref="C501:C502"/>
    <mergeCell ref="D501:D502"/>
    <mergeCell ref="F501:F502"/>
    <mergeCell ref="A488:A490"/>
    <mergeCell ref="B488:B490"/>
    <mergeCell ref="C488:C490"/>
    <mergeCell ref="D488:D490"/>
    <mergeCell ref="F488:F490"/>
    <mergeCell ref="B508:N508"/>
    <mergeCell ref="B511:C511"/>
    <mergeCell ref="A512:A513"/>
    <mergeCell ref="B512:B513"/>
    <mergeCell ref="C512:C513"/>
    <mergeCell ref="A515:A518"/>
    <mergeCell ref="B515:B518"/>
    <mergeCell ref="C515:C518"/>
    <mergeCell ref="D515:D518"/>
    <mergeCell ref="F515:F518"/>
    <mergeCell ref="E516:E518"/>
    <mergeCell ref="A519:A521"/>
    <mergeCell ref="B519:B521"/>
    <mergeCell ref="C519:C521"/>
    <mergeCell ref="D519:D521"/>
    <mergeCell ref="F519:F521"/>
    <mergeCell ref="E520:E521"/>
    <mergeCell ref="A522:A523"/>
    <mergeCell ref="B522:B523"/>
    <mergeCell ref="C522:C523"/>
    <mergeCell ref="D522:D523"/>
    <mergeCell ref="F522:F523"/>
    <mergeCell ref="A524:A526"/>
    <mergeCell ref="B524:B526"/>
    <mergeCell ref="C524:C526"/>
    <mergeCell ref="D524:D526"/>
    <mergeCell ref="F524:F526"/>
    <mergeCell ref="E525:E526"/>
    <mergeCell ref="A527:A528"/>
    <mergeCell ref="B527:B528"/>
    <mergeCell ref="C527:C528"/>
    <mergeCell ref="D527:D528"/>
    <mergeCell ref="F527:F528"/>
    <mergeCell ref="A544:A545"/>
    <mergeCell ref="B544:B545"/>
    <mergeCell ref="C544:C545"/>
    <mergeCell ref="D544:D545"/>
    <mergeCell ref="A529:A531"/>
    <mergeCell ref="B529:B531"/>
    <mergeCell ref="C529:C531"/>
    <mergeCell ref="D529:D531"/>
    <mergeCell ref="E530:E531"/>
    <mergeCell ref="F529:F531"/>
    <mergeCell ref="A532:A534"/>
    <mergeCell ref="B532:B534"/>
    <mergeCell ref="C532:C534"/>
    <mergeCell ref="D532:D534"/>
    <mergeCell ref="F532:F534"/>
    <mergeCell ref="E533:E534"/>
    <mergeCell ref="A552:A553"/>
    <mergeCell ref="B552:B553"/>
    <mergeCell ref="C552:C553"/>
    <mergeCell ref="D552:D553"/>
    <mergeCell ref="F552:F553"/>
    <mergeCell ref="E580:E581"/>
    <mergeCell ref="A554:A555"/>
    <mergeCell ref="B554:B555"/>
    <mergeCell ref="C554:C555"/>
    <mergeCell ref="D554:D555"/>
    <mergeCell ref="F554:F555"/>
    <mergeCell ref="A558:A559"/>
    <mergeCell ref="B558:B559"/>
    <mergeCell ref="C558:C559"/>
    <mergeCell ref="D558:D559"/>
    <mergeCell ref="F558:F559"/>
    <mergeCell ref="B560:N560"/>
    <mergeCell ref="B563:C563"/>
    <mergeCell ref="A564:A566"/>
    <mergeCell ref="B564:B566"/>
    <mergeCell ref="C564:C566"/>
    <mergeCell ref="D564:D566"/>
    <mergeCell ref="F564:F566"/>
    <mergeCell ref="E565:E566"/>
    <mergeCell ref="F586:F589"/>
    <mergeCell ref="E587:E589"/>
    <mergeCell ref="A590:A593"/>
    <mergeCell ref="B590:B593"/>
    <mergeCell ref="C590:C593"/>
    <mergeCell ref="D590:D593"/>
    <mergeCell ref="F590:F593"/>
    <mergeCell ref="E591:E593"/>
    <mergeCell ref="B568:C568"/>
    <mergeCell ref="A569:A571"/>
    <mergeCell ref="B569:B571"/>
    <mergeCell ref="C569:C571"/>
    <mergeCell ref="D569:D571"/>
    <mergeCell ref="F569:F571"/>
    <mergeCell ref="E570:E571"/>
    <mergeCell ref="A574:A576"/>
    <mergeCell ref="B574:B576"/>
    <mergeCell ref="C574:C576"/>
    <mergeCell ref="D574:D576"/>
    <mergeCell ref="F574:F576"/>
    <mergeCell ref="E575:E576"/>
    <mergeCell ref="A579:A581"/>
    <mergeCell ref="B579:B581"/>
    <mergeCell ref="C579:C581"/>
    <mergeCell ref="D579:D581"/>
    <mergeCell ref="F579:F581"/>
    <mergeCell ref="A631:A633"/>
    <mergeCell ref="B631:B633"/>
    <mergeCell ref="C631:C633"/>
    <mergeCell ref="D631:D633"/>
    <mergeCell ref="F631:F633"/>
    <mergeCell ref="E632:E633"/>
    <mergeCell ref="A634:A636"/>
    <mergeCell ref="B634:B636"/>
    <mergeCell ref="C634:C636"/>
    <mergeCell ref="D634:D636"/>
    <mergeCell ref="E635:E636"/>
    <mergeCell ref="C628:C630"/>
    <mergeCell ref="D628:D630"/>
    <mergeCell ref="F628:F630"/>
    <mergeCell ref="E629:E630"/>
    <mergeCell ref="A597:A598"/>
    <mergeCell ref="B597:B598"/>
    <mergeCell ref="C597:C598"/>
    <mergeCell ref="D597:D598"/>
    <mergeCell ref="A599:A601"/>
    <mergeCell ref="B599:B601"/>
    <mergeCell ref="C599:C601"/>
    <mergeCell ref="D599:D601"/>
    <mergeCell ref="F599:F601"/>
    <mergeCell ref="E600:E601"/>
    <mergeCell ref="A604:A606"/>
    <mergeCell ref="B604:B606"/>
    <mergeCell ref="C604:C606"/>
    <mergeCell ref="D604:D606"/>
    <mergeCell ref="F604:F606"/>
    <mergeCell ref="E605:E606"/>
    <mergeCell ref="A609:A611"/>
    <mergeCell ref="A638:A640"/>
    <mergeCell ref="B638:B640"/>
    <mergeCell ref="C638:C640"/>
    <mergeCell ref="D638:D640"/>
    <mergeCell ref="F638:F640"/>
    <mergeCell ref="E639:E640"/>
    <mergeCell ref="A641:A643"/>
    <mergeCell ref="B641:B643"/>
    <mergeCell ref="C641:C643"/>
    <mergeCell ref="D641:D643"/>
    <mergeCell ref="F641:F643"/>
    <mergeCell ref="E642:E643"/>
    <mergeCell ref="A644:A646"/>
    <mergeCell ref="B644:B646"/>
    <mergeCell ref="C644:C646"/>
    <mergeCell ref="D644:D646"/>
    <mergeCell ref="F644:F646"/>
    <mergeCell ref="E645:E646"/>
    <mergeCell ref="A647:A649"/>
    <mergeCell ref="B647:B649"/>
    <mergeCell ref="C647:C649"/>
    <mergeCell ref="D647:D649"/>
    <mergeCell ref="F647:F649"/>
    <mergeCell ref="E648:E649"/>
    <mergeCell ref="A650:A652"/>
    <mergeCell ref="B650:B652"/>
    <mergeCell ref="C650:C652"/>
    <mergeCell ref="D650:D652"/>
    <mergeCell ref="F650:F652"/>
    <mergeCell ref="E651:E652"/>
    <mergeCell ref="A653:A655"/>
    <mergeCell ref="B653:B655"/>
    <mergeCell ref="C653:C655"/>
    <mergeCell ref="D653:D655"/>
    <mergeCell ref="F653:F655"/>
    <mergeCell ref="E654:E655"/>
    <mergeCell ref="A656:A658"/>
    <mergeCell ref="B656:B658"/>
    <mergeCell ref="C656:C658"/>
    <mergeCell ref="D656:D658"/>
    <mergeCell ref="F656:F658"/>
    <mergeCell ref="E657:E658"/>
    <mergeCell ref="A659:A661"/>
    <mergeCell ref="B659:B661"/>
    <mergeCell ref="C659:C661"/>
    <mergeCell ref="D659:D661"/>
    <mergeCell ref="F659:F661"/>
    <mergeCell ref="E660:E661"/>
    <mergeCell ref="A662:A664"/>
    <mergeCell ref="B662:B664"/>
    <mergeCell ref="C662:C664"/>
    <mergeCell ref="D662:D664"/>
    <mergeCell ref="F662:F664"/>
    <mergeCell ref="E663:E664"/>
    <mergeCell ref="A665:A667"/>
    <mergeCell ref="B665:B667"/>
    <mergeCell ref="C665:C667"/>
    <mergeCell ref="D665:D667"/>
    <mergeCell ref="F665:F667"/>
    <mergeCell ref="E666:E667"/>
    <mergeCell ref="A668:A670"/>
    <mergeCell ref="B668:B670"/>
    <mergeCell ref="C668:C670"/>
    <mergeCell ref="D668:D670"/>
    <mergeCell ref="F668:F670"/>
    <mergeCell ref="E669:E670"/>
    <mergeCell ref="A671:A673"/>
    <mergeCell ref="B671:B673"/>
    <mergeCell ref="C671:C673"/>
    <mergeCell ref="D671:D673"/>
    <mergeCell ref="F671:F673"/>
    <mergeCell ref="E672:E673"/>
    <mergeCell ref="A674:A676"/>
    <mergeCell ref="B674:B676"/>
    <mergeCell ref="C674:C676"/>
    <mergeCell ref="D674:D676"/>
    <mergeCell ref="F674:F676"/>
    <mergeCell ref="E675:E676"/>
    <mergeCell ref="A677:A679"/>
    <mergeCell ref="B677:B679"/>
    <mergeCell ref="C677:C679"/>
    <mergeCell ref="D677:D679"/>
    <mergeCell ref="F677:F679"/>
    <mergeCell ref="E678:E679"/>
    <mergeCell ref="A680:A682"/>
    <mergeCell ref="B680:B682"/>
    <mergeCell ref="C680:C682"/>
    <mergeCell ref="D680:D682"/>
    <mergeCell ref="F680:F682"/>
    <mergeCell ref="E681:E682"/>
    <mergeCell ref="A683:A686"/>
    <mergeCell ref="B683:B686"/>
    <mergeCell ref="C683:C686"/>
    <mergeCell ref="D683:D686"/>
    <mergeCell ref="F683:F686"/>
    <mergeCell ref="E684:E686"/>
    <mergeCell ref="A687:A689"/>
    <mergeCell ref="B687:B689"/>
    <mergeCell ref="C687:C689"/>
    <mergeCell ref="D687:D689"/>
    <mergeCell ref="F687:F689"/>
    <mergeCell ref="E688:E689"/>
    <mergeCell ref="A690:A692"/>
    <mergeCell ref="B690:B692"/>
    <mergeCell ref="C690:C692"/>
    <mergeCell ref="D690:D692"/>
    <mergeCell ref="F690:F692"/>
    <mergeCell ref="E691:E692"/>
    <mergeCell ref="A693:A695"/>
    <mergeCell ref="B693:B695"/>
    <mergeCell ref="C693:C695"/>
    <mergeCell ref="D693:D695"/>
    <mergeCell ref="F693:F695"/>
    <mergeCell ref="E694:E695"/>
    <mergeCell ref="A696:A698"/>
    <mergeCell ref="B696:B698"/>
    <mergeCell ref="C696:C698"/>
    <mergeCell ref="D696:D698"/>
    <mergeCell ref="F696:F698"/>
    <mergeCell ref="E697:E698"/>
    <mergeCell ref="A699:A702"/>
    <mergeCell ref="B699:B702"/>
    <mergeCell ref="C699:C702"/>
    <mergeCell ref="D699:D702"/>
    <mergeCell ref="F699:F702"/>
    <mergeCell ref="E700:E702"/>
    <mergeCell ref="A703:A706"/>
    <mergeCell ref="B703:B706"/>
    <mergeCell ref="C703:C706"/>
    <mergeCell ref="D703:D706"/>
    <mergeCell ref="F703:F706"/>
    <mergeCell ref="E704:E706"/>
    <mergeCell ref="A707:A709"/>
    <mergeCell ref="B707:B709"/>
    <mergeCell ref="C707:C709"/>
    <mergeCell ref="D707:D709"/>
    <mergeCell ref="F707:F709"/>
    <mergeCell ref="E708:E709"/>
    <mergeCell ref="A710:A712"/>
    <mergeCell ref="B710:B712"/>
    <mergeCell ref="C710:C712"/>
    <mergeCell ref="D710:D712"/>
    <mergeCell ref="F710:F712"/>
    <mergeCell ref="E711:E712"/>
    <mergeCell ref="A713:A715"/>
    <mergeCell ref="B713:B715"/>
    <mergeCell ref="C713:C715"/>
    <mergeCell ref="D713:D715"/>
    <mergeCell ref="F713:F715"/>
    <mergeCell ref="E714:E715"/>
    <mergeCell ref="A716:A718"/>
    <mergeCell ref="B716:B718"/>
    <mergeCell ref="C716:C718"/>
    <mergeCell ref="D716:D718"/>
    <mergeCell ref="F716:F718"/>
    <mergeCell ref="E717:E718"/>
    <mergeCell ref="A719:A721"/>
    <mergeCell ref="B719:B721"/>
    <mergeCell ref="C719:C721"/>
    <mergeCell ref="D719:D721"/>
    <mergeCell ref="F719:F721"/>
    <mergeCell ref="E720:E721"/>
    <mergeCell ref="A722:A724"/>
    <mergeCell ref="B722:B724"/>
    <mergeCell ref="C722:C724"/>
    <mergeCell ref="D722:D724"/>
    <mergeCell ref="F722:F724"/>
    <mergeCell ref="E723:E724"/>
    <mergeCell ref="A725:A728"/>
    <mergeCell ref="B725:B728"/>
    <mergeCell ref="C725:C728"/>
    <mergeCell ref="D725:D728"/>
    <mergeCell ref="F725:F728"/>
    <mergeCell ref="E726:E728"/>
    <mergeCell ref="D733:D736"/>
    <mergeCell ref="F733:F736"/>
    <mergeCell ref="E734:E736"/>
    <mergeCell ref="A729:A732"/>
    <mergeCell ref="B729:B732"/>
    <mergeCell ref="C729:C732"/>
    <mergeCell ref="D729:D732"/>
    <mergeCell ref="F729:F732"/>
    <mergeCell ref="E730:E732"/>
    <mergeCell ref="G735:G736"/>
    <mergeCell ref="A737:A739"/>
    <mergeCell ref="B737:B739"/>
    <mergeCell ref="C737:C739"/>
    <mergeCell ref="D737:D739"/>
    <mergeCell ref="F737:F739"/>
    <mergeCell ref="E738:E739"/>
    <mergeCell ref="A733:A736"/>
    <mergeCell ref="B733:B736"/>
    <mergeCell ref="C733:C736"/>
    <mergeCell ref="A740:A742"/>
    <mergeCell ref="B740:B742"/>
    <mergeCell ref="C740:C742"/>
    <mergeCell ref="D740:D742"/>
    <mergeCell ref="F740:F742"/>
    <mergeCell ref="E741:E742"/>
    <mergeCell ref="A743:A745"/>
    <mergeCell ref="B743:B745"/>
    <mergeCell ref="C743:C745"/>
    <mergeCell ref="D743:D745"/>
    <mergeCell ref="F743:F745"/>
    <mergeCell ref="E744:E745"/>
    <mergeCell ref="A746:A748"/>
    <mergeCell ref="B746:B748"/>
    <mergeCell ref="C746:C748"/>
    <mergeCell ref="D746:D748"/>
    <mergeCell ref="F746:F748"/>
    <mergeCell ref="E747:E748"/>
    <mergeCell ref="A749:A751"/>
    <mergeCell ref="B749:B751"/>
    <mergeCell ref="C749:C751"/>
    <mergeCell ref="D749:D751"/>
    <mergeCell ref="F749:F751"/>
    <mergeCell ref="E750:E751"/>
    <mergeCell ref="A752:A754"/>
    <mergeCell ref="B752:B754"/>
    <mergeCell ref="C752:C754"/>
    <mergeCell ref="D752:D754"/>
    <mergeCell ref="F752:F754"/>
    <mergeCell ref="E753:E754"/>
    <mergeCell ref="A755:A758"/>
    <mergeCell ref="B755:B758"/>
    <mergeCell ref="C755:C758"/>
    <mergeCell ref="D755:D758"/>
    <mergeCell ref="F755:F758"/>
    <mergeCell ref="E756:E758"/>
    <mergeCell ref="A759:A761"/>
    <mergeCell ref="B759:B761"/>
    <mergeCell ref="C759:C761"/>
    <mergeCell ref="D759:D761"/>
    <mergeCell ref="F759:F761"/>
    <mergeCell ref="E760:E761"/>
    <mergeCell ref="A762:A764"/>
    <mergeCell ref="B762:B764"/>
    <mergeCell ref="C762:C764"/>
    <mergeCell ref="D762:D764"/>
    <mergeCell ref="F762:F764"/>
    <mergeCell ref="E763:E764"/>
    <mergeCell ref="A765:A767"/>
    <mergeCell ref="B765:B767"/>
    <mergeCell ref="C765:C767"/>
    <mergeCell ref="D765:D767"/>
    <mergeCell ref="F765:F767"/>
    <mergeCell ref="E766:E767"/>
    <mergeCell ref="A768:A770"/>
    <mergeCell ref="B768:B770"/>
    <mergeCell ref="C768:C770"/>
    <mergeCell ref="D768:D770"/>
    <mergeCell ref="F768:F770"/>
    <mergeCell ref="E769:E770"/>
    <mergeCell ref="A771:A773"/>
    <mergeCell ref="B771:B773"/>
    <mergeCell ref="C771:C773"/>
    <mergeCell ref="D771:D773"/>
    <mergeCell ref="F771:F773"/>
    <mergeCell ref="E772:E773"/>
    <mergeCell ref="A786:A789"/>
    <mergeCell ref="B786:B789"/>
    <mergeCell ref="C786:C789"/>
    <mergeCell ref="D786:D789"/>
    <mergeCell ref="F786:F789"/>
    <mergeCell ref="P786:P787"/>
    <mergeCell ref="E787:E789"/>
    <mergeCell ref="A791:A794"/>
    <mergeCell ref="B791:B794"/>
    <mergeCell ref="C791:C794"/>
    <mergeCell ref="D791:D794"/>
    <mergeCell ref="F791:F794"/>
    <mergeCell ref="E792:E794"/>
    <mergeCell ref="A795:A798"/>
    <mergeCell ref="B795:B798"/>
    <mergeCell ref="C795:C798"/>
    <mergeCell ref="D795:D798"/>
    <mergeCell ref="F795:F798"/>
    <mergeCell ref="E796:E798"/>
    <mergeCell ref="C814:C815"/>
    <mergeCell ref="D814:D815"/>
    <mergeCell ref="F814:F815"/>
    <mergeCell ref="A816:A817"/>
    <mergeCell ref="B816:B817"/>
    <mergeCell ref="C816:C817"/>
    <mergeCell ref="F816:F817"/>
    <mergeCell ref="B803:B805"/>
    <mergeCell ref="A803:A805"/>
    <mergeCell ref="C803:C805"/>
    <mergeCell ref="E804:E805"/>
    <mergeCell ref="D803:D805"/>
    <mergeCell ref="F803:F805"/>
    <mergeCell ref="B806:B808"/>
    <mergeCell ref="A806:A808"/>
    <mergeCell ref="C806:C808"/>
    <mergeCell ref="F806:F808"/>
    <mergeCell ref="E807:E808"/>
    <mergeCell ref="A809:A811"/>
    <mergeCell ref="P820:P821"/>
    <mergeCell ref="B845:C845"/>
    <mergeCell ref="A846:A850"/>
    <mergeCell ref="B846:B850"/>
    <mergeCell ref="C846:C850"/>
    <mergeCell ref="D846:D850"/>
    <mergeCell ref="F846:F850"/>
    <mergeCell ref="E848:E850"/>
    <mergeCell ref="B822:B823"/>
    <mergeCell ref="C822:C823"/>
    <mergeCell ref="F822:F823"/>
    <mergeCell ref="B824:B825"/>
    <mergeCell ref="C824:C825"/>
    <mergeCell ref="F824:F825"/>
    <mergeCell ref="B826:B827"/>
    <mergeCell ref="C826:C827"/>
    <mergeCell ref="A822:A823"/>
    <mergeCell ref="A824:A825"/>
    <mergeCell ref="A826:A827"/>
    <mergeCell ref="F834:F836"/>
    <mergeCell ref="E835:E836"/>
    <mergeCell ref="D834:D836"/>
    <mergeCell ref="C834:C836"/>
    <mergeCell ref="B834:B836"/>
    <mergeCell ref="A834:A836"/>
    <mergeCell ref="C837:C839"/>
    <mergeCell ref="D837:D839"/>
    <mergeCell ref="F837:F839"/>
    <mergeCell ref="E838:E839"/>
    <mergeCell ref="B837:B839"/>
    <mergeCell ref="A837:A839"/>
    <mergeCell ref="A840:A842"/>
    <mergeCell ref="A851:A853"/>
    <mergeCell ref="B851:B853"/>
    <mergeCell ref="C851:C853"/>
    <mergeCell ref="D851:D853"/>
    <mergeCell ref="F851:F853"/>
    <mergeCell ref="E852:E853"/>
    <mergeCell ref="A854:A856"/>
    <mergeCell ref="B854:B856"/>
    <mergeCell ref="C854:C856"/>
    <mergeCell ref="D854:D856"/>
    <mergeCell ref="F854:F856"/>
    <mergeCell ref="E855:E856"/>
    <mergeCell ref="A857:A859"/>
    <mergeCell ref="B857:B859"/>
    <mergeCell ref="C857:C859"/>
    <mergeCell ref="D857:D859"/>
    <mergeCell ref="F857:F859"/>
    <mergeCell ref="E858:E859"/>
    <mergeCell ref="A860:A862"/>
    <mergeCell ref="B860:B862"/>
    <mergeCell ref="C860:C862"/>
    <mergeCell ref="D860:D862"/>
    <mergeCell ref="F860:F862"/>
    <mergeCell ref="E861:E862"/>
    <mergeCell ref="A863:A865"/>
    <mergeCell ref="B863:B865"/>
    <mergeCell ref="C863:C865"/>
    <mergeCell ref="D863:D865"/>
    <mergeCell ref="F863:F865"/>
    <mergeCell ref="E864:E865"/>
    <mergeCell ref="A866:A867"/>
    <mergeCell ref="B866:B867"/>
    <mergeCell ref="C866:C867"/>
    <mergeCell ref="D866:D867"/>
    <mergeCell ref="F866:F867"/>
    <mergeCell ref="A870:A872"/>
    <mergeCell ref="B870:B872"/>
    <mergeCell ref="C870:C872"/>
    <mergeCell ref="D870:D872"/>
    <mergeCell ref="F870:F872"/>
    <mergeCell ref="E871:E872"/>
    <mergeCell ref="A873:A875"/>
    <mergeCell ref="B873:B875"/>
    <mergeCell ref="C873:C875"/>
    <mergeCell ref="D873:D875"/>
    <mergeCell ref="F873:F875"/>
    <mergeCell ref="E874:E875"/>
    <mergeCell ref="A876:A878"/>
    <mergeCell ref="B876:B878"/>
    <mergeCell ref="C876:C878"/>
    <mergeCell ref="D876:D878"/>
    <mergeCell ref="F876:F878"/>
    <mergeCell ref="E877:E878"/>
    <mergeCell ref="A879:A881"/>
    <mergeCell ref="B879:B881"/>
    <mergeCell ref="C879:C881"/>
    <mergeCell ref="D879:D881"/>
    <mergeCell ref="F879:F881"/>
    <mergeCell ref="E880:E881"/>
    <mergeCell ref="A882:A884"/>
    <mergeCell ref="B882:B884"/>
    <mergeCell ref="C882:C884"/>
    <mergeCell ref="D882:D884"/>
    <mergeCell ref="F882:F884"/>
    <mergeCell ref="E883:E884"/>
    <mergeCell ref="A885:A887"/>
    <mergeCell ref="B885:B887"/>
    <mergeCell ref="C885:C887"/>
    <mergeCell ref="D885:D887"/>
    <mergeCell ref="F885:F887"/>
    <mergeCell ref="E886:E887"/>
    <mergeCell ref="A888:A890"/>
    <mergeCell ref="B888:B890"/>
    <mergeCell ref="C888:C890"/>
    <mergeCell ref="D888:D890"/>
    <mergeCell ref="F888:F890"/>
    <mergeCell ref="E889:E890"/>
    <mergeCell ref="A891:A893"/>
    <mergeCell ref="B891:B893"/>
    <mergeCell ref="C891:C893"/>
    <mergeCell ref="D891:D893"/>
    <mergeCell ref="F891:F893"/>
    <mergeCell ref="E892:E893"/>
    <mergeCell ref="A894:A896"/>
    <mergeCell ref="B894:B896"/>
    <mergeCell ref="C894:C896"/>
    <mergeCell ref="D894:D896"/>
    <mergeCell ref="F894:F896"/>
    <mergeCell ref="E895:E896"/>
    <mergeCell ref="A897:A899"/>
    <mergeCell ref="B897:B899"/>
    <mergeCell ref="C897:C899"/>
    <mergeCell ref="D897:D899"/>
    <mergeCell ref="F897:F899"/>
    <mergeCell ref="E898:E899"/>
    <mergeCell ref="A900:A902"/>
    <mergeCell ref="B900:B902"/>
    <mergeCell ref="C900:C902"/>
    <mergeCell ref="D900:D902"/>
    <mergeCell ref="F900:F902"/>
    <mergeCell ref="E901:E902"/>
    <mergeCell ref="A903:A905"/>
    <mergeCell ref="B903:B905"/>
    <mergeCell ref="C903:C905"/>
    <mergeCell ref="D903:D905"/>
    <mergeCell ref="F903:F905"/>
    <mergeCell ref="E904:E905"/>
    <mergeCell ref="A906:A908"/>
    <mergeCell ref="B906:B908"/>
    <mergeCell ref="C906:C908"/>
    <mergeCell ref="D906:D908"/>
    <mergeCell ref="F906:F908"/>
    <mergeCell ref="E907:E908"/>
    <mergeCell ref="A909:A911"/>
    <mergeCell ref="B909:B911"/>
    <mergeCell ref="C909:C911"/>
    <mergeCell ref="D909:D911"/>
    <mergeCell ref="F909:F911"/>
    <mergeCell ref="E910:E911"/>
    <mergeCell ref="A912:A914"/>
    <mergeCell ref="B912:B914"/>
    <mergeCell ref="C912:C914"/>
    <mergeCell ref="D912:D914"/>
    <mergeCell ref="F912:F914"/>
    <mergeCell ref="E913:E914"/>
    <mergeCell ref="A915:A917"/>
    <mergeCell ref="B915:B917"/>
    <mergeCell ref="C915:C917"/>
    <mergeCell ref="D915:D917"/>
    <mergeCell ref="F915:F917"/>
    <mergeCell ref="E916:E917"/>
    <mergeCell ref="A918:A920"/>
    <mergeCell ref="B918:B920"/>
    <mergeCell ref="C918:C920"/>
    <mergeCell ref="D918:D920"/>
    <mergeCell ref="F918:F920"/>
    <mergeCell ref="E919:E920"/>
    <mergeCell ref="A921:A923"/>
    <mergeCell ref="B921:B923"/>
    <mergeCell ref="C921:C923"/>
    <mergeCell ref="D921:D923"/>
    <mergeCell ref="F921:F923"/>
    <mergeCell ref="E922:E923"/>
    <mergeCell ref="A924:A926"/>
    <mergeCell ref="B924:B926"/>
    <mergeCell ref="C924:C926"/>
    <mergeCell ref="D924:D926"/>
    <mergeCell ref="F924:F926"/>
    <mergeCell ref="E925:E926"/>
    <mergeCell ref="A927:A929"/>
    <mergeCell ref="B927:B929"/>
    <mergeCell ref="C927:C929"/>
    <mergeCell ref="D927:D929"/>
    <mergeCell ref="F927:F929"/>
    <mergeCell ref="E928:E929"/>
    <mergeCell ref="A930:A932"/>
    <mergeCell ref="B930:B932"/>
    <mergeCell ref="C930:C932"/>
    <mergeCell ref="D930:D932"/>
    <mergeCell ref="F930:F932"/>
    <mergeCell ref="E931:E932"/>
    <mergeCell ref="A933:A935"/>
    <mergeCell ref="B933:B935"/>
    <mergeCell ref="C933:C935"/>
    <mergeCell ref="D933:D935"/>
    <mergeCell ref="F933:F935"/>
    <mergeCell ref="E934:E935"/>
    <mergeCell ref="A936:A938"/>
    <mergeCell ref="B936:B938"/>
    <mergeCell ref="C936:C938"/>
    <mergeCell ref="D936:D938"/>
    <mergeCell ref="F936:F938"/>
    <mergeCell ref="E937:E938"/>
    <mergeCell ref="A939:A941"/>
    <mergeCell ref="B939:B941"/>
    <mergeCell ref="C939:C941"/>
    <mergeCell ref="D939:D941"/>
    <mergeCell ref="F939:F941"/>
    <mergeCell ref="E940:E941"/>
    <mergeCell ref="A942:A944"/>
    <mergeCell ref="B942:B944"/>
    <mergeCell ref="C942:C944"/>
    <mergeCell ref="D942:D944"/>
    <mergeCell ref="F942:F944"/>
    <mergeCell ref="E943:E944"/>
    <mergeCell ref="A945:A947"/>
    <mergeCell ref="B945:B947"/>
    <mergeCell ref="C945:C947"/>
    <mergeCell ref="D945:D947"/>
    <mergeCell ref="F945:F947"/>
    <mergeCell ref="E946:E947"/>
    <mergeCell ref="A948:A950"/>
    <mergeCell ref="B948:B950"/>
    <mergeCell ref="C948:C950"/>
    <mergeCell ref="D948:D950"/>
    <mergeCell ref="F948:F950"/>
    <mergeCell ref="E949:E950"/>
    <mergeCell ref="A951:A953"/>
    <mergeCell ref="B951:B953"/>
    <mergeCell ref="C951:C953"/>
    <mergeCell ref="D951:D953"/>
    <mergeCell ref="F951:F953"/>
    <mergeCell ref="E952:E953"/>
    <mergeCell ref="A954:A956"/>
    <mergeCell ref="B954:B956"/>
    <mergeCell ref="C954:C956"/>
    <mergeCell ref="D954:D956"/>
    <mergeCell ref="F954:F956"/>
    <mergeCell ref="E955:E956"/>
    <mergeCell ref="A957:A959"/>
    <mergeCell ref="B957:B959"/>
    <mergeCell ref="C957:C959"/>
    <mergeCell ref="D957:D959"/>
    <mergeCell ref="F957:F959"/>
    <mergeCell ref="E958:E959"/>
    <mergeCell ref="A960:A962"/>
    <mergeCell ref="B960:B962"/>
    <mergeCell ref="C960:C962"/>
    <mergeCell ref="D960:D962"/>
    <mergeCell ref="F960:F962"/>
    <mergeCell ref="E961:E962"/>
    <mergeCell ref="A963:A965"/>
    <mergeCell ref="B963:B965"/>
    <mergeCell ref="C963:C965"/>
    <mergeCell ref="D963:D965"/>
    <mergeCell ref="F963:F965"/>
    <mergeCell ref="E964:E965"/>
    <mergeCell ref="A966:A968"/>
    <mergeCell ref="B966:B968"/>
    <mergeCell ref="C966:C968"/>
    <mergeCell ref="D966:D968"/>
    <mergeCell ref="F966:F968"/>
    <mergeCell ref="E967:E968"/>
    <mergeCell ref="A969:A971"/>
    <mergeCell ref="B969:B971"/>
    <mergeCell ref="C969:C971"/>
    <mergeCell ref="D969:D971"/>
    <mergeCell ref="F969:F971"/>
    <mergeCell ref="E970:E971"/>
    <mergeCell ref="B972:P972"/>
    <mergeCell ref="B974:P974"/>
    <mergeCell ref="A975:A976"/>
    <mergeCell ref="B975:B976"/>
    <mergeCell ref="C975:C976"/>
    <mergeCell ref="F975:F976"/>
    <mergeCell ref="A980:A981"/>
    <mergeCell ref="B980:B981"/>
    <mergeCell ref="C980:C981"/>
    <mergeCell ref="D980:D981"/>
    <mergeCell ref="F980:F981"/>
    <mergeCell ref="B977:B979"/>
    <mergeCell ref="A977:A979"/>
    <mergeCell ref="C977:C979"/>
    <mergeCell ref="F977:F979"/>
    <mergeCell ref="E978:E979"/>
    <mergeCell ref="D977:D979"/>
    <mergeCell ref="D975:D976"/>
    <mergeCell ref="A982:A983"/>
    <mergeCell ref="B982:B983"/>
    <mergeCell ref="C982:C983"/>
    <mergeCell ref="D982:D983"/>
    <mergeCell ref="F982:F983"/>
    <mergeCell ref="A984:A985"/>
    <mergeCell ref="B984:B985"/>
    <mergeCell ref="C984:C985"/>
    <mergeCell ref="D984:D985"/>
    <mergeCell ref="F984:F985"/>
    <mergeCell ref="A986:A987"/>
    <mergeCell ref="B986:B987"/>
    <mergeCell ref="C986:C987"/>
    <mergeCell ref="D986:D987"/>
    <mergeCell ref="F986:F987"/>
    <mergeCell ref="A988:A989"/>
    <mergeCell ref="B988:B989"/>
    <mergeCell ref="C988:C989"/>
    <mergeCell ref="D988:D989"/>
    <mergeCell ref="F988:F989"/>
    <mergeCell ref="A990:A991"/>
    <mergeCell ref="B990:B991"/>
    <mergeCell ref="C990:C991"/>
    <mergeCell ref="D990:D991"/>
    <mergeCell ref="F990:F991"/>
    <mergeCell ref="B992:P992"/>
    <mergeCell ref="A993:A994"/>
    <mergeCell ref="B993:B994"/>
    <mergeCell ref="C993:C994"/>
    <mergeCell ref="D993:D994"/>
    <mergeCell ref="F993:F994"/>
    <mergeCell ref="B996:P996"/>
    <mergeCell ref="A997:A998"/>
    <mergeCell ref="B997:B998"/>
    <mergeCell ref="C997:C998"/>
    <mergeCell ref="D997:D998"/>
    <mergeCell ref="F997:F998"/>
    <mergeCell ref="P997:P998"/>
    <mergeCell ref="A999:A1000"/>
    <mergeCell ref="B999:B1000"/>
    <mergeCell ref="C999:C1000"/>
    <mergeCell ref="D999:D1000"/>
    <mergeCell ref="F999:F1000"/>
    <mergeCell ref="P999:P1000"/>
    <mergeCell ref="A1001:A1002"/>
    <mergeCell ref="B1001:B1002"/>
    <mergeCell ref="C1001:C1002"/>
    <mergeCell ref="D1001:D1002"/>
    <mergeCell ref="F1001:F1002"/>
    <mergeCell ref="P1001:P1002"/>
    <mergeCell ref="A1003:A1005"/>
    <mergeCell ref="B1003:B1005"/>
    <mergeCell ref="C1003:C1005"/>
    <mergeCell ref="D1003:D1005"/>
    <mergeCell ref="F1003:F1005"/>
    <mergeCell ref="P1003:P1005"/>
    <mergeCell ref="E1004:E1005"/>
    <mergeCell ref="A1008:A1010"/>
    <mergeCell ref="B1008:B1010"/>
    <mergeCell ref="C1008:C1010"/>
    <mergeCell ref="D1008:D1010"/>
    <mergeCell ref="F1008:F1010"/>
    <mergeCell ref="E1009:E1010"/>
    <mergeCell ref="A1011:A1012"/>
    <mergeCell ref="B1011:B1012"/>
    <mergeCell ref="C1011:C1012"/>
    <mergeCell ref="D1011:D1012"/>
    <mergeCell ref="F1011:F1012"/>
    <mergeCell ref="A1013:A1014"/>
    <mergeCell ref="B1013:B1014"/>
    <mergeCell ref="C1013:C1014"/>
    <mergeCell ref="D1013:D1014"/>
    <mergeCell ref="F1013:F1014"/>
    <mergeCell ref="P1013:P1014"/>
    <mergeCell ref="A1015:A1016"/>
    <mergeCell ref="B1015:B1016"/>
    <mergeCell ref="C1015:C1016"/>
    <mergeCell ref="D1015:D1016"/>
    <mergeCell ref="F1015:F1016"/>
    <mergeCell ref="P1015:P1016"/>
    <mergeCell ref="A1017:A1018"/>
    <mergeCell ref="B1017:B1018"/>
    <mergeCell ref="C1017:C1018"/>
    <mergeCell ref="D1017:D1018"/>
    <mergeCell ref="F1017:F1018"/>
    <mergeCell ref="P1017:P1018"/>
    <mergeCell ref="A1019:A1020"/>
    <mergeCell ref="B1019:B1020"/>
    <mergeCell ref="C1019:C1020"/>
    <mergeCell ref="D1019:D1020"/>
    <mergeCell ref="F1019:F1020"/>
    <mergeCell ref="P1019:P1020"/>
    <mergeCell ref="A1021:A1022"/>
    <mergeCell ref="B1021:B1022"/>
    <mergeCell ref="C1021:C1022"/>
    <mergeCell ref="D1021:D1022"/>
    <mergeCell ref="F1021:F1022"/>
    <mergeCell ref="B1032:M1032"/>
    <mergeCell ref="B1033:L1033"/>
    <mergeCell ref="B1035:C1035"/>
    <mergeCell ref="A1036:A1039"/>
    <mergeCell ref="B1036:B1039"/>
    <mergeCell ref="C1036:C1039"/>
    <mergeCell ref="D1036:D1039"/>
    <mergeCell ref="F1036:F1039"/>
    <mergeCell ref="E1037:E1039"/>
    <mergeCell ref="A1040:A1042"/>
    <mergeCell ref="B1040:B1042"/>
    <mergeCell ref="C1040:C1042"/>
    <mergeCell ref="D1040:D1042"/>
    <mergeCell ref="F1040:F1042"/>
    <mergeCell ref="E1041:E1042"/>
    <mergeCell ref="A1043:A1045"/>
    <mergeCell ref="B1043:B1045"/>
    <mergeCell ref="C1043:C1045"/>
    <mergeCell ref="D1043:D1045"/>
    <mergeCell ref="F1043:F1045"/>
    <mergeCell ref="E1044:E1045"/>
    <mergeCell ref="A1046:A1048"/>
    <mergeCell ref="B1046:B1048"/>
    <mergeCell ref="C1046:C1048"/>
    <mergeCell ref="D1046:D1048"/>
    <mergeCell ref="F1046:F1048"/>
    <mergeCell ref="E1047:E1048"/>
    <mergeCell ref="A1049:A1051"/>
    <mergeCell ref="B1049:B1051"/>
    <mergeCell ref="C1049:C1051"/>
    <mergeCell ref="D1049:D1051"/>
    <mergeCell ref="F1049:F1051"/>
    <mergeCell ref="E1050:E1051"/>
    <mergeCell ref="A1052:A1054"/>
    <mergeCell ref="B1052:B1054"/>
    <mergeCell ref="C1052:C1054"/>
    <mergeCell ref="D1052:D1054"/>
    <mergeCell ref="F1052:F1054"/>
    <mergeCell ref="E1053:E1054"/>
    <mergeCell ref="A1055:A1057"/>
    <mergeCell ref="B1055:B1057"/>
    <mergeCell ref="C1055:C1057"/>
    <mergeCell ref="D1055:D1057"/>
    <mergeCell ref="F1055:F1057"/>
    <mergeCell ref="E1056:E1057"/>
    <mergeCell ref="A1058:A1060"/>
    <mergeCell ref="B1058:B1060"/>
    <mergeCell ref="C1058:C1060"/>
    <mergeCell ref="D1058:D1060"/>
    <mergeCell ref="F1058:F1060"/>
    <mergeCell ref="E1059:E1060"/>
    <mergeCell ref="A1061:A1063"/>
    <mergeCell ref="B1061:B1063"/>
    <mergeCell ref="C1061:C1063"/>
    <mergeCell ref="D1061:D1063"/>
    <mergeCell ref="F1061:F1063"/>
    <mergeCell ref="E1062:E1063"/>
    <mergeCell ref="A1064:A1066"/>
    <mergeCell ref="B1064:B1066"/>
    <mergeCell ref="C1064:C1066"/>
    <mergeCell ref="D1064:D1066"/>
    <mergeCell ref="F1064:F1066"/>
    <mergeCell ref="E1065:E1066"/>
    <mergeCell ref="A1067:A1069"/>
    <mergeCell ref="B1067:B1069"/>
    <mergeCell ref="C1067:C1069"/>
    <mergeCell ref="D1067:D1069"/>
    <mergeCell ref="F1067:F1069"/>
    <mergeCell ref="E1068:E1069"/>
    <mergeCell ref="F1079:F1081"/>
    <mergeCell ref="E1080:E1081"/>
    <mergeCell ref="A1082:A1085"/>
    <mergeCell ref="B1082:B1085"/>
    <mergeCell ref="C1082:C1085"/>
    <mergeCell ref="D1082:D1085"/>
    <mergeCell ref="F1082:F1085"/>
    <mergeCell ref="E1083:E1085"/>
    <mergeCell ref="A1086:A1089"/>
    <mergeCell ref="B1086:B1089"/>
    <mergeCell ref="C1086:C1089"/>
    <mergeCell ref="D1086:D1089"/>
    <mergeCell ref="E1087:E1089"/>
    <mergeCell ref="A1070:A1072"/>
    <mergeCell ref="B1070:B1072"/>
    <mergeCell ref="C1070:C1072"/>
    <mergeCell ref="D1070:D1072"/>
    <mergeCell ref="F1070:F1072"/>
    <mergeCell ref="E1071:E1072"/>
    <mergeCell ref="A1073:A1075"/>
    <mergeCell ref="B1073:B1075"/>
    <mergeCell ref="C1073:C1075"/>
    <mergeCell ref="D1073:D1075"/>
    <mergeCell ref="F1073:F1075"/>
    <mergeCell ref="E1074:E1075"/>
    <mergeCell ref="A1076:A1078"/>
    <mergeCell ref="B1076:B1078"/>
    <mergeCell ref="C1076:C1078"/>
    <mergeCell ref="D1076:D1078"/>
    <mergeCell ref="F1076:F1078"/>
    <mergeCell ref="E1077:E1078"/>
    <mergeCell ref="F1086:F1088"/>
    <mergeCell ref="E1095:E1097"/>
    <mergeCell ref="A1090:A1093"/>
    <mergeCell ref="B1090:B1093"/>
    <mergeCell ref="C1090:C1093"/>
    <mergeCell ref="D1090:D1093"/>
    <mergeCell ref="E1091:E1093"/>
    <mergeCell ref="A1109:A1111"/>
    <mergeCell ref="B1109:B1111"/>
    <mergeCell ref="C1109:C1111"/>
    <mergeCell ref="D1109:D1111"/>
    <mergeCell ref="A1094:A1097"/>
    <mergeCell ref="B1094:B1097"/>
    <mergeCell ref="C1094:C1097"/>
    <mergeCell ref="D1094:D1097"/>
    <mergeCell ref="A1079:A1081"/>
    <mergeCell ref="B1079:B1081"/>
    <mergeCell ref="C1079:C1081"/>
    <mergeCell ref="D1079:D1081"/>
    <mergeCell ref="B1098:J1098"/>
    <mergeCell ref="B1099:C1099"/>
    <mergeCell ref="A1100:A1102"/>
    <mergeCell ref="B1100:B1102"/>
    <mergeCell ref="C1100:C1102"/>
    <mergeCell ref="D1100:D1102"/>
    <mergeCell ref="F1100:F1102"/>
    <mergeCell ref="E1101:E1102"/>
    <mergeCell ref="F1106:F1108"/>
    <mergeCell ref="E1107:E1108"/>
    <mergeCell ref="A1103:A1105"/>
    <mergeCell ref="B1103:B1105"/>
    <mergeCell ref="C1103:C1105"/>
    <mergeCell ref="D1103:D1105"/>
    <mergeCell ref="F1103:F1105"/>
    <mergeCell ref="E1104:E1105"/>
    <mergeCell ref="A1106:A1108"/>
    <mergeCell ref="B1106:B1108"/>
    <mergeCell ref="C1106:C1108"/>
    <mergeCell ref="D1106:D1108"/>
    <mergeCell ref="C1121:C1123"/>
    <mergeCell ref="D1121:D1123"/>
    <mergeCell ref="F1121:F1123"/>
    <mergeCell ref="E1122:E1123"/>
    <mergeCell ref="A1118:A1120"/>
    <mergeCell ref="B1118:B1120"/>
    <mergeCell ref="C1118:C1120"/>
    <mergeCell ref="D1118:D1120"/>
    <mergeCell ref="F1118:F1120"/>
    <mergeCell ref="E1119:E1120"/>
    <mergeCell ref="F1109:F1111"/>
    <mergeCell ref="E1110:E1111"/>
    <mergeCell ref="A1124:A1126"/>
    <mergeCell ref="B1124:B1126"/>
    <mergeCell ref="C1124:C1126"/>
    <mergeCell ref="D1124:D1126"/>
    <mergeCell ref="F1124:F1126"/>
    <mergeCell ref="E1125:E1126"/>
    <mergeCell ref="A1121:A1123"/>
    <mergeCell ref="B1121:B1123"/>
    <mergeCell ref="A1112:A1114"/>
    <mergeCell ref="B1112:B1114"/>
    <mergeCell ref="C1112:C1114"/>
    <mergeCell ref="D1112:D1114"/>
    <mergeCell ref="F1112:F1114"/>
    <mergeCell ref="E1113:E1114"/>
    <mergeCell ref="A1115:A1117"/>
    <mergeCell ref="B1115:B1117"/>
    <mergeCell ref="C1115:C1117"/>
    <mergeCell ref="D1115:D1117"/>
    <mergeCell ref="F1115:F1117"/>
    <mergeCell ref="E1116:E1117"/>
    <mergeCell ref="B1127:P1127"/>
    <mergeCell ref="B1129:C1129"/>
    <mergeCell ref="A1130:A1132"/>
    <mergeCell ref="B1130:B1132"/>
    <mergeCell ref="C1130:C1132"/>
    <mergeCell ref="D1130:D1132"/>
    <mergeCell ref="F1130:F1132"/>
    <mergeCell ref="E1131:E1132"/>
    <mergeCell ref="A1133:A1135"/>
    <mergeCell ref="B1133:B1135"/>
    <mergeCell ref="C1133:C1135"/>
    <mergeCell ref="D1133:D1135"/>
    <mergeCell ref="F1133:F1135"/>
    <mergeCell ref="E1134:E1135"/>
    <mergeCell ref="A1136:A1138"/>
    <mergeCell ref="B1136:B1138"/>
    <mergeCell ref="C1136:C1138"/>
    <mergeCell ref="D1136:D1138"/>
    <mergeCell ref="F1136:F1138"/>
    <mergeCell ref="E1137:E1138"/>
    <mergeCell ref="A1139:A1141"/>
    <mergeCell ref="B1139:B1141"/>
    <mergeCell ref="C1139:C1141"/>
    <mergeCell ref="D1139:D1141"/>
    <mergeCell ref="F1139:F1141"/>
    <mergeCell ref="E1140:E1141"/>
    <mergeCell ref="A1142:A1144"/>
    <mergeCell ref="B1142:B1144"/>
    <mergeCell ref="C1142:C1144"/>
    <mergeCell ref="D1142:D1144"/>
    <mergeCell ref="F1142:F1144"/>
    <mergeCell ref="E1143:E1144"/>
    <mergeCell ref="A1145:A1147"/>
    <mergeCell ref="B1145:B1147"/>
    <mergeCell ref="C1145:C1147"/>
    <mergeCell ref="D1145:D1147"/>
    <mergeCell ref="F1145:F1147"/>
    <mergeCell ref="E1146:E1147"/>
    <mergeCell ref="A1148:A1150"/>
    <mergeCell ref="B1148:B1150"/>
    <mergeCell ref="C1148:C1150"/>
    <mergeCell ref="D1148:D1150"/>
    <mergeCell ref="F1148:F1150"/>
    <mergeCell ref="E1149:E1150"/>
    <mergeCell ref="B1159:N1159"/>
    <mergeCell ref="B1160:G1160"/>
    <mergeCell ref="B1161:P1161"/>
    <mergeCell ref="B1164:P1164"/>
    <mergeCell ref="B1183:P1183"/>
    <mergeCell ref="A1185:XFD1185"/>
    <mergeCell ref="B1186:N1186"/>
    <mergeCell ref="B1194:N1194"/>
    <mergeCell ref="B1195:I1195"/>
    <mergeCell ref="B1199:C1199"/>
    <mergeCell ref="A1200:A1201"/>
    <mergeCell ref="B1200:B1201"/>
    <mergeCell ref="C1200:C1201"/>
    <mergeCell ref="D1200:D1201"/>
    <mergeCell ref="F1200:F1201"/>
    <mergeCell ref="A1209:A1210"/>
    <mergeCell ref="D1209:D1210"/>
    <mergeCell ref="E1209:E1210"/>
    <mergeCell ref="B1211:M1211"/>
    <mergeCell ref="B1212:J1212"/>
    <mergeCell ref="A1213:A1214"/>
    <mergeCell ref="B1213:B1214"/>
    <mergeCell ref="C1213:C1214"/>
    <mergeCell ref="B1229:P1229"/>
    <mergeCell ref="B1252:P1252"/>
    <mergeCell ref="A1253:P1253"/>
    <mergeCell ref="B1254:G1254"/>
    <mergeCell ref="B1256:P1256"/>
    <mergeCell ref="B1262:F1262"/>
    <mergeCell ref="A1265:A1266"/>
    <mergeCell ref="B1265:B1266"/>
    <mergeCell ref="C1265:C1266"/>
    <mergeCell ref="F1265:F1266"/>
    <mergeCell ref="P1265:P1266"/>
    <mergeCell ref="B1219:B1220"/>
    <mergeCell ref="C1219:C1220"/>
    <mergeCell ref="A1219:A1220"/>
    <mergeCell ref="B1221:B1222"/>
    <mergeCell ref="C1221:C1222"/>
    <mergeCell ref="D1221:D1222"/>
    <mergeCell ref="A1221:A1222"/>
    <mergeCell ref="B1216:L1216"/>
    <mergeCell ref="B1291:B1293"/>
    <mergeCell ref="C1291:C1293"/>
    <mergeCell ref="D1291:D1293"/>
    <mergeCell ref="F1291:F1293"/>
    <mergeCell ref="E1292:E1293"/>
    <mergeCell ref="A1267:A1268"/>
    <mergeCell ref="B1267:B1268"/>
    <mergeCell ref="C1267:C1268"/>
    <mergeCell ref="D1267:D1268"/>
    <mergeCell ref="F1267:F1268"/>
    <mergeCell ref="A1269:A1270"/>
    <mergeCell ref="B1269:B1270"/>
    <mergeCell ref="C1269:C1270"/>
    <mergeCell ref="D1269:D1270"/>
    <mergeCell ref="F1269:F1270"/>
    <mergeCell ref="A1277:A1280"/>
    <mergeCell ref="B1277:B1280"/>
    <mergeCell ref="C1277:C1280"/>
    <mergeCell ref="D1277:D1280"/>
    <mergeCell ref="E1278:E1280"/>
    <mergeCell ref="F1278:F1280"/>
    <mergeCell ref="A1282:A1284"/>
    <mergeCell ref="B1282:B1284"/>
    <mergeCell ref="C1282:C1284"/>
    <mergeCell ref="D1282:D1284"/>
    <mergeCell ref="F1282:F1284"/>
    <mergeCell ref="E1283:E1284"/>
    <mergeCell ref="B1311:E1311"/>
    <mergeCell ref="B1313:I1313"/>
    <mergeCell ref="B1315:N1315"/>
    <mergeCell ref="B1317:N1317"/>
    <mergeCell ref="B1318:F1318"/>
    <mergeCell ref="B1320:P1320"/>
    <mergeCell ref="B1323:P1323"/>
    <mergeCell ref="B1333:G1333"/>
    <mergeCell ref="B1334:G1334"/>
    <mergeCell ref="B1337:P1337"/>
    <mergeCell ref="B1338:C1338"/>
    <mergeCell ref="A1339:A1340"/>
    <mergeCell ref="B1339:B1340"/>
    <mergeCell ref="C1339:C1340"/>
    <mergeCell ref="D1339:D1340"/>
    <mergeCell ref="F1339:F1340"/>
    <mergeCell ref="A1294:A1296"/>
    <mergeCell ref="B1294:B1296"/>
    <mergeCell ref="C1294:C1296"/>
    <mergeCell ref="D1294:D1296"/>
    <mergeCell ref="F1294:F1296"/>
    <mergeCell ref="E1295:E1296"/>
    <mergeCell ref="A1297:A1299"/>
    <mergeCell ref="B1297:B1299"/>
    <mergeCell ref="C1297:C1299"/>
    <mergeCell ref="D1297:D1299"/>
    <mergeCell ref="F1297:F1299"/>
    <mergeCell ref="E1298:E1299"/>
    <mergeCell ref="A1300:A1302"/>
    <mergeCell ref="B1300:B1302"/>
    <mergeCell ref="C1300:C1302"/>
    <mergeCell ref="D1300:D1302"/>
    <mergeCell ref="B609:B611"/>
    <mergeCell ref="C609:C611"/>
    <mergeCell ref="D609:D611"/>
    <mergeCell ref="F609:F611"/>
    <mergeCell ref="E610:E611"/>
    <mergeCell ref="A582:A585"/>
    <mergeCell ref="B582:B585"/>
    <mergeCell ref="C582:C585"/>
    <mergeCell ref="D582:D585"/>
    <mergeCell ref="B586:B589"/>
    <mergeCell ref="C586:C589"/>
    <mergeCell ref="D586:D589"/>
    <mergeCell ref="A1303:A1304"/>
    <mergeCell ref="B1303:B1304"/>
    <mergeCell ref="C1303:C1304"/>
    <mergeCell ref="D1303:D1304"/>
    <mergeCell ref="F1303:F1304"/>
    <mergeCell ref="F1300:F1302"/>
    <mergeCell ref="E1301:E1302"/>
    <mergeCell ref="A1285:A1287"/>
    <mergeCell ref="B1285:B1287"/>
    <mergeCell ref="C1285:C1287"/>
    <mergeCell ref="D1285:D1287"/>
    <mergeCell ref="F1285:F1287"/>
    <mergeCell ref="E1286:E1287"/>
    <mergeCell ref="A1288:A1290"/>
    <mergeCell ref="B1288:B1290"/>
    <mergeCell ref="C1288:C1290"/>
    <mergeCell ref="D1288:D1290"/>
    <mergeCell ref="F1288:F1290"/>
    <mergeCell ref="E1289:E1290"/>
    <mergeCell ref="A1291:A1293"/>
    <mergeCell ref="F820:F821"/>
    <mergeCell ref="C619:C621"/>
    <mergeCell ref="D619:D621"/>
    <mergeCell ref="F619:F621"/>
    <mergeCell ref="E620:E621"/>
    <mergeCell ref="C622:C624"/>
    <mergeCell ref="D622:D624"/>
    <mergeCell ref="F622:F624"/>
    <mergeCell ref="E623:E624"/>
    <mergeCell ref="C625:C627"/>
    <mergeCell ref="D625:D627"/>
    <mergeCell ref="F625:F627"/>
    <mergeCell ref="E626:E627"/>
    <mergeCell ref="A614:A616"/>
    <mergeCell ref="B614:B616"/>
    <mergeCell ref="C614:C616"/>
    <mergeCell ref="D614:D616"/>
    <mergeCell ref="F614:F616"/>
    <mergeCell ref="E615:E616"/>
    <mergeCell ref="A799:A802"/>
    <mergeCell ref="B799:B802"/>
    <mergeCell ref="C799:C802"/>
    <mergeCell ref="D799:D802"/>
    <mergeCell ref="F799:F802"/>
    <mergeCell ref="E800:E802"/>
    <mergeCell ref="A812:A813"/>
    <mergeCell ref="B812:B813"/>
    <mergeCell ref="C812:C813"/>
    <mergeCell ref="D812:D813"/>
    <mergeCell ref="F812:F813"/>
    <mergeCell ref="A814:A815"/>
    <mergeCell ref="B814:B815"/>
    <mergeCell ref="D494:D496"/>
    <mergeCell ref="F494:F496"/>
    <mergeCell ref="E495:E496"/>
    <mergeCell ref="B840:B842"/>
    <mergeCell ref="C840:C842"/>
    <mergeCell ref="D840:D842"/>
    <mergeCell ref="F840:F842"/>
    <mergeCell ref="E841:E842"/>
    <mergeCell ref="B809:B811"/>
    <mergeCell ref="C809:C811"/>
    <mergeCell ref="F809:F811"/>
    <mergeCell ref="E810:E811"/>
    <mergeCell ref="C828:C829"/>
    <mergeCell ref="A828:A829"/>
    <mergeCell ref="E829:E830"/>
    <mergeCell ref="F828:F830"/>
    <mergeCell ref="B828:B830"/>
    <mergeCell ref="F831:F833"/>
    <mergeCell ref="E832:E833"/>
    <mergeCell ref="B831:B833"/>
    <mergeCell ref="A831:A833"/>
    <mergeCell ref="C831:C833"/>
    <mergeCell ref="D831:D833"/>
    <mergeCell ref="D828:D830"/>
    <mergeCell ref="A818:A819"/>
    <mergeCell ref="B818:B819"/>
    <mergeCell ref="C818:C819"/>
    <mergeCell ref="F818:F819"/>
    <mergeCell ref="A820:A821"/>
    <mergeCell ref="B820:B821"/>
    <mergeCell ref="C820:C821"/>
    <mergeCell ref="D820:D821"/>
  </mergeCells>
  <pageMargins left="0" right="0" top="0" bottom="0" header="0" footer="0"/>
  <pageSetup paperSize="9" scale="34" orientation="landscape" r:id="rId1"/>
  <rowBreaks count="7" manualBreakCount="7">
    <brk id="24" max="16383" man="1"/>
    <brk id="44" max="16383" man="1"/>
    <brk id="65" max="16383" man="1"/>
    <brk id="85" max="16383" man="1"/>
    <brk id="332" max="16383" man="1"/>
    <brk id="806" max="90" man="1"/>
    <brk id="836" max="16383" man="1"/>
  </rowBreaks>
  <colBreaks count="1" manualBreakCount="1">
    <brk id="16"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C69F8-3584-4A63-87C2-8FCD1821C050}">
  <dimension ref="F24:H25"/>
  <sheetViews>
    <sheetView workbookViewId="0">
      <selection activeCell="F24" sqref="F24:H25"/>
    </sheetView>
  </sheetViews>
  <sheetFormatPr defaultRowHeight="15" x14ac:dyDescent="0.25"/>
  <sheetData>
    <row r="24" spans="6:8" ht="18.75" x14ac:dyDescent="0.25">
      <c r="F24" s="1"/>
      <c r="G24" s="1">
        <v>1</v>
      </c>
      <c r="H24" s="1"/>
    </row>
    <row r="25" spans="6:8" ht="18.75" x14ac:dyDescent="0.25">
      <c r="F25" s="1">
        <v>300000</v>
      </c>
      <c r="G25" s="1">
        <v>300000</v>
      </c>
      <c r="H25" s="1" t="s">
        <v>801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каз.яз.Семей</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Сауле Чикеева</dc:creator>
  <cp:lastModifiedBy>User</cp:lastModifiedBy>
  <cp:revision>55</cp:revision>
  <cp:lastPrinted>2026-07-29T10:44:27Z</cp:lastPrinted>
  <dcterms:created xsi:type="dcterms:W3CDTF">2015-06-05T18:19:34Z</dcterms:created>
  <dcterms:modified xsi:type="dcterms:W3CDTF">2026-08-14T05:49:48Z</dcterms:modified>
</cp:coreProperties>
</file>