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075" windowHeight="12120"/>
  </bookViews>
  <sheets>
    <sheet name="37 приложение, гос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3" i="3" l="1"/>
  <c r="K21" i="3"/>
  <c r="K19" i="3"/>
  <c r="K18" i="3"/>
  <c r="K17" i="3"/>
  <c r="K15" i="3"/>
  <c r="K13" i="3"/>
  <c r="K12" i="3"/>
  <c r="K10" i="3"/>
  <c r="K9" i="3"/>
  <c r="K8" i="3"/>
  <c r="K23" i="3" l="1"/>
  <c r="AT19" i="3" l="1"/>
  <c r="AS19" i="3"/>
  <c r="AR19" i="3"/>
  <c r="AQ19" i="3"/>
  <c r="AP19" i="3"/>
  <c r="AO19" i="3"/>
  <c r="AU19" i="3" s="1"/>
  <c r="AL19" i="3"/>
  <c r="AT18" i="3"/>
  <c r="AS18" i="3"/>
  <c r="AR18" i="3"/>
  <c r="AQ18" i="3"/>
  <c r="AP18" i="3"/>
  <c r="AO18" i="3"/>
  <c r="AU18" i="3" s="1"/>
  <c r="AL18" i="3"/>
  <c r="AI18" i="3"/>
  <c r="AT17" i="3"/>
  <c r="AS17" i="3"/>
  <c r="AR17" i="3"/>
  <c r="AQ17" i="3"/>
  <c r="AP17" i="3"/>
  <c r="AO17" i="3"/>
  <c r="AU17" i="3" s="1"/>
  <c r="AL17" i="3"/>
  <c r="AI17" i="3"/>
  <c r="AR15" i="3"/>
  <c r="AT15" i="3"/>
  <c r="AS15" i="3"/>
  <c r="AQ15" i="3"/>
  <c r="AP15" i="3"/>
  <c r="AO15" i="3"/>
  <c r="AU15" i="3" s="1"/>
  <c r="AL15" i="3"/>
  <c r="AI15" i="3"/>
  <c r="AT13" i="3"/>
  <c r="AS13" i="3"/>
  <c r="AR13" i="3"/>
  <c r="AQ13" i="3"/>
  <c r="AP13" i="3"/>
  <c r="AO13" i="3"/>
  <c r="AU13" i="3" s="1"/>
  <c r="AL13" i="3"/>
  <c r="AT12" i="3"/>
  <c r="AS12" i="3"/>
  <c r="AR12" i="3"/>
  <c r="AQ12" i="3"/>
  <c r="AP12" i="3"/>
  <c r="AO12" i="3"/>
  <c r="AU12" i="3" s="1"/>
  <c r="AL12" i="3"/>
  <c r="AQ10" i="3"/>
  <c r="AP10" i="3"/>
  <c r="AO10" i="3"/>
  <c r="AK10" i="3"/>
  <c r="AT10" i="3" s="1"/>
  <c r="AR9" i="3"/>
  <c r="AQ9" i="3"/>
  <c r="AP9" i="3"/>
  <c r="AO9" i="3"/>
  <c r="AU9" i="3" s="1"/>
  <c r="AL9" i="3"/>
  <c r="AK9" i="3"/>
  <c r="AT9" i="3" s="1"/>
  <c r="AS9" i="3" l="1"/>
  <c r="AL10" i="3"/>
  <c r="AU10" i="3" s="1"/>
  <c r="AR10" i="3"/>
  <c r="AS10" i="3"/>
  <c r="AQ8" i="3"/>
  <c r="AP8" i="3"/>
  <c r="AO8" i="3"/>
  <c r="AK8" i="3"/>
  <c r="AT8" i="3" s="1"/>
  <c r="AL8" i="3" l="1"/>
  <c r="AU8" i="3" s="1"/>
  <c r="AR8" i="3"/>
  <c r="AS8" i="3"/>
  <c r="AN23" i="3" l="1"/>
  <c r="AM23" i="3"/>
  <c r="AK23" i="3"/>
  <c r="AJ23" i="3"/>
  <c r="H23" i="3"/>
  <c r="AR23" i="3" l="1"/>
  <c r="AH23" i="3"/>
  <c r="J23" i="3"/>
  <c r="AY23" i="3"/>
  <c r="AZ23" i="3"/>
  <c r="BA23" i="3"/>
  <c r="AX23" i="3"/>
  <c r="AT22" i="3" l="1"/>
  <c r="AS22" i="3"/>
  <c r="AR22" i="3"/>
  <c r="AQ22" i="3"/>
  <c r="AP22" i="3"/>
  <c r="AO22" i="3"/>
  <c r="AL22" i="3"/>
  <c r="AI22" i="3"/>
  <c r="AI23" i="3" s="1"/>
  <c r="AH22" i="3"/>
  <c r="AT21" i="3"/>
  <c r="AS21" i="3"/>
  <c r="AR21" i="3"/>
  <c r="AQ21" i="3"/>
  <c r="AP21" i="3"/>
  <c r="AO21" i="3"/>
  <c r="AL21" i="3"/>
  <c r="AL23" i="3"/>
  <c r="AH8" i="3"/>
  <c r="AO23" i="3" l="1"/>
  <c r="AT23" i="3" s="1"/>
  <c r="AU21" i="3"/>
  <c r="AU22" i="3"/>
  <c r="AS23" i="3" l="1"/>
  <c r="AP23" i="3"/>
  <c r="AU23" i="3" l="1"/>
</calcChain>
</file>

<file path=xl/sharedStrings.xml><?xml version="1.0" encoding="utf-8"?>
<sst xmlns="http://schemas.openxmlformats.org/spreadsheetml/2006/main" count="276" uniqueCount="123">
  <si>
    <t>ФГР</t>
  </si>
  <si>
    <t>РБ</t>
  </si>
  <si>
    <t>МБ</t>
  </si>
  <si>
    <t>Факт</t>
  </si>
  <si>
    <t>РБ, тыс. тенге</t>
  </si>
  <si>
    <t>%</t>
  </si>
  <si>
    <t>МБ, тыс. тенге</t>
  </si>
  <si>
    <t>тыс. тенге</t>
  </si>
  <si>
    <t>2024-2026</t>
  </si>
  <si>
    <t>07</t>
  </si>
  <si>
    <t>015</t>
  </si>
  <si>
    <t>нет</t>
  </si>
  <si>
    <t>-</t>
  </si>
  <si>
    <t>472</t>
  </si>
  <si>
    <t>036</t>
  </si>
  <si>
    <t>№ р/с</t>
  </si>
  <si>
    <t>ББӘ/ЖАО</t>
  </si>
  <si>
    <t>КББ</t>
  </si>
  <si>
    <t>ББ</t>
  </si>
  <si>
    <t>БИЖ атауы</t>
  </si>
  <si>
    <t>Жобаны іске асыру кезеңі (жыл/жарты жыл)</t>
  </si>
  <si>
    <t>Құжаттамаға сәйкес БИЖ-дің бастапқы құны, мың теңге</t>
  </si>
  <si>
    <t>БИЖ-ді қаржыландырудың барлық жоспарланған көлемі,мың теңге</t>
  </si>
  <si>
    <t>ТЭН/ЖСҚ сәйкес заттай көріністе орындалған жұмыстардың көлемі</t>
  </si>
  <si>
    <t>оның ішінде</t>
  </si>
  <si>
    <t>Есепті жылға дейінгі факт</t>
  </si>
  <si>
    <t>Есепті кезеңге арналған жоспар</t>
  </si>
  <si>
    <t>Есепті кезеңге арналған факт</t>
  </si>
  <si>
    <t>Есепті кезеңде орындалмаған іс-шаралар</t>
  </si>
  <si>
    <t>ЖБ</t>
  </si>
  <si>
    <t>Орындалған жұмыстардың көлемі, мың теңге</t>
  </si>
  <si>
    <t>БИЖ-ді қаржыландырудың барлық жоспарланған көлемі, мың теңге</t>
  </si>
  <si>
    <t>Есепті кезең үшін</t>
  </si>
  <si>
    <t>Жоспар</t>
  </si>
  <si>
    <t>РБ + ЖБ жалпы жоспары</t>
  </si>
  <si>
    <t>РБ + ЖБ жалпы факт</t>
  </si>
  <si>
    <t>Ауытқу</t>
  </si>
  <si>
    <t>РБ + ЖБ жалпы ауытқуы</t>
  </si>
  <si>
    <t>Жалтару себептері</t>
  </si>
  <si>
    <t>Қабылданған (қабылданатын) шаралар</t>
  </si>
  <si>
    <t>Жобалар саны</t>
  </si>
  <si>
    <t>Ескертпе (құжаттаманың болуы), қымбаттау себептері.</t>
  </si>
  <si>
    <t>Барлығы іске асырылуда</t>
  </si>
  <si>
    <t>Аяқтау жоспарланған</t>
  </si>
  <si>
    <t>Іс жүзінде аяқталдыо</t>
  </si>
  <si>
    <t>Аяқталмау себептері</t>
  </si>
  <si>
    <t>Қостанай облысы Жітіқара ауданы Тургенов  а. газдандыру үшін жоғары қысымды газ құбырын салу</t>
  </si>
  <si>
    <t>БАРЛЫҒЫ</t>
  </si>
  <si>
    <t>1</t>
  </si>
  <si>
    <t>040</t>
  </si>
  <si>
    <t>019</t>
  </si>
  <si>
    <t>2025-2026</t>
  </si>
  <si>
    <t>2</t>
  </si>
  <si>
    <t>3</t>
  </si>
  <si>
    <t>4</t>
  </si>
  <si>
    <t>5</t>
  </si>
  <si>
    <t>6</t>
  </si>
  <si>
    <t>7</t>
  </si>
  <si>
    <t>8</t>
  </si>
  <si>
    <t>075</t>
  </si>
  <si>
    <t>00</t>
  </si>
  <si>
    <t>2025-2027</t>
  </si>
  <si>
    <t>028</t>
  </si>
  <si>
    <t>058</t>
  </si>
  <si>
    <t>2024-2027</t>
  </si>
  <si>
    <t>23.05.2024 ж. № СНКП-0103/24</t>
  </si>
  <si>
    <t>2023-2027</t>
  </si>
  <si>
    <t>492</t>
  </si>
  <si>
    <t>9</t>
  </si>
  <si>
    <t>020</t>
  </si>
  <si>
    <t>053</t>
  </si>
  <si>
    <t>08</t>
  </si>
  <si>
    <t>10</t>
  </si>
  <si>
    <t>ЖСҚ сараптамасын алу</t>
  </si>
  <si>
    <t>ЖСҚ әзірленді, сараптамаға жіберілді</t>
  </si>
  <si>
    <t>ЖСҚ сараптамасы алынды</t>
  </si>
  <si>
    <t>жоқ</t>
  </si>
  <si>
    <t xml:space="preserve">Жітіқара ауданы Қазірет ауылында биіктігі  40 метр антенна-діңгектік құрылыс салу </t>
  </si>
  <si>
    <t>28.04.2025ж  № ExT-0229/25 сараптама</t>
  </si>
  <si>
    <t xml:space="preserve"> Жітіқара ауданы Құсақан ауылында биіктігі 40 метр антенна-діңгектік құрылыс салу </t>
  </si>
  <si>
    <t xml:space="preserve"> 08.05.2025г № EPVL-0075/25 сараптама</t>
  </si>
  <si>
    <t>Қостанай облысы Жітіқара ауданы Шевченковка ауылында биіктігі 24 метр байланыс тірегін салу  (қайта қолдану)</t>
  </si>
  <si>
    <t>Қостанай облысы Жітіқара ауданы Степной а. жерасты көзінен су құбырын салу</t>
  </si>
  <si>
    <t>Қостанай облысы, Жітіқара ауданы, Жітіқара қаласы, Ленина көшесі, 108/1 мекенжайы бойынша бұрынғы аудандық аурухана ғимаратын (қасбеттерді жөндеусіз) реконструкциялау</t>
  </si>
  <si>
    <t>Сараптамасы бар ЖСҚ. 2025 жылы орындалды: шатырды жөндеу, сыртқы және ішкі желілер: су құбыры, кәріз, электр сымдары, қабырғаларды қайта жоспарлау, ішкі әрлеу</t>
  </si>
  <si>
    <t>Сараптама № EХGLTD-0181/23  10.08.2023 ж</t>
  </si>
  <si>
    <t>Қостанай облысы Жітіқара ауданы Тоқтаров ауылының сумен жабдықтау желілерін реконструкциялау</t>
  </si>
  <si>
    <t>Қостанай облысы Жітіқара қ. орталық қалалық қазандықтан ТК-32, Д426 мм дейінгі жылу желісі учаскесін реконструкциялау</t>
  </si>
  <si>
    <t>Сараптамасы бар ЖСҚ</t>
  </si>
  <si>
    <t xml:space="preserve"> 05.06.2025 года № PEkz-0283/25 сараптама</t>
  </si>
  <si>
    <t>Қостанай облысы Жітіқара қ. шағын аудандарында Д108-159 мм  (жолдардың астындағы өткелдер) жылу желілерінің учаскелерін реконструкциялау</t>
  </si>
  <si>
    <t xml:space="preserve"> 02.07.2025 года № С-0166/25 сараптама</t>
  </si>
  <si>
    <t xml:space="preserve"> «Житикаракоммунэнерго» МКК орталық қалалық қазандығында көлемі 1000 м3 мазут резервуарын ауыстырумен мазут шаруашылығын реконструкциялау</t>
  </si>
  <si>
    <t>ЖСҚ әзірлеу</t>
  </si>
  <si>
    <t>11</t>
  </si>
  <si>
    <t>2023-2026</t>
  </si>
  <si>
    <t>«Жітіқаракоммунэнерго МКК электр энергиясын және телеметрияны
коммерциялық есепке алудың автоматтандырылған ақпараттық
жүйесін енгізу»</t>
  </si>
  <si>
    <t>Жұмыстар жүргізілуде</t>
  </si>
  <si>
    <t xml:space="preserve"> 29.12.2023 года № КЫРАН-0539/23 сараптама</t>
  </si>
  <si>
    <t>Сараптамамен ЖСҚ</t>
  </si>
  <si>
    <t>Ақпараттық кеңістік</t>
  </si>
  <si>
    <t>Сумен қамтамасыз ету</t>
  </si>
  <si>
    <t>Әлеуметтік қамсыздандыру</t>
  </si>
  <si>
    <t>Коммуналдық шаруашылық</t>
  </si>
  <si>
    <t>Отын-энергетика кешені және жер қойнауын пайдалану</t>
  </si>
  <si>
    <t>24.02.2026 ж № 12-0076/26 сараптама</t>
  </si>
  <si>
    <t xml:space="preserve"> 05.02.2024 ж № КЕС-0005/24 сараптама</t>
  </si>
  <si>
    <t>26  06.01.2026ж  №12-0003 сараптама</t>
  </si>
  <si>
    <t>2026 жылға 3 тоқсанға арналған жергілікті бюджет қаражаты есебінен іске асырылатын жергілікті бюджеттік инвестициялық жобалардың іске асырылуына жылдық мониторинг</t>
  </si>
  <si>
    <t>Іске асыру сатысында жұмыстар жүргізіледі</t>
  </si>
  <si>
    <t>Жұмыстар аяқталды</t>
  </si>
  <si>
    <t xml:space="preserve"> 22.04.2025 ж. № СНКП-0016/25 сараптама; 25.06.2026ж. Орындалған жұмыстардың актісі</t>
  </si>
  <si>
    <t>2026 жылға жоспарланған жұмыстар орындалды</t>
  </si>
  <si>
    <t>2026 жылы құрылыс жұмыстары жоспарланбаған</t>
  </si>
  <si>
    <t>тірек биіктігі 40 м. құрылыс алаңы - 8 м2, электрмен жабдықтау желілері ӘЖ-0,4 кВ, ұзындығы 570 м</t>
  </si>
  <si>
    <t>биіктігі 40 м тіреу, ӘЖ-0,4 кВ электрмен жабдықтау желілері, ұзындығы 350 м</t>
  </si>
  <si>
    <t xml:space="preserve">биіктігі 24 м тіреу. құрылыс алаңы 1 м2, электрмен жабдықтау желілері ӘЖ-0,4 кВ, ұзындығы 176 м </t>
  </si>
  <si>
    <t>су құбырының ұзындығы 15,5 км, ауыз су резервуары 100 м3 2 дана, I-ші көтергіш сорғы станциясы</t>
  </si>
  <si>
    <t>Ғимараттың көлемі - 2310 м3</t>
  </si>
  <si>
    <t>Ғимараттың көлемі - 2310 м4</t>
  </si>
  <si>
    <t>Электр жабдықтарын диспетчерлік бақылауға арналған телеақпаратты жинауға және беруге арналған жабдық-1 бірлік, электр энергиясын есепке алу нүктесі-21 бірлік.</t>
  </si>
  <si>
    <t>жылу желілері, ұзындығы 904 м</t>
  </si>
  <si>
    <t>су құбырының ұзындығы - 10,7 км, сорғы станциялары-1 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</si>
</sst>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ont="1"/>
    <xf numFmtId="0" fontId="7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top"/>
    </xf>
    <xf numFmtId="0" fontId="9" fillId="0" borderId="0" xfId="0" applyFont="1" applyFill="1"/>
    <xf numFmtId="0" fontId="11" fillId="0" borderId="0" xfId="0" applyFont="1"/>
    <xf numFmtId="0" fontId="12" fillId="0" borderId="4" xfId="0" applyFont="1" applyFill="1" applyBorder="1" applyAlignment="1">
      <alignment vertical="center"/>
    </xf>
    <xf numFmtId="49" fontId="13" fillId="0" borderId="2" xfId="0" applyNumberFormat="1" applyFont="1" applyFill="1" applyBorder="1" applyAlignment="1">
      <alignment horizontal="center" vertical="top"/>
    </xf>
    <xf numFmtId="49" fontId="13" fillId="0" borderId="2" xfId="0" applyNumberFormat="1" applyFont="1" applyFill="1" applyBorder="1" applyAlignment="1">
      <alignment horizontal="right" vertical="top"/>
    </xf>
    <xf numFmtId="0" fontId="13" fillId="0" borderId="2" xfId="0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right" vertical="top" wrapText="1"/>
    </xf>
    <xf numFmtId="0" fontId="13" fillId="0" borderId="2" xfId="0" applyFont="1" applyFill="1" applyBorder="1" applyAlignment="1">
      <alignment horizontal="right" vertical="top"/>
    </xf>
    <xf numFmtId="0" fontId="14" fillId="0" borderId="6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right" vertical="top"/>
    </xf>
    <xf numFmtId="1" fontId="13" fillId="0" borderId="2" xfId="0" applyNumberFormat="1" applyFont="1" applyFill="1" applyBorder="1" applyAlignment="1">
      <alignment horizontal="right" vertical="top"/>
    </xf>
    <xf numFmtId="0" fontId="14" fillId="0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righ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49" fontId="14" fillId="0" borderId="6" xfId="0" applyNumberFormat="1" applyFont="1" applyFill="1" applyBorder="1" applyAlignment="1">
      <alignment horizontal="center" vertical="top"/>
    </xf>
    <xf numFmtId="49" fontId="14" fillId="0" borderId="2" xfId="0" applyNumberFormat="1" applyFont="1" applyFill="1" applyBorder="1" applyAlignment="1">
      <alignment horizontal="right" vertical="top"/>
    </xf>
    <xf numFmtId="0" fontId="16" fillId="0" borderId="0" xfId="0" applyFont="1" applyFill="1"/>
    <xf numFmtId="0" fontId="14" fillId="3" borderId="2" xfId="1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/>
    </xf>
    <xf numFmtId="164" fontId="15" fillId="3" borderId="2" xfId="0" applyNumberFormat="1" applyFont="1" applyFill="1" applyBorder="1" applyAlignment="1">
      <alignment horizontal="right" vertical="top"/>
    </xf>
    <xf numFmtId="0" fontId="15" fillId="3" borderId="2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 wrapText="1"/>
    </xf>
    <xf numFmtId="0" fontId="14" fillId="3" borderId="2" xfId="3" applyFont="1" applyFill="1" applyBorder="1" applyAlignment="1">
      <alignment horizontal="left" vertical="top" wrapText="1"/>
    </xf>
    <xf numFmtId="164" fontId="13" fillId="0" borderId="2" xfId="0" applyNumberFormat="1" applyFont="1" applyFill="1" applyBorder="1" applyAlignment="1">
      <alignment horizontal="right" vertical="top"/>
    </xf>
    <xf numFmtId="165" fontId="14" fillId="0" borderId="2" xfId="0" applyNumberFormat="1" applyFont="1" applyFill="1" applyBorder="1" applyAlignment="1">
      <alignment horizontal="right" vertical="top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4" xfId="2"/>
    <cellStyle name="Обычный 4 2" xfId="3"/>
    <cellStyle name="Обычный_Лист1" xfId="1"/>
  </cellStyles>
  <dxfs count="0"/>
  <tableStyles count="0" defaultTableStyle="TableStyleMedium2" defaultPivotStyle="PivotStyleLight16"/>
  <colors>
    <mruColors>
      <color rgb="FFCCFFFF"/>
      <color rgb="FFFF9999"/>
      <color rgb="FFCCCCFF"/>
      <color rgb="FF66CCFF"/>
      <color rgb="FFFFFF99"/>
      <color rgb="FFFF99FF"/>
      <color rgb="FF99FF33"/>
      <color rgb="FFB8D3DC"/>
      <color rgb="FFCCCC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3"/>
  <sheetViews>
    <sheetView tabSelected="1" view="pageBreakPreview" zoomScale="40" zoomScaleNormal="50" zoomScaleSheetLayoutView="40" workbookViewId="0">
      <pane ySplit="6" topLeftCell="A10" activePane="bottomLeft" state="frozen"/>
      <selection pane="bottomLeft" activeCell="M12" sqref="M12:N12"/>
    </sheetView>
  </sheetViews>
  <sheetFormatPr defaultRowHeight="15" x14ac:dyDescent="0.25"/>
  <cols>
    <col min="1" max="5" width="6.28515625" style="3" customWidth="1"/>
    <col min="6" max="6" width="53.28515625" style="3" customWidth="1"/>
    <col min="7" max="7" width="13.28515625" style="3" customWidth="1"/>
    <col min="8" max="8" width="17.7109375" style="3" customWidth="1"/>
    <col min="9" max="9" width="13.5703125" style="3" customWidth="1"/>
    <col min="10" max="10" width="15" style="3" bestFit="1" customWidth="1"/>
    <col min="11" max="11" width="16.7109375" style="3" bestFit="1" customWidth="1"/>
    <col min="12" max="12" width="15.28515625" style="3" customWidth="1"/>
    <col min="13" max="13" width="14.5703125" style="3" customWidth="1"/>
    <col min="14" max="14" width="10.85546875" style="3" customWidth="1"/>
    <col min="15" max="15" width="11.7109375" style="3" customWidth="1"/>
    <col min="16" max="33" width="0" style="3" hidden="1" customWidth="1"/>
    <col min="34" max="34" width="14.28515625" style="3" customWidth="1"/>
    <col min="35" max="35" width="16" style="3" bestFit="1" customWidth="1"/>
    <col min="36" max="36" width="13.5703125" style="3" bestFit="1" customWidth="1"/>
    <col min="37" max="37" width="16" style="3" bestFit="1" customWidth="1"/>
    <col min="38" max="38" width="18.140625" style="3" customWidth="1"/>
    <col min="39" max="39" width="16" style="3" bestFit="1" customWidth="1"/>
    <col min="40" max="40" width="13.5703125" style="3" bestFit="1" customWidth="1"/>
    <col min="41" max="41" width="15" style="3" bestFit="1" customWidth="1"/>
    <col min="42" max="42" width="9.85546875" style="3" bestFit="1" customWidth="1"/>
    <col min="43" max="43" width="16.28515625" style="3" customWidth="1"/>
    <col min="44" max="44" width="17.85546875" style="3" customWidth="1"/>
    <col min="45" max="45" width="11.5703125" style="3" bestFit="1" customWidth="1"/>
    <col min="46" max="46" width="17" style="3" customWidth="1"/>
    <col min="47" max="47" width="11.5703125" style="3" bestFit="1" customWidth="1"/>
    <col min="48" max="48" width="12.42578125" style="3" customWidth="1"/>
    <col min="49" max="49" width="9.28515625" style="3" bestFit="1" customWidth="1"/>
    <col min="50" max="50" width="11.5703125" style="3" customWidth="1"/>
    <col min="51" max="51" width="9.85546875" style="3" customWidth="1"/>
    <col min="52" max="52" width="10.140625" style="3" customWidth="1"/>
    <col min="53" max="53" width="9.28515625" style="3" bestFit="1" customWidth="1"/>
    <col min="54" max="54" width="33.140625" style="3" customWidth="1"/>
    <col min="55" max="16384" width="9.140625" style="3"/>
  </cols>
  <sheetData>
    <row r="1" spans="1:54" ht="18.75" x14ac:dyDescent="0.25">
      <c r="A1" s="53" t="s">
        <v>108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60" customHeight="1" x14ac:dyDescent="0.25">
      <c r="A2" s="49" t="s">
        <v>15</v>
      </c>
      <c r="B2" s="49" t="s">
        <v>0</v>
      </c>
      <c r="C2" s="49" t="s">
        <v>16</v>
      </c>
      <c r="D2" s="49" t="s">
        <v>17</v>
      </c>
      <c r="E2" s="49" t="s">
        <v>18</v>
      </c>
      <c r="F2" s="49" t="s">
        <v>19</v>
      </c>
      <c r="G2" s="49" t="s">
        <v>20</v>
      </c>
      <c r="H2" s="49" t="s">
        <v>21</v>
      </c>
      <c r="I2" s="49" t="s">
        <v>21</v>
      </c>
      <c r="J2" s="49" t="s">
        <v>22</v>
      </c>
      <c r="K2" s="49"/>
      <c r="L2" s="49" t="s">
        <v>23</v>
      </c>
      <c r="M2" s="49"/>
      <c r="N2" s="49"/>
      <c r="O2" s="49"/>
      <c r="P2" s="47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8"/>
      <c r="AD2" s="5"/>
      <c r="AE2" s="5"/>
      <c r="AF2" s="5"/>
      <c r="AG2" s="5"/>
      <c r="AH2" s="49" t="s">
        <v>30</v>
      </c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 t="s">
        <v>38</v>
      </c>
      <c r="AW2" s="49" t="s">
        <v>39</v>
      </c>
      <c r="AX2" s="49" t="s">
        <v>40</v>
      </c>
      <c r="AY2" s="49"/>
      <c r="AZ2" s="49"/>
      <c r="BA2" s="49"/>
      <c r="BB2" s="49" t="s">
        <v>41</v>
      </c>
    </row>
    <row r="3" spans="1:54" ht="4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 t="s">
        <v>24</v>
      </c>
      <c r="K3" s="49"/>
      <c r="L3" s="49" t="s">
        <v>25</v>
      </c>
      <c r="M3" s="49" t="s">
        <v>26</v>
      </c>
      <c r="N3" s="49" t="s">
        <v>27</v>
      </c>
      <c r="O3" s="49" t="s">
        <v>28</v>
      </c>
      <c r="P3" s="47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5"/>
      <c r="AE3" s="5"/>
      <c r="AF3" s="5"/>
      <c r="AG3" s="5"/>
      <c r="AH3" s="49" t="s">
        <v>31</v>
      </c>
      <c r="AI3" s="49"/>
      <c r="AJ3" s="49" t="s">
        <v>32</v>
      </c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50" t="s">
        <v>42</v>
      </c>
      <c r="AY3" s="50" t="s">
        <v>43</v>
      </c>
      <c r="AZ3" s="50" t="s">
        <v>44</v>
      </c>
      <c r="BA3" s="50" t="s">
        <v>45</v>
      </c>
      <c r="BB3" s="49"/>
    </row>
    <row r="4" spans="1:54" ht="37.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 t="s">
        <v>1</v>
      </c>
      <c r="K4" s="49" t="s">
        <v>29</v>
      </c>
      <c r="L4" s="49"/>
      <c r="M4" s="49"/>
      <c r="N4" s="49"/>
      <c r="O4" s="49"/>
      <c r="P4" s="47">
        <v>2009</v>
      </c>
      <c r="Q4" s="48"/>
      <c r="R4" s="47">
        <v>2010</v>
      </c>
      <c r="S4" s="48"/>
      <c r="T4" s="47">
        <v>2011</v>
      </c>
      <c r="U4" s="48"/>
      <c r="V4" s="47">
        <v>2012</v>
      </c>
      <c r="W4" s="48"/>
      <c r="X4" s="47">
        <v>2013</v>
      </c>
      <c r="Y4" s="48"/>
      <c r="Z4" s="47">
        <v>2014</v>
      </c>
      <c r="AA4" s="48"/>
      <c r="AB4" s="47">
        <v>2015</v>
      </c>
      <c r="AC4" s="48"/>
      <c r="AD4" s="47">
        <v>2016</v>
      </c>
      <c r="AE4" s="48"/>
      <c r="AF4" s="47">
        <v>2017</v>
      </c>
      <c r="AG4" s="48"/>
      <c r="AH4" s="49" t="s">
        <v>3</v>
      </c>
      <c r="AI4" s="49"/>
      <c r="AJ4" s="49" t="s">
        <v>33</v>
      </c>
      <c r="AK4" s="49"/>
      <c r="AL4" s="49" t="s">
        <v>34</v>
      </c>
      <c r="AM4" s="49" t="s">
        <v>3</v>
      </c>
      <c r="AN4" s="49"/>
      <c r="AO4" s="49" t="s">
        <v>35</v>
      </c>
      <c r="AP4" s="49" t="s">
        <v>36</v>
      </c>
      <c r="AQ4" s="49"/>
      <c r="AR4" s="49"/>
      <c r="AS4" s="49"/>
      <c r="AT4" s="49" t="s">
        <v>37</v>
      </c>
      <c r="AU4" s="49"/>
      <c r="AV4" s="49"/>
      <c r="AW4" s="49"/>
      <c r="AX4" s="50"/>
      <c r="AY4" s="50"/>
      <c r="AZ4" s="50"/>
      <c r="BA4" s="50"/>
      <c r="BB4" s="49"/>
    </row>
    <row r="5" spans="1:54" ht="65.2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" t="s">
        <v>1</v>
      </c>
      <c r="Q5" s="6" t="s">
        <v>2</v>
      </c>
      <c r="R5" s="6" t="s">
        <v>1</v>
      </c>
      <c r="S5" s="6" t="s">
        <v>2</v>
      </c>
      <c r="T5" s="6" t="s">
        <v>1</v>
      </c>
      <c r="U5" s="6" t="s">
        <v>2</v>
      </c>
      <c r="V5" s="6" t="s">
        <v>1</v>
      </c>
      <c r="W5" s="6" t="s">
        <v>2</v>
      </c>
      <c r="X5" s="6" t="s">
        <v>1</v>
      </c>
      <c r="Y5" s="6" t="s">
        <v>2</v>
      </c>
      <c r="Z5" s="6" t="s">
        <v>1</v>
      </c>
      <c r="AA5" s="6" t="s">
        <v>2</v>
      </c>
      <c r="AB5" s="6" t="s">
        <v>1</v>
      </c>
      <c r="AC5" s="6" t="s">
        <v>2</v>
      </c>
      <c r="AD5" s="6" t="s">
        <v>1</v>
      </c>
      <c r="AE5" s="6" t="s">
        <v>2</v>
      </c>
      <c r="AF5" s="6" t="s">
        <v>1</v>
      </c>
      <c r="AG5" s="6" t="s">
        <v>2</v>
      </c>
      <c r="AH5" s="6" t="s">
        <v>1</v>
      </c>
      <c r="AI5" s="6" t="s">
        <v>29</v>
      </c>
      <c r="AJ5" s="6" t="s">
        <v>1</v>
      </c>
      <c r="AK5" s="6" t="s">
        <v>29</v>
      </c>
      <c r="AL5" s="49"/>
      <c r="AM5" s="6" t="s">
        <v>1</v>
      </c>
      <c r="AN5" s="6" t="s">
        <v>29</v>
      </c>
      <c r="AO5" s="49"/>
      <c r="AP5" s="6" t="s">
        <v>4</v>
      </c>
      <c r="AQ5" s="6" t="s">
        <v>5</v>
      </c>
      <c r="AR5" s="6" t="s">
        <v>6</v>
      </c>
      <c r="AS5" s="6" t="s">
        <v>5</v>
      </c>
      <c r="AT5" s="6" t="s">
        <v>7</v>
      </c>
      <c r="AU5" s="6" t="s">
        <v>5</v>
      </c>
      <c r="AV5" s="49"/>
      <c r="AW5" s="49"/>
      <c r="AX5" s="50"/>
      <c r="AY5" s="50"/>
      <c r="AZ5" s="50"/>
      <c r="BA5" s="50"/>
      <c r="BB5" s="49"/>
    </row>
    <row r="6" spans="1:54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>
        <v>16</v>
      </c>
      <c r="AI6" s="6">
        <v>17</v>
      </c>
      <c r="AJ6" s="6">
        <v>18</v>
      </c>
      <c r="AK6" s="6">
        <v>18</v>
      </c>
      <c r="AL6" s="6">
        <v>20</v>
      </c>
      <c r="AM6" s="6">
        <v>21</v>
      </c>
      <c r="AN6" s="6">
        <v>22</v>
      </c>
      <c r="AO6" s="6">
        <v>23</v>
      </c>
      <c r="AP6" s="6">
        <v>24</v>
      </c>
      <c r="AQ6" s="6">
        <v>25</v>
      </c>
      <c r="AR6" s="6">
        <v>26</v>
      </c>
      <c r="AS6" s="6">
        <v>27</v>
      </c>
      <c r="AT6" s="6">
        <v>28</v>
      </c>
      <c r="AU6" s="6">
        <v>29</v>
      </c>
      <c r="AV6" s="6">
        <v>30</v>
      </c>
      <c r="AW6" s="6">
        <v>31</v>
      </c>
      <c r="AX6" s="6">
        <v>32</v>
      </c>
      <c r="AY6" s="6">
        <v>33</v>
      </c>
      <c r="AZ6" s="6">
        <v>34</v>
      </c>
      <c r="BA6" s="6">
        <v>35</v>
      </c>
      <c r="BB6" s="6">
        <v>36</v>
      </c>
    </row>
    <row r="7" spans="1:54" ht="26.25" customHeight="1" x14ac:dyDescent="0.25">
      <c r="A7" s="54" t="s">
        <v>100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6" t="s">
        <v>100</v>
      </c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29"/>
      <c r="AX7" s="29"/>
      <c r="AY7" s="29"/>
      <c r="AZ7" s="29"/>
      <c r="BA7" s="29"/>
      <c r="BB7" s="30"/>
    </row>
    <row r="8" spans="1:54" s="8" customFormat="1" ht="98.25" customHeight="1" x14ac:dyDescent="0.25">
      <c r="A8" s="7" t="s">
        <v>48</v>
      </c>
      <c r="B8" s="11" t="s">
        <v>71</v>
      </c>
      <c r="C8" s="11" t="s">
        <v>13</v>
      </c>
      <c r="D8" s="12" t="s">
        <v>60</v>
      </c>
      <c r="E8" s="12" t="s">
        <v>59</v>
      </c>
      <c r="F8" s="23" t="s">
        <v>77</v>
      </c>
      <c r="G8" s="13" t="s">
        <v>51</v>
      </c>
      <c r="H8" s="14">
        <v>47600</v>
      </c>
      <c r="I8" s="15" t="s">
        <v>12</v>
      </c>
      <c r="J8" s="15">
        <v>0</v>
      </c>
      <c r="K8" s="15">
        <f>AI8+AK8</f>
        <v>46406.799999999996</v>
      </c>
      <c r="L8" s="16" t="s">
        <v>88</v>
      </c>
      <c r="M8" s="16" t="s">
        <v>114</v>
      </c>
      <c r="N8" s="16" t="s">
        <v>114</v>
      </c>
      <c r="O8" s="18" t="s">
        <v>76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>
        <f>AJ8</f>
        <v>0</v>
      </c>
      <c r="AI8" s="18">
        <v>5940</v>
      </c>
      <c r="AJ8" s="15"/>
      <c r="AK8" s="18">
        <f>39860.7+606.1</f>
        <v>40466.799999999996</v>
      </c>
      <c r="AL8" s="18">
        <f t="shared" ref="AL8:AL10" si="0">AJ8+AK8</f>
        <v>40466.799999999996</v>
      </c>
      <c r="AM8" s="18">
        <v>0</v>
      </c>
      <c r="AN8" s="18">
        <v>37443.4</v>
      </c>
      <c r="AO8" s="15">
        <f t="shared" ref="AO8:AO10" si="1">AM8+AN8</f>
        <v>37443.4</v>
      </c>
      <c r="AP8" s="15">
        <f t="shared" ref="AP8:AP10" si="2">AM8-AJ8</f>
        <v>0</v>
      </c>
      <c r="AQ8" s="15" t="e">
        <f t="shared" ref="AQ8:AQ10" si="3">AM8/AJ8*100</f>
        <v>#DIV/0!</v>
      </c>
      <c r="AR8" s="15">
        <f t="shared" ref="AR8:AR10" si="4">AN8-AK8</f>
        <v>-3023.3999999999942</v>
      </c>
      <c r="AS8" s="19">
        <f t="shared" ref="AS8:AS10" si="5">AN8/AK8*100</f>
        <v>92.528690185534828</v>
      </c>
      <c r="AT8" s="18">
        <f t="shared" ref="AT8:AT10" si="6">AN8-AK8</f>
        <v>-3023.3999999999942</v>
      </c>
      <c r="AU8" s="19">
        <f t="shared" ref="AU8:AU10" si="7">AO8/AL8*100</f>
        <v>92.528690185534828</v>
      </c>
      <c r="AV8" s="20" t="s">
        <v>109</v>
      </c>
      <c r="AW8" s="15" t="s">
        <v>12</v>
      </c>
      <c r="AX8" s="15" t="s">
        <v>12</v>
      </c>
      <c r="AY8" s="15">
        <v>1</v>
      </c>
      <c r="AZ8" s="15" t="s">
        <v>12</v>
      </c>
      <c r="BA8" s="13" t="s">
        <v>12</v>
      </c>
      <c r="BB8" s="22" t="s">
        <v>78</v>
      </c>
    </row>
    <row r="9" spans="1:54" s="8" customFormat="1" ht="98.25" customHeight="1" x14ac:dyDescent="0.25">
      <c r="A9" s="7" t="s">
        <v>52</v>
      </c>
      <c r="B9" s="11" t="s">
        <v>71</v>
      </c>
      <c r="C9" s="11" t="s">
        <v>13</v>
      </c>
      <c r="D9" s="12" t="s">
        <v>60</v>
      </c>
      <c r="E9" s="12" t="s">
        <v>59</v>
      </c>
      <c r="F9" s="23" t="s">
        <v>79</v>
      </c>
      <c r="G9" s="13" t="s">
        <v>51</v>
      </c>
      <c r="H9" s="14">
        <v>54407.9</v>
      </c>
      <c r="I9" s="15" t="s">
        <v>12</v>
      </c>
      <c r="J9" s="15">
        <v>0</v>
      </c>
      <c r="K9" s="15">
        <f>AI9+AK9</f>
        <v>50577.4</v>
      </c>
      <c r="L9" s="16" t="s">
        <v>88</v>
      </c>
      <c r="M9" s="16" t="s">
        <v>115</v>
      </c>
      <c r="N9" s="16" t="s">
        <v>115</v>
      </c>
      <c r="O9" s="18" t="s">
        <v>76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>
        <v>0</v>
      </c>
      <c r="AI9" s="15">
        <v>5940</v>
      </c>
      <c r="AJ9" s="15"/>
      <c r="AK9" s="18">
        <f>43991.9+645.5</f>
        <v>44637.4</v>
      </c>
      <c r="AL9" s="18">
        <f t="shared" si="0"/>
        <v>44637.4</v>
      </c>
      <c r="AM9" s="18">
        <v>0</v>
      </c>
      <c r="AN9" s="18">
        <v>6409.3</v>
      </c>
      <c r="AO9" s="15">
        <f t="shared" si="1"/>
        <v>6409.3</v>
      </c>
      <c r="AP9" s="15">
        <f t="shared" si="2"/>
        <v>0</v>
      </c>
      <c r="AQ9" s="15" t="e">
        <f t="shared" si="3"/>
        <v>#DIV/0!</v>
      </c>
      <c r="AR9" s="15">
        <f t="shared" si="4"/>
        <v>-38228.1</v>
      </c>
      <c r="AS9" s="19">
        <f t="shared" si="5"/>
        <v>14.358587193698558</v>
      </c>
      <c r="AT9" s="18">
        <f t="shared" si="6"/>
        <v>-38228.1</v>
      </c>
      <c r="AU9" s="19">
        <f t="shared" si="7"/>
        <v>14.358587193698558</v>
      </c>
      <c r="AV9" s="20" t="s">
        <v>109</v>
      </c>
      <c r="AW9" s="15" t="s">
        <v>12</v>
      </c>
      <c r="AX9" s="15" t="s">
        <v>12</v>
      </c>
      <c r="AY9" s="15">
        <v>1</v>
      </c>
      <c r="AZ9" s="15" t="s">
        <v>12</v>
      </c>
      <c r="BA9" s="13" t="s">
        <v>12</v>
      </c>
      <c r="BB9" s="22" t="s">
        <v>80</v>
      </c>
    </row>
    <row r="10" spans="1:54" s="8" customFormat="1" ht="128.25" customHeight="1" x14ac:dyDescent="0.25">
      <c r="A10" s="7" t="s">
        <v>53</v>
      </c>
      <c r="B10" s="11" t="s">
        <v>71</v>
      </c>
      <c r="C10" s="11" t="s">
        <v>13</v>
      </c>
      <c r="D10" s="12" t="s">
        <v>60</v>
      </c>
      <c r="E10" s="12" t="s">
        <v>59</v>
      </c>
      <c r="F10" s="23" t="s">
        <v>81</v>
      </c>
      <c r="G10" s="13" t="s">
        <v>51</v>
      </c>
      <c r="H10" s="14">
        <v>13239</v>
      </c>
      <c r="I10" s="15" t="s">
        <v>12</v>
      </c>
      <c r="J10" s="15">
        <v>0</v>
      </c>
      <c r="K10" s="15">
        <f>AI10+AK10</f>
        <v>13286.699999999999</v>
      </c>
      <c r="L10" s="16" t="s">
        <v>88</v>
      </c>
      <c r="M10" s="16" t="s">
        <v>116</v>
      </c>
      <c r="N10" s="16" t="s">
        <v>116</v>
      </c>
      <c r="O10" s="18" t="s">
        <v>76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>
        <v>0</v>
      </c>
      <c r="AI10" s="15">
        <v>1377.8</v>
      </c>
      <c r="AJ10" s="15">
        <v>0</v>
      </c>
      <c r="AK10" s="18">
        <f>11737+171.9</f>
        <v>11908.9</v>
      </c>
      <c r="AL10" s="18">
        <f t="shared" si="0"/>
        <v>11908.9</v>
      </c>
      <c r="AM10" s="18">
        <v>0</v>
      </c>
      <c r="AN10" s="18">
        <v>11844.2</v>
      </c>
      <c r="AO10" s="15">
        <f t="shared" si="1"/>
        <v>11844.2</v>
      </c>
      <c r="AP10" s="15">
        <f t="shared" si="2"/>
        <v>0</v>
      </c>
      <c r="AQ10" s="15" t="e">
        <f t="shared" si="3"/>
        <v>#DIV/0!</v>
      </c>
      <c r="AR10" s="15">
        <f t="shared" si="4"/>
        <v>-64.699999999998909</v>
      </c>
      <c r="AS10" s="19">
        <f t="shared" si="5"/>
        <v>99.456708848004439</v>
      </c>
      <c r="AT10" s="18">
        <f t="shared" si="6"/>
        <v>-64.699999999998909</v>
      </c>
      <c r="AU10" s="19">
        <f t="shared" si="7"/>
        <v>99.456708848004439</v>
      </c>
      <c r="AV10" s="20" t="s">
        <v>110</v>
      </c>
      <c r="AW10" s="15" t="s">
        <v>12</v>
      </c>
      <c r="AX10" s="15" t="s">
        <v>12</v>
      </c>
      <c r="AY10" s="15">
        <v>1</v>
      </c>
      <c r="AZ10" s="15" t="s">
        <v>12</v>
      </c>
      <c r="BA10" s="13" t="s">
        <v>12</v>
      </c>
      <c r="BB10" s="22" t="s">
        <v>111</v>
      </c>
    </row>
    <row r="11" spans="1:54" s="8" customFormat="1" ht="30.75" customHeight="1" x14ac:dyDescent="0.25">
      <c r="A11" s="45" t="s">
        <v>101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44" t="s">
        <v>101</v>
      </c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27"/>
      <c r="AX11" s="27"/>
      <c r="AY11" s="27"/>
      <c r="AZ11" s="27"/>
      <c r="BA11" s="27"/>
      <c r="BB11" s="28"/>
    </row>
    <row r="12" spans="1:54" s="8" customFormat="1" ht="98.25" customHeight="1" x14ac:dyDescent="0.25">
      <c r="A12" s="7" t="s">
        <v>54</v>
      </c>
      <c r="B12" s="11" t="s">
        <v>9</v>
      </c>
      <c r="C12" s="11" t="s">
        <v>13</v>
      </c>
      <c r="D12" s="12" t="s">
        <v>62</v>
      </c>
      <c r="E12" s="12" t="s">
        <v>63</v>
      </c>
      <c r="F12" s="23" t="s">
        <v>82</v>
      </c>
      <c r="G12" s="13" t="s">
        <v>64</v>
      </c>
      <c r="H12" s="14">
        <v>1070099</v>
      </c>
      <c r="I12" s="15" t="s">
        <v>12</v>
      </c>
      <c r="J12" s="15">
        <v>0</v>
      </c>
      <c r="K12" s="40">
        <f>AI12+AK12+559717.1</f>
        <v>1059717.1000000001</v>
      </c>
      <c r="L12" s="16" t="s">
        <v>12</v>
      </c>
      <c r="M12" s="16" t="s">
        <v>122</v>
      </c>
      <c r="N12" s="16" t="s">
        <v>122</v>
      </c>
      <c r="O12" s="18" t="s">
        <v>76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>
        <v>0</v>
      </c>
      <c r="AI12" s="15">
        <v>0</v>
      </c>
      <c r="AJ12" s="15">
        <v>0</v>
      </c>
      <c r="AK12" s="18">
        <v>500000</v>
      </c>
      <c r="AL12" s="18">
        <f t="shared" ref="AL12" si="8">AJ12+AK12</f>
        <v>500000</v>
      </c>
      <c r="AM12" s="18">
        <v>0</v>
      </c>
      <c r="AN12" s="18">
        <v>473000</v>
      </c>
      <c r="AO12" s="18">
        <f t="shared" ref="AO12" si="9">AM12+AN12</f>
        <v>473000</v>
      </c>
      <c r="AP12" s="15">
        <f t="shared" ref="AP12" si="10">AM12-AJ12</f>
        <v>0</v>
      </c>
      <c r="AQ12" s="15" t="e">
        <f t="shared" ref="AQ12" si="11">AM12/AJ12*100</f>
        <v>#DIV/0!</v>
      </c>
      <c r="AR12" s="15">
        <f t="shared" ref="AR12" si="12">AN12-AK12</f>
        <v>-27000</v>
      </c>
      <c r="AS12" s="19">
        <f t="shared" ref="AS12" si="13">AN12/AK12*100</f>
        <v>94.6</v>
      </c>
      <c r="AT12" s="18">
        <f t="shared" ref="AT12" si="14">AN12-AK12</f>
        <v>-27000</v>
      </c>
      <c r="AU12" s="19">
        <f t="shared" ref="AU12" si="15">AO12/AL12*100</f>
        <v>94.6</v>
      </c>
      <c r="AV12" s="14" t="s">
        <v>97</v>
      </c>
      <c r="AW12" s="15" t="s">
        <v>12</v>
      </c>
      <c r="AX12" s="15">
        <v>1</v>
      </c>
      <c r="AY12" s="15" t="s">
        <v>12</v>
      </c>
      <c r="AZ12" s="15" t="s">
        <v>12</v>
      </c>
      <c r="BA12" s="13" t="s">
        <v>12</v>
      </c>
      <c r="BB12" s="22" t="s">
        <v>65</v>
      </c>
    </row>
    <row r="13" spans="1:54" s="8" customFormat="1" ht="98.25" customHeight="1" x14ac:dyDescent="0.25">
      <c r="A13" s="7" t="s">
        <v>55</v>
      </c>
      <c r="B13" s="11" t="s">
        <v>9</v>
      </c>
      <c r="C13" s="11" t="s">
        <v>67</v>
      </c>
      <c r="D13" s="12" t="s">
        <v>62</v>
      </c>
      <c r="E13" s="12" t="s">
        <v>63</v>
      </c>
      <c r="F13" s="23" t="s">
        <v>86</v>
      </c>
      <c r="G13" s="13" t="s">
        <v>66</v>
      </c>
      <c r="H13" s="14">
        <v>1085462</v>
      </c>
      <c r="I13" s="15" t="s">
        <v>12</v>
      </c>
      <c r="J13" s="15">
        <v>0</v>
      </c>
      <c r="K13" s="15">
        <f>AI13+AK13+599795.7</f>
        <v>1051325.7999999998</v>
      </c>
      <c r="L13" s="16" t="s">
        <v>12</v>
      </c>
      <c r="M13" s="16" t="s">
        <v>117</v>
      </c>
      <c r="N13" s="16" t="s">
        <v>117</v>
      </c>
      <c r="O13" s="18" t="s">
        <v>76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>
        <v>0</v>
      </c>
      <c r="AI13" s="15">
        <v>15975.1</v>
      </c>
      <c r="AJ13" s="15">
        <v>0</v>
      </c>
      <c r="AK13" s="18">
        <v>435555</v>
      </c>
      <c r="AL13" s="18">
        <f>AJ13+AK13</f>
        <v>435555</v>
      </c>
      <c r="AM13" s="18">
        <v>0</v>
      </c>
      <c r="AN13" s="18">
        <v>435555</v>
      </c>
      <c r="AO13" s="15">
        <f>AM13+AN13</f>
        <v>435555</v>
      </c>
      <c r="AP13" s="15">
        <f>AM13-AJ13</f>
        <v>0</v>
      </c>
      <c r="AQ13" s="15" t="e">
        <f>AM13/AJ13*100</f>
        <v>#DIV/0!</v>
      </c>
      <c r="AR13" s="15">
        <f>AN13-AK13</f>
        <v>0</v>
      </c>
      <c r="AS13" s="19">
        <f>AN13/AK13*100</f>
        <v>100</v>
      </c>
      <c r="AT13" s="18">
        <f>AN13-AK13</f>
        <v>0</v>
      </c>
      <c r="AU13" s="19">
        <f>AO13/AL13*100</f>
        <v>100</v>
      </c>
      <c r="AV13" s="14" t="s">
        <v>97</v>
      </c>
      <c r="AW13" s="15" t="s">
        <v>12</v>
      </c>
      <c r="AX13" s="15">
        <v>1</v>
      </c>
      <c r="AY13" s="15" t="s">
        <v>12</v>
      </c>
      <c r="AZ13" s="15" t="s">
        <v>12</v>
      </c>
      <c r="BA13" s="13" t="s">
        <v>12</v>
      </c>
      <c r="BB13" s="22" t="s">
        <v>106</v>
      </c>
    </row>
    <row r="14" spans="1:54" s="8" customFormat="1" ht="30.75" customHeight="1" x14ac:dyDescent="0.25">
      <c r="A14" s="45" t="s">
        <v>102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44" t="s">
        <v>102</v>
      </c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27"/>
      <c r="AX14" s="27"/>
      <c r="AY14" s="27"/>
      <c r="AZ14" s="27"/>
      <c r="BA14" s="27"/>
      <c r="BB14" s="28"/>
    </row>
    <row r="15" spans="1:54" s="8" customFormat="1" ht="98.25" customHeight="1" x14ac:dyDescent="0.25">
      <c r="A15" s="7" t="s">
        <v>56</v>
      </c>
      <c r="B15" s="11" t="s">
        <v>9</v>
      </c>
      <c r="C15" s="11" t="s">
        <v>13</v>
      </c>
      <c r="D15" s="12" t="s">
        <v>10</v>
      </c>
      <c r="E15" s="12" t="s">
        <v>49</v>
      </c>
      <c r="F15" s="23" t="s">
        <v>83</v>
      </c>
      <c r="G15" s="13" t="s">
        <v>66</v>
      </c>
      <c r="H15" s="14">
        <v>387076</v>
      </c>
      <c r="I15" s="15" t="s">
        <v>12</v>
      </c>
      <c r="J15" s="15">
        <v>0</v>
      </c>
      <c r="K15" s="18">
        <f>AI15+AK15+66148.9</f>
        <v>366322.1</v>
      </c>
      <c r="L15" s="16" t="s">
        <v>84</v>
      </c>
      <c r="M15" s="16" t="s">
        <v>118</v>
      </c>
      <c r="N15" s="16" t="s">
        <v>119</v>
      </c>
      <c r="O15" s="18" t="s">
        <v>76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>
        <v>0</v>
      </c>
      <c r="AI15" s="15">
        <f>9125.1+448.1+180600</f>
        <v>190173.2</v>
      </c>
      <c r="AJ15" s="15">
        <v>0</v>
      </c>
      <c r="AK15" s="18">
        <v>110000</v>
      </c>
      <c r="AL15" s="18">
        <f t="shared" ref="AL15" si="16">AJ15+AK15</f>
        <v>110000</v>
      </c>
      <c r="AM15" s="18">
        <v>0</v>
      </c>
      <c r="AN15" s="18">
        <v>110000</v>
      </c>
      <c r="AO15" s="15">
        <f t="shared" ref="AO15" si="17">AM15+AN15</f>
        <v>110000</v>
      </c>
      <c r="AP15" s="15">
        <f t="shared" ref="AP15" si="18">AM15-AJ15</f>
        <v>0</v>
      </c>
      <c r="AQ15" s="15" t="e">
        <f t="shared" ref="AQ15" si="19">AM15/AJ15*100</f>
        <v>#DIV/0!</v>
      </c>
      <c r="AR15" s="15">
        <f>AN15-AK15</f>
        <v>0</v>
      </c>
      <c r="AS15" s="19">
        <f t="shared" ref="AS15" si="20">AN15/AK15*100</f>
        <v>100</v>
      </c>
      <c r="AT15" s="18">
        <f t="shared" ref="AT15" si="21">AN15-AK15</f>
        <v>0</v>
      </c>
      <c r="AU15" s="19">
        <f t="shared" ref="AU15" si="22">AO15/AL15*100</f>
        <v>100</v>
      </c>
      <c r="AV15" s="20" t="s">
        <v>112</v>
      </c>
      <c r="AW15" s="15" t="s">
        <v>12</v>
      </c>
      <c r="AX15" s="15">
        <v>1</v>
      </c>
      <c r="AY15" s="15" t="s">
        <v>12</v>
      </c>
      <c r="AZ15" s="15" t="s">
        <v>12</v>
      </c>
      <c r="BA15" s="13" t="s">
        <v>12</v>
      </c>
      <c r="BB15" s="22" t="s">
        <v>85</v>
      </c>
    </row>
    <row r="16" spans="1:54" s="8" customFormat="1" ht="29.25" customHeight="1" x14ac:dyDescent="0.25">
      <c r="A16" s="42" t="s">
        <v>103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43" t="s">
        <v>103</v>
      </c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25"/>
      <c r="AX16" s="25"/>
      <c r="AY16" s="25"/>
      <c r="AZ16" s="25"/>
      <c r="BA16" s="25"/>
      <c r="BB16" s="26"/>
    </row>
    <row r="17" spans="1:54" s="8" customFormat="1" ht="98.25" customHeight="1" x14ac:dyDescent="0.25">
      <c r="A17" s="7" t="s">
        <v>57</v>
      </c>
      <c r="B17" s="11" t="s">
        <v>9</v>
      </c>
      <c r="C17" s="11" t="s">
        <v>67</v>
      </c>
      <c r="D17" s="12" t="s">
        <v>69</v>
      </c>
      <c r="E17" s="12" t="s">
        <v>70</v>
      </c>
      <c r="F17" s="23" t="s">
        <v>87</v>
      </c>
      <c r="G17" s="13" t="s">
        <v>51</v>
      </c>
      <c r="H17" s="14">
        <v>639157</v>
      </c>
      <c r="I17" s="15" t="s">
        <v>12</v>
      </c>
      <c r="J17" s="15">
        <v>0</v>
      </c>
      <c r="K17" s="15">
        <f>AI17+AK17</f>
        <v>637696.70000000007</v>
      </c>
      <c r="L17" s="16" t="s">
        <v>88</v>
      </c>
      <c r="M17" s="16" t="s">
        <v>121</v>
      </c>
      <c r="N17" s="16" t="s">
        <v>121</v>
      </c>
      <c r="O17" s="18" t="s">
        <v>76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>
        <v>0</v>
      </c>
      <c r="AI17" s="18">
        <f>100+8580.4</f>
        <v>8680.4</v>
      </c>
      <c r="AJ17" s="15">
        <v>0</v>
      </c>
      <c r="AK17" s="18">
        <v>629016.30000000005</v>
      </c>
      <c r="AL17" s="18">
        <f t="shared" ref="AL17:AL19" si="23">AJ17+AK17</f>
        <v>629016.30000000005</v>
      </c>
      <c r="AM17" s="18">
        <v>0</v>
      </c>
      <c r="AN17" s="18">
        <v>544427.19999999995</v>
      </c>
      <c r="AO17" s="15">
        <f t="shared" ref="AO17:AO19" si="24">AM17+AN17</f>
        <v>544427.19999999995</v>
      </c>
      <c r="AP17" s="15">
        <f t="shared" ref="AP17:AP19" si="25">AM17-AJ17</f>
        <v>0</v>
      </c>
      <c r="AQ17" s="15" t="e">
        <f t="shared" ref="AQ17:AQ19" si="26">AM17/AJ17*100</f>
        <v>#DIV/0!</v>
      </c>
      <c r="AR17" s="15">
        <f t="shared" ref="AR17:AR19" si="27">AN17-AK17</f>
        <v>-84589.100000000093</v>
      </c>
      <c r="AS17" s="19">
        <f t="shared" ref="AS17" si="28">AN17/AK17*100</f>
        <v>86.552160889948311</v>
      </c>
      <c r="AT17" s="18">
        <f t="shared" ref="AT17:AT19" si="29">AN17-AK17</f>
        <v>-84589.100000000093</v>
      </c>
      <c r="AU17" s="19">
        <f t="shared" ref="AU17:AU19" si="30">AO17/AL17*100</f>
        <v>86.552160889948311</v>
      </c>
      <c r="AV17" s="14" t="s">
        <v>97</v>
      </c>
      <c r="AW17" s="15" t="s">
        <v>12</v>
      </c>
      <c r="AX17" s="15">
        <v>1</v>
      </c>
      <c r="AY17" s="15" t="s">
        <v>12</v>
      </c>
      <c r="AZ17" s="15" t="s">
        <v>12</v>
      </c>
      <c r="BA17" s="13" t="s">
        <v>12</v>
      </c>
      <c r="BB17" s="22" t="s">
        <v>89</v>
      </c>
    </row>
    <row r="18" spans="1:54" s="8" customFormat="1" ht="126.75" customHeight="1" x14ac:dyDescent="0.25">
      <c r="A18" s="7" t="s">
        <v>58</v>
      </c>
      <c r="B18" s="11" t="s">
        <v>9</v>
      </c>
      <c r="C18" s="11" t="s">
        <v>67</v>
      </c>
      <c r="D18" s="12" t="s">
        <v>69</v>
      </c>
      <c r="E18" s="12" t="s">
        <v>70</v>
      </c>
      <c r="F18" s="23" t="s">
        <v>90</v>
      </c>
      <c r="G18" s="13" t="s">
        <v>51</v>
      </c>
      <c r="H18" s="14">
        <v>219299</v>
      </c>
      <c r="I18" s="15" t="s">
        <v>12</v>
      </c>
      <c r="J18" s="15">
        <v>0</v>
      </c>
      <c r="K18" s="15">
        <f>AI18+AK18</f>
        <v>4311.1000000000004</v>
      </c>
      <c r="L18" s="16" t="s">
        <v>88</v>
      </c>
      <c r="M18" s="16" t="s">
        <v>12</v>
      </c>
      <c r="N18" s="14" t="s">
        <v>12</v>
      </c>
      <c r="O18" s="18" t="s">
        <v>76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>
        <v>0</v>
      </c>
      <c r="AI18" s="18">
        <f>100+1988.8</f>
        <v>2088.8000000000002</v>
      </c>
      <c r="AJ18" s="15">
        <v>0</v>
      </c>
      <c r="AK18" s="18">
        <v>2222.3000000000002</v>
      </c>
      <c r="AL18" s="18">
        <f t="shared" si="23"/>
        <v>2222.3000000000002</v>
      </c>
      <c r="AM18" s="18">
        <v>0</v>
      </c>
      <c r="AN18" s="18">
        <v>0</v>
      </c>
      <c r="AO18" s="15">
        <f t="shared" si="24"/>
        <v>0</v>
      </c>
      <c r="AP18" s="15">
        <f t="shared" si="25"/>
        <v>0</v>
      </c>
      <c r="AQ18" s="15" t="e">
        <f t="shared" si="26"/>
        <v>#DIV/0!</v>
      </c>
      <c r="AR18" s="15">
        <f t="shared" si="27"/>
        <v>-2222.3000000000002</v>
      </c>
      <c r="AS18" s="19">
        <f>AN18/AK18*100</f>
        <v>0</v>
      </c>
      <c r="AT18" s="18">
        <f t="shared" si="29"/>
        <v>-2222.3000000000002</v>
      </c>
      <c r="AU18" s="19">
        <f t="shared" si="30"/>
        <v>0</v>
      </c>
      <c r="AV18" s="20" t="s">
        <v>113</v>
      </c>
      <c r="AW18" s="15" t="s">
        <v>12</v>
      </c>
      <c r="AX18" s="15">
        <v>1</v>
      </c>
      <c r="AY18" s="15" t="s">
        <v>12</v>
      </c>
      <c r="AZ18" s="15" t="s">
        <v>12</v>
      </c>
      <c r="BA18" s="13" t="s">
        <v>12</v>
      </c>
      <c r="BB18" s="22" t="s">
        <v>91</v>
      </c>
    </row>
    <row r="19" spans="1:54" s="8" customFormat="1" ht="129.75" customHeight="1" x14ac:dyDescent="0.25">
      <c r="A19" s="11" t="s">
        <v>68</v>
      </c>
      <c r="B19" s="11" t="s">
        <v>9</v>
      </c>
      <c r="C19" s="11" t="s">
        <v>67</v>
      </c>
      <c r="D19" s="12" t="s">
        <v>69</v>
      </c>
      <c r="E19" s="12" t="s">
        <v>70</v>
      </c>
      <c r="F19" s="23" t="s">
        <v>96</v>
      </c>
      <c r="G19" s="13" t="s">
        <v>95</v>
      </c>
      <c r="H19" s="14">
        <v>227869.9</v>
      </c>
      <c r="I19" s="15" t="s">
        <v>12</v>
      </c>
      <c r="J19" s="15">
        <v>0</v>
      </c>
      <c r="K19" s="15">
        <f>AI19+AK19</f>
        <v>222974.1</v>
      </c>
      <c r="L19" s="16" t="s">
        <v>99</v>
      </c>
      <c r="M19" s="16" t="s">
        <v>120</v>
      </c>
      <c r="N19" s="16" t="s">
        <v>120</v>
      </c>
      <c r="O19" s="18" t="s">
        <v>11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>
        <v>0</v>
      </c>
      <c r="AI19" s="18">
        <v>7184.1</v>
      </c>
      <c r="AJ19" s="15">
        <v>0</v>
      </c>
      <c r="AK19" s="18">
        <v>215790</v>
      </c>
      <c r="AL19" s="18">
        <f t="shared" si="23"/>
        <v>215790</v>
      </c>
      <c r="AM19" s="18">
        <v>0</v>
      </c>
      <c r="AN19" s="18">
        <v>176721</v>
      </c>
      <c r="AO19" s="15">
        <f t="shared" si="24"/>
        <v>176721</v>
      </c>
      <c r="AP19" s="15">
        <f t="shared" si="25"/>
        <v>0</v>
      </c>
      <c r="AQ19" s="15" t="e">
        <f t="shared" si="26"/>
        <v>#DIV/0!</v>
      </c>
      <c r="AR19" s="15">
        <f t="shared" si="27"/>
        <v>-39069</v>
      </c>
      <c r="AS19" s="19">
        <f>AN19/AK19*100</f>
        <v>81.894897817322402</v>
      </c>
      <c r="AT19" s="18">
        <f t="shared" si="29"/>
        <v>-39069</v>
      </c>
      <c r="AU19" s="19">
        <f t="shared" si="30"/>
        <v>81.894897817322402</v>
      </c>
      <c r="AV19" s="20" t="s">
        <v>109</v>
      </c>
      <c r="AW19" s="15" t="s">
        <v>12</v>
      </c>
      <c r="AX19" s="15">
        <v>1</v>
      </c>
      <c r="AY19" s="15" t="s">
        <v>12</v>
      </c>
      <c r="AZ19" s="15" t="s">
        <v>12</v>
      </c>
      <c r="BA19" s="13" t="s">
        <v>12</v>
      </c>
      <c r="BB19" s="22" t="s">
        <v>98</v>
      </c>
    </row>
    <row r="20" spans="1:54" s="8" customFormat="1" ht="33.75" customHeight="1" x14ac:dyDescent="0.25">
      <c r="A20" s="42" t="s">
        <v>104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43" t="s">
        <v>104</v>
      </c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25"/>
      <c r="AX20" s="25"/>
      <c r="AY20" s="25"/>
      <c r="AZ20" s="25"/>
      <c r="BA20" s="25"/>
      <c r="BB20" s="26"/>
    </row>
    <row r="21" spans="1:54" s="8" customFormat="1" ht="116.25" customHeight="1" x14ac:dyDescent="0.25">
      <c r="A21" s="7" t="s">
        <v>72</v>
      </c>
      <c r="B21" s="11" t="s">
        <v>9</v>
      </c>
      <c r="C21" s="11" t="s">
        <v>67</v>
      </c>
      <c r="D21" s="12" t="s">
        <v>10</v>
      </c>
      <c r="E21" s="12" t="s">
        <v>50</v>
      </c>
      <c r="F21" s="23" t="s">
        <v>92</v>
      </c>
      <c r="G21" s="13" t="s">
        <v>61</v>
      </c>
      <c r="H21" s="14">
        <v>759451</v>
      </c>
      <c r="I21" s="15" t="s">
        <v>12</v>
      </c>
      <c r="J21" s="15">
        <v>0</v>
      </c>
      <c r="K21" s="15">
        <f>AI21+AK21</f>
        <v>33955.300000000003</v>
      </c>
      <c r="L21" s="16" t="s">
        <v>93</v>
      </c>
      <c r="M21" s="17" t="s">
        <v>73</v>
      </c>
      <c r="N21" s="14" t="s">
        <v>75</v>
      </c>
      <c r="O21" s="15" t="s">
        <v>76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>
        <v>0</v>
      </c>
      <c r="AI21" s="15">
        <v>3788.1</v>
      </c>
      <c r="AJ21" s="15">
        <v>0</v>
      </c>
      <c r="AK21" s="41">
        <v>30167.200000000001</v>
      </c>
      <c r="AL21" s="18">
        <f t="shared" ref="AL21" si="31">AJ21+AK21</f>
        <v>30167.200000000001</v>
      </c>
      <c r="AM21" s="18">
        <v>0</v>
      </c>
      <c r="AN21" s="18">
        <v>30167.200000000001</v>
      </c>
      <c r="AO21" s="15">
        <f t="shared" ref="AO21" si="32">AM21+AN21</f>
        <v>30167.200000000001</v>
      </c>
      <c r="AP21" s="15">
        <f t="shared" ref="AP21" si="33">AM21-AJ21</f>
        <v>0</v>
      </c>
      <c r="AQ21" s="15" t="e">
        <f t="shared" ref="AQ21" si="34">AM21/AJ21*100</f>
        <v>#DIV/0!</v>
      </c>
      <c r="AR21" s="15">
        <f t="shared" ref="AR21" si="35">AN21-AK21</f>
        <v>0</v>
      </c>
      <c r="AS21" s="19">
        <f t="shared" ref="AS21" si="36">AN21/AK21*100</f>
        <v>100</v>
      </c>
      <c r="AT21" s="18">
        <f t="shared" ref="AT21" si="37">AN21-AK21</f>
        <v>0</v>
      </c>
      <c r="AU21" s="19">
        <f t="shared" ref="AU21" si="38">AO21/AL21*100</f>
        <v>100</v>
      </c>
      <c r="AV21" s="14" t="s">
        <v>12</v>
      </c>
      <c r="AW21" s="15" t="s">
        <v>12</v>
      </c>
      <c r="AX21" s="15">
        <v>1</v>
      </c>
      <c r="AY21" s="15" t="s">
        <v>12</v>
      </c>
      <c r="AZ21" s="15" t="s">
        <v>12</v>
      </c>
      <c r="BA21" s="13" t="s">
        <v>12</v>
      </c>
      <c r="BB21" s="22" t="s">
        <v>105</v>
      </c>
    </row>
    <row r="22" spans="1:54" s="33" customFormat="1" ht="116.25" customHeight="1" x14ac:dyDescent="0.35">
      <c r="A22" s="31" t="s">
        <v>94</v>
      </c>
      <c r="B22" s="31" t="s">
        <v>9</v>
      </c>
      <c r="C22" s="31" t="s">
        <v>13</v>
      </c>
      <c r="D22" s="32" t="s">
        <v>14</v>
      </c>
      <c r="E22" s="32" t="s">
        <v>10</v>
      </c>
      <c r="F22" s="23" t="s">
        <v>46</v>
      </c>
      <c r="G22" s="13" t="s">
        <v>8</v>
      </c>
      <c r="H22" s="14">
        <v>168175</v>
      </c>
      <c r="I22" s="15" t="s">
        <v>12</v>
      </c>
      <c r="J22" s="18">
        <v>0</v>
      </c>
      <c r="K22" s="18">
        <v>168175</v>
      </c>
      <c r="L22" s="16" t="s">
        <v>74</v>
      </c>
      <c r="M22" s="17" t="s">
        <v>73</v>
      </c>
      <c r="N22" s="14" t="s">
        <v>75</v>
      </c>
      <c r="O22" s="18" t="s">
        <v>76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>
        <f>AJ22</f>
        <v>0</v>
      </c>
      <c r="AI22" s="18">
        <f>522.5+AK22</f>
        <v>7098.6</v>
      </c>
      <c r="AJ22" s="15">
        <v>0</v>
      </c>
      <c r="AK22" s="18">
        <v>6576.1</v>
      </c>
      <c r="AL22" s="18">
        <f>AJ22+AK22</f>
        <v>6576.1</v>
      </c>
      <c r="AM22" s="18">
        <v>0</v>
      </c>
      <c r="AN22" s="18">
        <v>6576.1</v>
      </c>
      <c r="AO22" s="15">
        <f t="shared" ref="AO22" si="39">AM22+AN22</f>
        <v>6576.1</v>
      </c>
      <c r="AP22" s="15">
        <f>AM22-AJ22</f>
        <v>0</v>
      </c>
      <c r="AQ22" s="15" t="e">
        <f>AM22/AJ22*100</f>
        <v>#DIV/0!</v>
      </c>
      <c r="AR22" s="15">
        <f>AN22-AK22</f>
        <v>0</v>
      </c>
      <c r="AS22" s="19">
        <f>AN22/AK22*100</f>
        <v>100</v>
      </c>
      <c r="AT22" s="18">
        <f>AN22-AK22</f>
        <v>0</v>
      </c>
      <c r="AU22" s="19">
        <f>AO22/AL22*100</f>
        <v>100</v>
      </c>
      <c r="AV22" s="14" t="s">
        <v>12</v>
      </c>
      <c r="AW22" s="15" t="s">
        <v>12</v>
      </c>
      <c r="AX22" s="15">
        <v>1</v>
      </c>
      <c r="AY22" s="15" t="s">
        <v>12</v>
      </c>
      <c r="AZ22" s="15" t="s">
        <v>12</v>
      </c>
      <c r="BA22" s="13" t="s">
        <v>12</v>
      </c>
      <c r="BB22" s="20" t="s">
        <v>107</v>
      </c>
    </row>
    <row r="23" spans="1:54" s="9" customFormat="1" ht="33.75" customHeight="1" x14ac:dyDescent="0.35">
      <c r="A23" s="52" t="s">
        <v>47</v>
      </c>
      <c r="B23" s="52"/>
      <c r="C23" s="52"/>
      <c r="D23" s="52"/>
      <c r="E23" s="52"/>
      <c r="F23" s="34"/>
      <c r="G23" s="35"/>
      <c r="H23" s="36">
        <f>SUM(H8:H22)</f>
        <v>4671835.8</v>
      </c>
      <c r="I23" s="35"/>
      <c r="J23" s="36">
        <f t="shared" ref="J23" si="40">SUM(J8:J22)</f>
        <v>0</v>
      </c>
      <c r="K23" s="37">
        <f>SUM(K8:K22)</f>
        <v>3654748.1</v>
      </c>
      <c r="L23" s="37"/>
      <c r="M23" s="38"/>
      <c r="N23" s="38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>
        <f t="shared" ref="AH23" si="41">SUM(AH8:AH22)</f>
        <v>0</v>
      </c>
      <c r="AI23" s="37">
        <f t="shared" ref="AI23" si="42">SUM(AI8:AI22)</f>
        <v>248246.1</v>
      </c>
      <c r="AJ23" s="37">
        <f t="shared" ref="AJ23" si="43">SUM(AJ8:AJ22)</f>
        <v>0</v>
      </c>
      <c r="AK23" s="37">
        <f t="shared" ref="AK23" si="44">SUM(AK8:AK22)</f>
        <v>2026340.0000000002</v>
      </c>
      <c r="AL23" s="37">
        <f t="shared" ref="AL23" si="45">SUM(AL8:AL22)</f>
        <v>2026340.0000000002</v>
      </c>
      <c r="AM23" s="37">
        <f t="shared" ref="AM23" si="46">SUM(AM8:AM22)</f>
        <v>0</v>
      </c>
      <c r="AN23" s="37">
        <f t="shared" ref="AN23" si="47">SUM(AN8:AN22)</f>
        <v>1832143.4</v>
      </c>
      <c r="AO23" s="37">
        <f t="shared" ref="AO23" si="48">SUM(AO8:AO22)</f>
        <v>1832143.4</v>
      </c>
      <c r="AP23" s="37">
        <f t="shared" ref="AP23" si="49">AJ23-AM23</f>
        <v>0</v>
      </c>
      <c r="AQ23" s="36" t="e">
        <f>AM23/AJ23*100</f>
        <v>#DIV/0!</v>
      </c>
      <c r="AR23" s="37">
        <f>AK23-AN23</f>
        <v>194196.60000000033</v>
      </c>
      <c r="AS23" s="36">
        <f t="shared" ref="AS23" si="50">AN23/AK23*100</f>
        <v>90.416386193827279</v>
      </c>
      <c r="AT23" s="37">
        <f>AL23-AO23</f>
        <v>194196.60000000033</v>
      </c>
      <c r="AU23" s="36">
        <f t="shared" ref="AU23" si="51">AO23/AL23*100</f>
        <v>90.416386193827279</v>
      </c>
      <c r="AV23" s="21"/>
      <c r="AW23" s="37"/>
      <c r="AX23" s="37">
        <f>SUM(AX8:AX22)</f>
        <v>8</v>
      </c>
      <c r="AY23" s="37">
        <f t="shared" ref="AY23:BA23" si="52">SUM(AY8:AY22)</f>
        <v>3</v>
      </c>
      <c r="AZ23" s="37">
        <f t="shared" si="52"/>
        <v>0</v>
      </c>
      <c r="BA23" s="37">
        <f t="shared" si="52"/>
        <v>0</v>
      </c>
      <c r="BB23" s="39"/>
    </row>
  </sheetData>
  <mergeCells count="59">
    <mergeCell ref="A23:E23"/>
    <mergeCell ref="A1:N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A7:O7"/>
    <mergeCell ref="J4:J5"/>
    <mergeCell ref="K4:K5"/>
    <mergeCell ref="A11:O11"/>
    <mergeCell ref="BB2:BB5"/>
    <mergeCell ref="J3:K3"/>
    <mergeCell ref="L3:L5"/>
    <mergeCell ref="M3:M5"/>
    <mergeCell ref="N3:N5"/>
    <mergeCell ref="O3:O5"/>
    <mergeCell ref="P3:AC3"/>
    <mergeCell ref="AH3:AI3"/>
    <mergeCell ref="AJ3:AU3"/>
    <mergeCell ref="J2:K2"/>
    <mergeCell ref="L2:O2"/>
    <mergeCell ref="P2:AC2"/>
    <mergeCell ref="AH2:AU2"/>
    <mergeCell ref="P4:Q4"/>
    <mergeCell ref="R4:S4"/>
    <mergeCell ref="BA3:BA5"/>
    <mergeCell ref="AV2:AV5"/>
    <mergeCell ref="AW2:AW5"/>
    <mergeCell ref="AX2:BA2"/>
    <mergeCell ref="AD4:AE4"/>
    <mergeCell ref="AF4:AG4"/>
    <mergeCell ref="AX3:AX5"/>
    <mergeCell ref="AY3:AY5"/>
    <mergeCell ref="AZ3:AZ5"/>
    <mergeCell ref="AP4:AS4"/>
    <mergeCell ref="AT4:AU4"/>
    <mergeCell ref="AH4:AI4"/>
    <mergeCell ref="AJ4:AK4"/>
    <mergeCell ref="AL4:AL5"/>
    <mergeCell ref="AM4:AN4"/>
    <mergeCell ref="AO4:AO5"/>
    <mergeCell ref="T4:U4"/>
    <mergeCell ref="V4:W4"/>
    <mergeCell ref="X4:Y4"/>
    <mergeCell ref="Z4:AA4"/>
    <mergeCell ref="AB4:AC4"/>
    <mergeCell ref="AH7:AV7"/>
    <mergeCell ref="A20:O20"/>
    <mergeCell ref="AH14:AV14"/>
    <mergeCell ref="AH16:AV16"/>
    <mergeCell ref="AH20:AV20"/>
    <mergeCell ref="A14:O14"/>
    <mergeCell ref="A16:O16"/>
    <mergeCell ref="AH11:AV11"/>
  </mergeCells>
  <pageMargins left="0.23622047244094491" right="0.23622047244094491" top="0.74803149606299213" bottom="0.31496062992125984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37 приложение, гос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2026-10-19T04:47:57Z</dcterms:modified>
</cp:coreProperties>
</file>