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2435"/>
  </bookViews>
  <sheets>
    <sheet name="июль" sheetId="4" r:id="rId1"/>
  </sheets>
  <definedNames>
    <definedName name="_xlnm.Print_Area" localSheetId="0">июль!$A$1:$H$70</definedName>
  </definedNames>
  <calcPr calcId="144525"/>
</workbook>
</file>

<file path=xl/calcChain.xml><?xml version="1.0" encoding="utf-8"?>
<calcChain xmlns="http://schemas.openxmlformats.org/spreadsheetml/2006/main">
  <c r="E12" i="4" l="1"/>
  <c r="E52" i="4" l="1"/>
  <c r="E14" i="4" l="1"/>
  <c r="E51" i="4" l="1"/>
  <c r="D51" i="4"/>
  <c r="C51" i="4"/>
  <c r="F56" i="4"/>
  <c r="G56" i="4"/>
  <c r="F57" i="4"/>
  <c r="G57" i="4"/>
  <c r="F58" i="4"/>
  <c r="G58" i="4"/>
  <c r="F18" i="4"/>
  <c r="D18" i="4"/>
  <c r="E18" i="4"/>
  <c r="C18" i="4"/>
  <c r="G55" i="4" l="1"/>
  <c r="C10" i="4" l="1"/>
  <c r="C11" i="4"/>
  <c r="C64" i="4"/>
  <c r="C37" i="4"/>
  <c r="C36" i="4" s="1"/>
  <c r="F41" i="4"/>
  <c r="F42" i="4"/>
  <c r="F43" i="4"/>
  <c r="E25" i="4" l="1"/>
  <c r="F63" i="4" l="1"/>
  <c r="E45" i="4"/>
  <c r="D45" i="4"/>
  <c r="C45" i="4"/>
  <c r="G48" i="4"/>
  <c r="E37" i="4"/>
  <c r="D37" i="4"/>
  <c r="F40" i="4"/>
  <c r="D25" i="4"/>
  <c r="D17" i="4"/>
  <c r="D16" i="4"/>
  <c r="D15" i="4"/>
  <c r="D14" i="4"/>
  <c r="D13" i="4"/>
  <c r="D12" i="4"/>
  <c r="D36" i="4" l="1"/>
  <c r="C44" i="4"/>
  <c r="F49" i="4"/>
  <c r="G49" i="4"/>
  <c r="F46" i="4"/>
  <c r="G46" i="4"/>
  <c r="E15" i="4" l="1"/>
  <c r="E13" i="4"/>
  <c r="C52" i="4" l="1"/>
  <c r="F25" i="4" l="1"/>
  <c r="F23" i="4"/>
  <c r="F37" i="4" l="1"/>
  <c r="F38" i="4"/>
  <c r="F39" i="4"/>
  <c r="F34" i="4"/>
  <c r="E36" i="4"/>
  <c r="F19" i="4" l="1"/>
  <c r="E17" i="4" l="1"/>
  <c r="F36" i="4"/>
  <c r="G19" i="4"/>
  <c r="D8" i="4"/>
  <c r="E11" i="4" l="1"/>
  <c r="D11" i="4"/>
  <c r="F55" i="4"/>
  <c r="F54" i="4"/>
  <c r="F53" i="4"/>
  <c r="E10" i="4" l="1"/>
  <c r="F17" i="4"/>
  <c r="F16" i="4"/>
  <c r="F15" i="4"/>
  <c r="F14" i="4"/>
  <c r="F13" i="4"/>
  <c r="F12" i="4"/>
  <c r="F11" i="4"/>
  <c r="F9" i="4"/>
  <c r="G17" i="4"/>
  <c r="G9" i="4"/>
  <c r="G7" i="4"/>
  <c r="F65" i="4"/>
  <c r="F66" i="4"/>
  <c r="D64" i="4"/>
  <c r="G16" i="4"/>
  <c r="G15" i="4"/>
  <c r="G14" i="4"/>
  <c r="G13" i="4"/>
  <c r="G12" i="4"/>
  <c r="G11" i="4" l="1"/>
  <c r="G66" i="4"/>
  <c r="G65" i="4"/>
  <c r="E64" i="4"/>
  <c r="G54" i="4"/>
  <c r="G53" i="4"/>
  <c r="G52" i="4"/>
  <c r="D50" i="4"/>
  <c r="C50" i="4"/>
  <c r="F48" i="4"/>
  <c r="G47" i="4"/>
  <c r="G45" i="4" s="1"/>
  <c r="G39" i="4"/>
  <c r="G38" i="4"/>
  <c r="G37" i="4"/>
  <c r="C35" i="4"/>
  <c r="E35" i="4"/>
  <c r="G34" i="4"/>
  <c r="E33" i="4"/>
  <c r="E32" i="4" s="1"/>
  <c r="D33" i="4"/>
  <c r="D32" i="4" s="1"/>
  <c r="D31" i="4" s="1"/>
  <c r="C33" i="4"/>
  <c r="C32" i="4" s="1"/>
  <c r="C31" i="4" s="1"/>
  <c r="G30" i="4"/>
  <c r="F30" i="4"/>
  <c r="G29" i="4"/>
  <c r="F29" i="4"/>
  <c r="E28" i="4"/>
  <c r="E27" i="4" s="1"/>
  <c r="D28" i="4"/>
  <c r="D27" i="4" s="1"/>
  <c r="C28" i="4"/>
  <c r="C27" i="4" s="1"/>
  <c r="G25" i="4"/>
  <c r="E24" i="4"/>
  <c r="D24" i="4"/>
  <c r="D60" i="4" s="1"/>
  <c r="C24" i="4"/>
  <c r="C60" i="4" s="1"/>
  <c r="G23" i="4"/>
  <c r="E22" i="4"/>
  <c r="D22" i="4"/>
  <c r="C22" i="4"/>
  <c r="E8" i="4"/>
  <c r="C8" i="4"/>
  <c r="E6" i="4"/>
  <c r="D6" i="4"/>
  <c r="C6" i="4"/>
  <c r="G51" i="4" l="1"/>
  <c r="G50" i="4" s="1"/>
  <c r="D61" i="4"/>
  <c r="F24" i="4"/>
  <c r="E21" i="4"/>
  <c r="F22" i="4"/>
  <c r="C26" i="4"/>
  <c r="C61" i="4"/>
  <c r="C62" i="4" s="1"/>
  <c r="C67" i="4" s="1"/>
  <c r="D44" i="4"/>
  <c r="E60" i="4"/>
  <c r="D21" i="4"/>
  <c r="E44" i="4"/>
  <c r="E61" i="4"/>
  <c r="G22" i="4"/>
  <c r="G36" i="4"/>
  <c r="G24" i="4"/>
  <c r="G60" i="4" s="1"/>
  <c r="F32" i="4"/>
  <c r="G33" i="4"/>
  <c r="C21" i="4"/>
  <c r="D35" i="4"/>
  <c r="G35" i="4" s="1"/>
  <c r="G64" i="4"/>
  <c r="F64" i="4"/>
  <c r="G8" i="4"/>
  <c r="F8" i="4"/>
  <c r="F33" i="4"/>
  <c r="E31" i="4"/>
  <c r="F31" i="4" s="1"/>
  <c r="G32" i="4"/>
  <c r="D10" i="4"/>
  <c r="F51" i="4"/>
  <c r="E26" i="4"/>
  <c r="F27" i="4"/>
  <c r="D26" i="4"/>
  <c r="G27" i="4"/>
  <c r="G18" i="4"/>
  <c r="F45" i="4"/>
  <c r="F52" i="4"/>
  <c r="G28" i="4"/>
  <c r="E50" i="4"/>
  <c r="F28" i="4"/>
  <c r="G62" i="4" l="1"/>
  <c r="C5" i="4"/>
  <c r="D62" i="4"/>
  <c r="D67" i="4" s="1"/>
  <c r="G31" i="4"/>
  <c r="F21" i="4"/>
  <c r="F44" i="4"/>
  <c r="G26" i="4"/>
  <c r="G44" i="4"/>
  <c r="G21" i="4"/>
  <c r="G61" i="4"/>
  <c r="F60" i="4"/>
  <c r="F50" i="4"/>
  <c r="E62" i="4"/>
  <c r="E5" i="4"/>
  <c r="G10" i="4"/>
  <c r="G5" i="4" s="1"/>
  <c r="D5" i="4"/>
  <c r="F10" i="4"/>
  <c r="F61" i="4"/>
  <c r="F26" i="4"/>
  <c r="F62" i="4" l="1"/>
  <c r="E67" i="4"/>
  <c r="F67" i="4" s="1"/>
  <c r="G67" i="4"/>
  <c r="F5" i="4"/>
</calcChain>
</file>

<file path=xl/sharedStrings.xml><?xml version="1.0" encoding="utf-8"?>
<sst xmlns="http://schemas.openxmlformats.org/spreadsheetml/2006/main" count="109" uniqueCount="82">
  <si>
    <t>Шығыстардың атауы</t>
  </si>
  <si>
    <t xml:space="preserve">% </t>
  </si>
  <si>
    <t>015</t>
  </si>
  <si>
    <t xml:space="preserve">Жергілікті бюджет қаражаты есебінен </t>
  </si>
  <si>
    <t>032</t>
  </si>
  <si>
    <t>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</t>
  </si>
  <si>
    <t>311</t>
  </si>
  <si>
    <t>038</t>
  </si>
  <si>
    <t>Коммуналдық шаруашылығын дамыту</t>
  </si>
  <si>
    <t>054</t>
  </si>
  <si>
    <t>001</t>
  </si>
  <si>
    <t>Жосалы және Тереңөзек кенттеріндегі АГТС газдандыру нысандарын пайдалану қызметі</t>
  </si>
  <si>
    <t>Барлығы:    ҰҚ</t>
  </si>
  <si>
    <t xml:space="preserve">                       РБ</t>
  </si>
  <si>
    <t xml:space="preserve">                       ОБ</t>
  </si>
  <si>
    <t xml:space="preserve">ЖИЫНЫ  Басқарма бойынша </t>
  </si>
  <si>
    <t>Жергілікті бюджет қаражаты есебінен</t>
  </si>
  <si>
    <t>Жергілікті деңгейде энергетика және тұрғын үй-коммуналдық шаруашылық саласындағы мемлекеттік саясатты іске асыру жөніндегі қызметтер</t>
  </si>
  <si>
    <t>159</t>
  </si>
  <si>
    <t xml:space="preserve">Басқарманы ұстау шығындары </t>
  </si>
  <si>
    <t>Игерілмеген қаржы</t>
  </si>
  <si>
    <t xml:space="preserve">
</t>
  </si>
  <si>
    <t>011</t>
  </si>
  <si>
    <t>Республикалық бюджеттен берілетін трансферттер есебiнен</t>
  </si>
  <si>
    <t>Қызылорда облысының энергетика және тұрғын үй-коммуналдық шаруашылық басқармасы ММ бойынша 
2025 жылы бөлінген қаржылардың игерілуі жөнінде мәлімет</t>
  </si>
  <si>
    <t>007</t>
  </si>
  <si>
    <t>Жылу-энергетикалық жүйені дамыту</t>
  </si>
  <si>
    <t>Шиелі кентінде 220/35/10 кВ  «Шиелі» ҚС қайта жаңғырту</t>
  </si>
  <si>
    <t>1</t>
  </si>
  <si>
    <t>2</t>
  </si>
  <si>
    <t>3</t>
  </si>
  <si>
    <t>4</t>
  </si>
  <si>
    <t>5</t>
  </si>
  <si>
    <t>6</t>
  </si>
  <si>
    <t>Сумен жабдықтау және су бұру жүйесін дамыту</t>
  </si>
  <si>
    <t>051</t>
  </si>
  <si>
    <t>БАРЛЫҒЫ</t>
  </si>
  <si>
    <t>РБ</t>
  </si>
  <si>
    <t>ОБ</t>
  </si>
  <si>
    <t>Жылыту маусымын іркіліссіз өткізу үшін энергия өндіруші ұйымдардың отын сатып алуға шығындарын субсидиялау</t>
  </si>
  <si>
    <t>Отын-энергетика кешені және жер қойнауын пайдалану саласындағы өзге де қызметтер</t>
  </si>
  <si>
    <t xml:space="preserve">Қызылорда қаласының тұтынушыларын жылумен қамтамасыз ету мақсатында газ отынын сатып алу </t>
  </si>
  <si>
    <t xml:space="preserve">2026 жылдың бірінші жартыжылдығына Қызылорда облысы Қазалы ауданы Әйтеке би ентінің тұтынушыларына жылдық сатып алынаын газ отыны бағасының айырмасы </t>
  </si>
  <si>
    <t>050</t>
  </si>
  <si>
    <t>Жеке тұрғын үй қорынан алынған тұрғынжай үшін азаматтардың жекелеген санаттарына төлемдер</t>
  </si>
  <si>
    <t>Заңды тұлғаларға оның ішінде шаруа (фермер) қожалықтарына берілетін субсидиялар</t>
  </si>
  <si>
    <t xml:space="preserve">Мемлекеттік кәсіпорындар болып табылмайтын заңды тұлғаларға субсидиялар </t>
  </si>
  <si>
    <t>Заңды тұлғалардың жарғылық капиталын қалыптастыру немесе ұлғайту</t>
  </si>
  <si>
    <t>«Қызылорда электр тарату тораптары компаниясы» Акционерлік қоғамының жарғылық капиталын ұлғайту есебінен 771 221 жәй акцияларын орналастыру</t>
  </si>
  <si>
    <t>«Қызылорда электр тарату тораптары компаниясы» Акционерлік қоғамынының жарғылық капиталын ұлғайту есебінен 805 271 жәй акцияларын орналастыру</t>
  </si>
  <si>
    <t>Мемлекеттік-жекешелік әріптестік жобалар бойынша мемлекеттік міндеттемелерді орындау</t>
  </si>
  <si>
    <t>Қызылорда қаласының сыртқы жарықтандыру жүйелерін қайта жаңғырту, қызмет көрсету және күтіп ұстау</t>
  </si>
  <si>
    <t>Қызылорда қаласының аумағын көгалдандыру және абаттандыру</t>
  </si>
  <si>
    <t>096</t>
  </si>
  <si>
    <t>813</t>
  </si>
  <si>
    <t xml:space="preserve">АГТС-3 "ПМУ" газбен жабдықтау объектілерін пайдалану қызметтері </t>
  </si>
  <si>
    <t>"Қамыстыбас АГТС" газбен жабдықтау объектілерін пайдалану қызметтері</t>
  </si>
  <si>
    <t>065</t>
  </si>
  <si>
    <t>2026 жылға нақтыланған жоспар</t>
  </si>
  <si>
    <r>
      <t xml:space="preserve">Қызылорда қаласындағы ТК-3 сол жақтан №10 орта мектепке дейінгі кварталаралық жылу желілерін реконструкциялау </t>
    </r>
    <r>
      <rPr>
        <b/>
        <sz val="12"/>
        <rFont val="Times New Roman"/>
        <family val="1"/>
        <charset val="204"/>
      </rPr>
      <t>(Механизатор)</t>
    </r>
  </si>
  <si>
    <r>
      <t xml:space="preserve">Маханов көшесі бойындағы ТК-1-ден бастап Наурыз шағын ауданындағы №2-31А және Қызылорда қ. Амангелді көшесіндегі №63-65 тұрғын үйлерге дейінгі кварталаралық жылу желілерін реконструкциялау </t>
    </r>
    <r>
      <rPr>
        <b/>
        <sz val="12"/>
        <rFont val="Times New Roman"/>
        <family val="1"/>
        <charset val="204"/>
      </rPr>
      <t xml:space="preserve"> (Асанас Дар)</t>
    </r>
  </si>
  <si>
    <t>Арал және Қазалы аудандарында Арал-Сарыбұлақ топтық су құбырының №13 ВК-дан бастап Әйтеке би кентінің №1 сорғы станциясына дейін магистральдық су таратқышының 2-тармағын салу  (Мелиоратор ЖШС)</t>
  </si>
  <si>
    <r>
      <t xml:space="preserve">Қызылорда қаласында ТК-21- ден ТК-25-ке дейінгі магистральдық жылу желілерін реконструкциялау </t>
    </r>
    <r>
      <rPr>
        <b/>
        <sz val="12"/>
        <rFont val="Times New Roman"/>
        <family val="1"/>
        <charset val="204"/>
      </rPr>
      <t>(Мегорон ЖШС)</t>
    </r>
  </si>
  <si>
    <t>Қызылорда қаласы, Сырдария өзенінің сол жағалауында орналасқан 40 МВт-тық жылу қазандығының құрылысы. Сыртқы желілер (Жаңа ғасыр ЖШС)</t>
  </si>
  <si>
    <r>
      <t>Қызылорда қаласындағы ТК-42-ден Бектұрғанов көшесі №30, Есенов көшесі №17а, №30, Абай даңғылы 32,27а,20б,34а,36,36А,15а, Мұратбаев көшесі №17,15 тұрғын үйлерге және №198 орта мектепке дейінгі кварталаралық жылу</t>
    </r>
    <r>
      <rPr>
        <b/>
        <sz val="12"/>
        <rFont val="Times New Roman"/>
        <family val="1"/>
        <charset val="204"/>
      </rPr>
      <t xml:space="preserve"> (Самат мунай ЖШС)</t>
    </r>
  </si>
  <si>
    <r>
      <t xml:space="preserve">«Қызылорда қаласындағы АБМҚ-1-ден Сырдария м/а №1-23 тұрғын үйлері және №264 орта мектепке дейінгі кварталаралық жылу желілерін реконструкциялау </t>
    </r>
    <r>
      <rPr>
        <b/>
        <sz val="12"/>
        <rFont val="Times New Roman"/>
        <family val="1"/>
        <charset val="204"/>
      </rPr>
      <t>(Ақмешіт Мелиоратор ЖШС)</t>
    </r>
  </si>
  <si>
    <r>
      <t xml:space="preserve">Қызылорда қаласында ТК-28-ден ТК-38-ге дейінгі магистральдық жылу желілерін реконструкциялау </t>
    </r>
    <r>
      <rPr>
        <b/>
        <sz val="12"/>
        <rFont val="Times New Roman"/>
        <family val="1"/>
        <charset val="204"/>
      </rPr>
      <t xml:space="preserve"> (Мелиоратор ЖШС)</t>
    </r>
  </si>
  <si>
    <t>«ҚЭТТК» Акционерлік қоғамының  жарғылық капиталын ұлғайту есебінен 1 564 859 жәй акцияларын орналастыру</t>
  </si>
  <si>
    <t>812</t>
  </si>
  <si>
    <t>Мемлекеттік-жекешелік әріптестік жобалар бойынша инвестициялық шығындарды өтеу жөніндегі мемлекеттік міндеттемелерді орындау</t>
  </si>
  <si>
    <t>Мемлекеттік-жекешелік әріптестік объектісін басқарғаны үшін сыйақы төлеу жөніндегі мемлекеттік міндеттемелерді орындау</t>
  </si>
  <si>
    <t>814</t>
  </si>
  <si>
    <t>Қызылорда қаласындағы "Қызылордажылуэлектрорталығы" МКК Оңтүстік қазандығын реконструкциялау" жобасының жоба-сметалық құжаттамасын әзірлеу</t>
  </si>
  <si>
    <t>«Қызылордажылуэлектрорталы-ғы» мемлекеттік коммуналдық кәсіпорнының 2026 жылға арналған жылуэнергетикалық жабдықтарын дамыту</t>
  </si>
  <si>
    <t>«Қызылордажылуэлектрорталы-ғы» мемлекеттік коммуналдық кәсіпорнының 2026-2027 жылдарға арналған жылуэнергетикалық жабдықтарын қайта жаңғырту және дамыту</t>
  </si>
  <si>
    <t>«Қызылорда электр тарату тораптары компаниясы» Акционерлік қоғамының жарғылық капиталын ұлғайту есебінен 105 415 жәй акцияларын орналастыру</t>
  </si>
  <si>
    <t>үнемделген</t>
  </si>
  <si>
    <t>Жоспар 30.09.2026</t>
  </si>
  <si>
    <t>Жылумен жабдықтау нысандарын мемлекеттік тіркеуден өткізу</t>
  </si>
  <si>
    <t>"Жосалы" және "Тереңөзек" АГТС нысандарына экологиялық рұқсат алу бойынша құжаттар әзірлеу қызметі</t>
  </si>
  <si>
    <t>"Қызылорда облысының энергетика және тұрғын үй-коммуналдық шаруашылық басқармасы" ММ теңгеріміндегі электр нысандарды нақтылауға жылжымайтын мүлікке құқықтарды мемлекеттік тіркеуден өткізу үшін</t>
  </si>
  <si>
    <t xml:space="preserve">                                                                                                                      30.09.2026 жылға игеру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</si>
</sst>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2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KZ 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2">
      <alignment horizontal="left" vertical="top" wrapText="1"/>
    </xf>
  </cellStyleXfs>
  <cellXfs count="143">
    <xf numFmtId="0" fontId="0" fillId="0" borderId="0" xfId="0"/>
    <xf numFmtId="49" fontId="1" fillId="2" borderId="0" xfId="0" applyNumberFormat="1" applyFont="1" applyFill="1" applyAlignment="1">
      <alignment vertical="center" wrapText="1"/>
    </xf>
    <xf numFmtId="0" fontId="2" fillId="2" borderId="0" xfId="0" applyFont="1" applyFill="1"/>
    <xf numFmtId="165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0" fillId="0" borderId="0" xfId="0" applyFill="1"/>
    <xf numFmtId="0" fontId="0" fillId="0" borderId="0" xfId="0" applyAlignment="1">
      <alignment horizontal="right"/>
    </xf>
    <xf numFmtId="0" fontId="5" fillId="0" borderId="0" xfId="0" applyFont="1"/>
    <xf numFmtId="0" fontId="5" fillId="0" borderId="0" xfId="0" applyFont="1" applyFill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/>
    <xf numFmtId="165" fontId="7" fillId="0" borderId="0" xfId="0" applyNumberFormat="1" applyFont="1"/>
    <xf numFmtId="49" fontId="8" fillId="2" borderId="0" xfId="0" applyNumberFormat="1" applyFont="1" applyFill="1" applyAlignment="1">
      <alignment wrapText="1"/>
    </xf>
    <xf numFmtId="0" fontId="0" fillId="0" borderId="0" xfId="0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Border="1"/>
    <xf numFmtId="165" fontId="9" fillId="2" borderId="1" xfId="0" applyNumberFormat="1" applyFont="1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vertical="center"/>
    </xf>
    <xf numFmtId="165" fontId="11" fillId="0" borderId="0" xfId="0" applyNumberFormat="1" applyFont="1"/>
    <xf numFmtId="165" fontId="12" fillId="0" borderId="0" xfId="0" applyNumberFormat="1" applyFont="1" applyFill="1" applyAlignment="1">
      <alignment horizontal="center"/>
    </xf>
    <xf numFmtId="165" fontId="12" fillId="0" borderId="0" xfId="0" applyNumberFormat="1" applyFont="1"/>
    <xf numFmtId="0" fontId="2" fillId="2" borderId="1" xfId="0" applyFont="1" applyFill="1" applyBorder="1" applyAlignment="1">
      <alignment horizontal="left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49" fontId="13" fillId="4" borderId="1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left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3" fillId="3" borderId="1" xfId="1" applyNumberFormat="1" applyFont="1" applyFill="1" applyBorder="1" applyAlignment="1" applyProtection="1">
      <alignment horizontal="left" vertical="center" wrapText="1"/>
    </xf>
    <xf numFmtId="165" fontId="13" fillId="4" borderId="1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vertical="center" wrapText="1"/>
    </xf>
    <xf numFmtId="0" fontId="13" fillId="2" borderId="1" xfId="1" applyNumberFormat="1" applyFont="1" applyFill="1" applyBorder="1" applyAlignment="1" applyProtection="1">
      <alignment horizontal="left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165" fontId="9" fillId="5" borderId="1" xfId="0" applyNumberFormat="1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/>
    </xf>
    <xf numFmtId="165" fontId="13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165" fontId="12" fillId="5" borderId="1" xfId="0" applyNumberFormat="1" applyFont="1" applyFill="1" applyBorder="1" applyAlignment="1">
      <alignment vertical="center"/>
    </xf>
    <xf numFmtId="0" fontId="17" fillId="2" borderId="1" xfId="1" applyNumberFormat="1" applyFont="1" applyFill="1" applyBorder="1" applyAlignment="1" applyProtection="1">
      <alignment horizontal="left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165" fontId="22" fillId="2" borderId="1" xfId="0" applyNumberFormat="1" applyFont="1" applyFill="1" applyBorder="1" applyAlignment="1">
      <alignment horizontal="center" vertical="center"/>
    </xf>
    <xf numFmtId="165" fontId="22" fillId="2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  <xf numFmtId="165" fontId="2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/>
    <xf numFmtId="165" fontId="1" fillId="3" borderId="1" xfId="0" applyNumberFormat="1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center" vertical="center"/>
    </xf>
    <xf numFmtId="164" fontId="15" fillId="0" borderId="6" xfId="0" applyNumberFormat="1" applyFont="1" applyFill="1" applyBorder="1" applyAlignment="1">
      <alignment horizontal="left" vertical="top" wrapText="1"/>
    </xf>
    <xf numFmtId="49" fontId="9" fillId="0" borderId="7" xfId="0" applyNumberFormat="1" applyFont="1" applyFill="1" applyBorder="1" applyAlignment="1">
      <alignment vertical="center" wrapText="1"/>
    </xf>
    <xf numFmtId="0" fontId="9" fillId="2" borderId="1" xfId="0" quotePrefix="1" applyFont="1" applyFill="1" applyBorder="1" applyAlignment="1">
      <alignment vertical="center" wrapText="1"/>
    </xf>
    <xf numFmtId="0" fontId="20" fillId="0" borderId="8" xfId="0" applyFont="1" applyFill="1" applyBorder="1" applyAlignment="1">
      <alignment horizontal="left" vertical="top" wrapText="1"/>
    </xf>
    <xf numFmtId="0" fontId="16" fillId="4" borderId="8" xfId="0" applyFont="1" applyFill="1" applyBorder="1" applyAlignment="1">
      <alignment horizontal="left" vertical="top" wrapText="1"/>
    </xf>
    <xf numFmtId="165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center" wrapText="1"/>
    </xf>
    <xf numFmtId="165" fontId="23" fillId="0" borderId="9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left" vertical="top" wrapText="1"/>
    </xf>
    <xf numFmtId="165" fontId="24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15" fillId="4" borderId="8" xfId="0" applyFont="1" applyFill="1" applyBorder="1" applyAlignment="1">
      <alignment horizontal="left" vertical="top" wrapText="1"/>
    </xf>
    <xf numFmtId="164" fontId="17" fillId="0" borderId="1" xfId="0" applyNumberFormat="1" applyFont="1" applyFill="1" applyBorder="1" applyAlignment="1">
      <alignment horizontal="left" vertical="top" wrapText="1"/>
    </xf>
    <xf numFmtId="165" fontId="26" fillId="0" borderId="1" xfId="0" applyNumberFormat="1" applyFont="1" applyFill="1" applyBorder="1" applyAlignment="1">
      <alignment horizontal="center" vertical="center"/>
    </xf>
    <xf numFmtId="164" fontId="13" fillId="4" borderId="7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center" wrapText="1"/>
    </xf>
    <xf numFmtId="164" fontId="15" fillId="4" borderId="1" xfId="0" applyNumberFormat="1" applyFont="1" applyFill="1" applyBorder="1" applyAlignment="1">
      <alignment horizontal="left" vertical="top" wrapText="1"/>
    </xf>
    <xf numFmtId="165" fontId="25" fillId="4" borderId="3" xfId="0" applyNumberFormat="1" applyFont="1" applyFill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left" vertical="top" wrapText="1"/>
    </xf>
    <xf numFmtId="165" fontId="23" fillId="4" borderId="1" xfId="0" applyNumberFormat="1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right" vertical="center" wrapText="1"/>
    </xf>
    <xf numFmtId="0" fontId="20" fillId="0" borderId="6" xfId="0" applyNumberFormat="1" applyFont="1" applyFill="1" applyBorder="1" applyAlignment="1">
      <alignment vertical="top" wrapText="1"/>
    </xf>
    <xf numFmtId="0" fontId="16" fillId="4" borderId="7" xfId="0" applyFont="1" applyFill="1" applyBorder="1" applyAlignment="1">
      <alignment horizontal="left" vertical="top" wrapText="1"/>
    </xf>
    <xf numFmtId="4" fontId="13" fillId="4" borderId="1" xfId="0" applyNumberFormat="1" applyFont="1" applyFill="1" applyBorder="1" applyAlignment="1">
      <alignment vertical="center"/>
    </xf>
    <xf numFmtId="0" fontId="19" fillId="4" borderId="6" xfId="0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center"/>
    </xf>
    <xf numFmtId="164" fontId="16" fillId="4" borderId="7" xfId="0" applyNumberFormat="1" applyFont="1" applyFill="1" applyBorder="1" applyAlignment="1">
      <alignment horizontal="left" vertical="top" wrapText="1"/>
    </xf>
    <xf numFmtId="165" fontId="27" fillId="4" borderId="1" xfId="0" applyNumberFormat="1" applyFont="1" applyFill="1" applyBorder="1" applyAlignment="1">
      <alignment horizontal="center" vertical="center"/>
    </xf>
    <xf numFmtId="164" fontId="19" fillId="4" borderId="7" xfId="0" applyNumberFormat="1" applyFont="1" applyFill="1" applyBorder="1" applyAlignment="1">
      <alignment horizontal="left" vertical="top" wrapText="1"/>
    </xf>
    <xf numFmtId="0" fontId="19" fillId="4" borderId="8" xfId="0" applyFont="1" applyFill="1" applyBorder="1" applyAlignment="1">
      <alignment horizontal="left" vertical="top" wrapText="1"/>
    </xf>
    <xf numFmtId="4" fontId="13" fillId="0" borderId="1" xfId="0" applyNumberFormat="1" applyFont="1" applyFill="1" applyBorder="1" applyAlignment="1">
      <alignment vertical="center"/>
    </xf>
    <xf numFmtId="0" fontId="28" fillId="0" borderId="1" xfId="0" applyFont="1" applyBorder="1" applyAlignment="1">
      <alignment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3" fontId="1" fillId="2" borderId="1" xfId="0" applyNumberFormat="1" applyFont="1" applyFill="1" applyBorder="1" applyAlignment="1">
      <alignment horizontal="center" vertical="center" wrapText="1"/>
    </xf>
    <xf numFmtId="165" fontId="12" fillId="5" borderId="1" xfId="0" applyNumberFormat="1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left" vertical="top" wrapText="1"/>
    </xf>
    <xf numFmtId="165" fontId="9" fillId="5" borderId="0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vertical="center"/>
    </xf>
    <xf numFmtId="0" fontId="9" fillId="2" borderId="8" xfId="0" quotePrefix="1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left" vertical="top" wrapText="1"/>
    </xf>
    <xf numFmtId="49" fontId="9" fillId="0" borderId="6" xfId="0" applyNumberFormat="1" applyFont="1" applyFill="1" applyBorder="1" applyAlignment="1">
      <alignment vertical="center" wrapText="1"/>
    </xf>
    <xf numFmtId="165" fontId="31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Border="1" applyAlignment="1">
      <alignment horizontal="center" vertical="center"/>
    </xf>
    <xf numFmtId="164" fontId="9" fillId="0" borderId="7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30" fillId="2" borderId="1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</cellXfs>
  <cellStyles count="2">
    <cellStyle name="Name4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view="pageBreakPreview" topLeftCell="A14" zoomScaleNormal="100" zoomScaleSheetLayoutView="100" workbookViewId="0">
      <selection activeCell="J20" sqref="J20"/>
    </sheetView>
  </sheetViews>
  <sheetFormatPr defaultRowHeight="15"/>
  <cols>
    <col min="1" max="1" width="5.7109375" customWidth="1"/>
    <col min="2" max="2" width="45.140625" customWidth="1"/>
    <col min="3" max="3" width="13.85546875" customWidth="1"/>
    <col min="4" max="4" width="13.42578125" customWidth="1"/>
    <col min="5" max="5" width="13.28515625" customWidth="1"/>
    <col min="6" max="6" width="10.28515625" style="5" customWidth="1"/>
    <col min="7" max="7" width="13.85546875" customWidth="1"/>
    <col min="8" max="8" width="16" customWidth="1"/>
    <col min="9" max="9" width="18.42578125" customWidth="1"/>
  </cols>
  <sheetData>
    <row r="1" spans="1:8">
      <c r="A1" s="14"/>
      <c r="B1" s="133" t="s">
        <v>21</v>
      </c>
      <c r="C1" s="133"/>
      <c r="D1" s="133"/>
      <c r="E1" s="133"/>
      <c r="F1" s="133"/>
      <c r="G1" s="133"/>
      <c r="H1" s="14"/>
    </row>
    <row r="2" spans="1:8" ht="32.25" customHeight="1">
      <c r="A2" s="1"/>
      <c r="B2" s="134" t="s">
        <v>24</v>
      </c>
      <c r="C2" s="134"/>
      <c r="D2" s="134"/>
      <c r="E2" s="134"/>
      <c r="F2" s="134"/>
      <c r="G2" s="134"/>
      <c r="H2" s="2"/>
    </row>
    <row r="3" spans="1:8">
      <c r="A3" s="135"/>
      <c r="B3" s="136" t="s">
        <v>0</v>
      </c>
      <c r="C3" s="137" t="s">
        <v>58</v>
      </c>
      <c r="D3" s="138" t="s">
        <v>77</v>
      </c>
      <c r="E3" s="139" t="s">
        <v>81</v>
      </c>
      <c r="F3" s="141" t="s">
        <v>1</v>
      </c>
      <c r="G3" s="142" t="s">
        <v>20</v>
      </c>
      <c r="H3" s="132"/>
    </row>
    <row r="4" spans="1:8" ht="27" customHeight="1">
      <c r="A4" s="135"/>
      <c r="B4" s="136"/>
      <c r="C4" s="137"/>
      <c r="D4" s="138"/>
      <c r="E4" s="140"/>
      <c r="F4" s="141"/>
      <c r="G4" s="142"/>
      <c r="H4" s="132"/>
    </row>
    <row r="5" spans="1:8" ht="18.75" customHeight="1">
      <c r="A5" s="114"/>
      <c r="B5" s="115" t="s">
        <v>15</v>
      </c>
      <c r="C5" s="3">
        <f>C6+C8+C10+C21+C26+C31+C35+C44+C50</f>
        <v>19538045.300000001</v>
      </c>
      <c r="D5" s="3">
        <f>D6+D8+D10+D21+D26+D31+D35+D44+D50</f>
        <v>16196793.699999999</v>
      </c>
      <c r="E5" s="3">
        <f>E6+E8+E10+E21+E26+E31+E35+E44+E50</f>
        <v>16194170.881509999</v>
      </c>
      <c r="F5" s="34">
        <f>E5/D5*100</f>
        <v>99.983806557405245</v>
      </c>
      <c r="G5" s="3">
        <f>G6+G8+G10+G21+G26+G31+G35+G44+G50</f>
        <v>2622.818490000529</v>
      </c>
      <c r="H5" s="3"/>
    </row>
    <row r="6" spans="1:8" ht="18.75" customHeight="1">
      <c r="A6" s="30" t="s">
        <v>25</v>
      </c>
      <c r="B6" s="31" t="s">
        <v>26</v>
      </c>
      <c r="C6" s="32">
        <f>C7</f>
        <v>298463</v>
      </c>
      <c r="D6" s="32">
        <f t="shared" ref="D6:E6" si="0">D7</f>
        <v>0</v>
      </c>
      <c r="E6" s="32">
        <f t="shared" si="0"/>
        <v>0</v>
      </c>
      <c r="F6" s="79">
        <v>0</v>
      </c>
      <c r="G6" s="32">
        <v>0</v>
      </c>
      <c r="H6" s="25"/>
    </row>
    <row r="7" spans="1:8" ht="31.5">
      <c r="A7" s="37" t="s">
        <v>2</v>
      </c>
      <c r="B7" s="35" t="s">
        <v>27</v>
      </c>
      <c r="C7" s="36">
        <v>298463</v>
      </c>
      <c r="D7" s="36">
        <v>0</v>
      </c>
      <c r="E7" s="36">
        <v>0</v>
      </c>
      <c r="F7" s="36">
        <v>0</v>
      </c>
      <c r="G7" s="36">
        <f t="shared" ref="G7" si="1">D7-E7</f>
        <v>0</v>
      </c>
      <c r="H7" s="3"/>
    </row>
    <row r="8" spans="1:8" ht="44.25" customHeight="1">
      <c r="A8" s="30" t="s">
        <v>4</v>
      </c>
      <c r="B8" s="38" t="s">
        <v>5</v>
      </c>
      <c r="C8" s="32">
        <f>C9</f>
        <v>5281136.5</v>
      </c>
      <c r="D8" s="32">
        <f>D9</f>
        <v>4084000</v>
      </c>
      <c r="E8" s="32">
        <f t="shared" ref="E8" si="2">E9</f>
        <v>4084000</v>
      </c>
      <c r="F8" s="32">
        <f t="shared" ref="F8:F9" si="3">E8/D8*100</f>
        <v>100</v>
      </c>
      <c r="G8" s="32">
        <f t="shared" ref="G8" si="4">D8-E8</f>
        <v>0</v>
      </c>
      <c r="H8" s="26"/>
    </row>
    <row r="9" spans="1:8" ht="19.5" customHeight="1">
      <c r="A9" s="33" t="s">
        <v>2</v>
      </c>
      <c r="B9" s="50" t="s">
        <v>3</v>
      </c>
      <c r="C9" s="40">
        <v>5281136.5</v>
      </c>
      <c r="D9" s="40">
        <v>4084000</v>
      </c>
      <c r="E9" s="40">
        <v>4084000</v>
      </c>
      <c r="F9" s="43">
        <f t="shared" si="3"/>
        <v>100</v>
      </c>
      <c r="G9" s="36">
        <f>D9-E9</f>
        <v>0</v>
      </c>
      <c r="H9" s="18"/>
    </row>
    <row r="10" spans="1:8" ht="22.5" customHeight="1">
      <c r="A10" s="30" t="s">
        <v>7</v>
      </c>
      <c r="B10" s="38" t="s">
        <v>8</v>
      </c>
      <c r="C10" s="32">
        <f>C11+C18</f>
        <v>3639885.1</v>
      </c>
      <c r="D10" s="32">
        <f>D11+D18</f>
        <v>3164158</v>
      </c>
      <c r="E10" s="32">
        <f>E11+E18</f>
        <v>3161656.5815099995</v>
      </c>
      <c r="F10" s="32">
        <f t="shared" ref="F10:F22" si="5">E10/D10*100</f>
        <v>99.920945209120376</v>
      </c>
      <c r="G10" s="32">
        <f>D10-E10</f>
        <v>2501.4184900005348</v>
      </c>
      <c r="H10" s="79" t="s">
        <v>76</v>
      </c>
    </row>
    <row r="11" spans="1:8" ht="31.5">
      <c r="A11" s="33" t="s">
        <v>22</v>
      </c>
      <c r="B11" s="74" t="s">
        <v>23</v>
      </c>
      <c r="C11" s="34">
        <f>SUM(C12:C17)</f>
        <v>3622858</v>
      </c>
      <c r="D11" s="34">
        <f t="shared" ref="D11" si="6">SUM(D12:D17)</f>
        <v>3162278</v>
      </c>
      <c r="E11" s="34">
        <f>SUM(E12:E17)</f>
        <v>3159776.5815099995</v>
      </c>
      <c r="F11" s="43">
        <f t="shared" si="5"/>
        <v>99.92089821040399</v>
      </c>
      <c r="G11" s="34">
        <f>SUM(G12:G17)</f>
        <v>2501.4184900001565</v>
      </c>
      <c r="H11" s="119"/>
    </row>
    <row r="12" spans="1:8" ht="69" customHeight="1">
      <c r="A12" s="53" t="s">
        <v>28</v>
      </c>
      <c r="B12" s="75" t="s">
        <v>66</v>
      </c>
      <c r="C12" s="27">
        <v>1280580</v>
      </c>
      <c r="D12" s="93">
        <f>1080580+200000</f>
        <v>1280580</v>
      </c>
      <c r="E12" s="36">
        <f>4743+16675.8+303670.1+608553.043+7146.76019+1186.77068+288603.852+47500</f>
        <v>1278079.3258699998</v>
      </c>
      <c r="F12" s="43">
        <f t="shared" si="5"/>
        <v>99.804723318340109</v>
      </c>
      <c r="G12" s="36">
        <f t="shared" ref="G12:G17" si="7">D12-E12</f>
        <v>2500.674130000174</v>
      </c>
      <c r="H12" s="119"/>
    </row>
    <row r="13" spans="1:8" ht="78.75">
      <c r="A13" s="53" t="s">
        <v>29</v>
      </c>
      <c r="B13" s="75" t="s">
        <v>65</v>
      </c>
      <c r="C13" s="28">
        <v>699003</v>
      </c>
      <c r="D13" s="93">
        <f>599003+92153.7</f>
        <v>691156.7</v>
      </c>
      <c r="E13" s="42">
        <f>201681.9+2800+11753.7+450000+3917.909+412.145+20591.2077</f>
        <v>691156.86170000001</v>
      </c>
      <c r="F13" s="43">
        <f t="shared" si="5"/>
        <v>100.00002339556285</v>
      </c>
      <c r="G13" s="36">
        <f t="shared" si="7"/>
        <v>-0.1617000000551343</v>
      </c>
      <c r="H13" s="20"/>
    </row>
    <row r="14" spans="1:8" ht="110.25">
      <c r="A14" s="53" t="s">
        <v>30</v>
      </c>
      <c r="B14" s="75" t="s">
        <v>64</v>
      </c>
      <c r="C14" s="27">
        <v>301216</v>
      </c>
      <c r="D14" s="93">
        <f>221216+23645.6</f>
        <v>244861.6</v>
      </c>
      <c r="E14" s="42">
        <f>255652.2+5211.83907+692.76741+ 33508.81736+6150.73485</f>
        <v>301216.35869000002</v>
      </c>
      <c r="F14" s="43">
        <f t="shared" si="5"/>
        <v>123.01494341701597</v>
      </c>
      <c r="G14" s="36">
        <f t="shared" si="7"/>
        <v>-56354.758690000017</v>
      </c>
      <c r="H14" s="36"/>
    </row>
    <row r="15" spans="1:8" ht="94.5">
      <c r="A15" s="53" t="s">
        <v>31</v>
      </c>
      <c r="B15" s="75" t="s">
        <v>60</v>
      </c>
      <c r="C15" s="27">
        <v>631391</v>
      </c>
      <c r="D15" s="73">
        <f>531391</f>
        <v>531391</v>
      </c>
      <c r="E15" s="42">
        <f>2000+9551.7+137231.9+300000+20207.75892+5143.21215+901.10007</f>
        <v>475035.67113999993</v>
      </c>
      <c r="F15" s="43">
        <f t="shared" si="5"/>
        <v>89.394752854301245</v>
      </c>
      <c r="G15" s="36">
        <f t="shared" si="7"/>
        <v>56355.328860000067</v>
      </c>
      <c r="H15" s="36" t="s">
        <v>76</v>
      </c>
    </row>
    <row r="16" spans="1:8" ht="60.75" customHeight="1">
      <c r="A16" s="53" t="s">
        <v>32</v>
      </c>
      <c r="B16" s="75" t="s">
        <v>59</v>
      </c>
      <c r="C16" s="27">
        <v>564592</v>
      </c>
      <c r="D16" s="73">
        <f>259256+8956.7</f>
        <v>268212.7</v>
      </c>
      <c r="E16" s="42">
        <v>268212.40000000002</v>
      </c>
      <c r="F16" s="43">
        <f t="shared" si="5"/>
        <v>99.999888148473218</v>
      </c>
      <c r="G16" s="36">
        <f t="shared" si="7"/>
        <v>0.29999999998835847</v>
      </c>
      <c r="H16" s="36"/>
    </row>
    <row r="17" spans="1:8" ht="47.25">
      <c r="A17" s="53" t="s">
        <v>33</v>
      </c>
      <c r="B17" s="75" t="s">
        <v>62</v>
      </c>
      <c r="C17" s="27">
        <v>146076</v>
      </c>
      <c r="D17" s="73">
        <f>126076+20000</f>
        <v>146076</v>
      </c>
      <c r="E17" s="42">
        <f>36470.4+105687+3245.627+672.7373+0.19981</f>
        <v>146075.96411</v>
      </c>
      <c r="F17" s="43">
        <f t="shared" si="5"/>
        <v>99.999975430597772</v>
      </c>
      <c r="G17" s="36">
        <f t="shared" si="7"/>
        <v>3.5889999999199063E-2</v>
      </c>
      <c r="H17" s="20"/>
    </row>
    <row r="18" spans="1:8" s="90" customFormat="1" ht="15.75">
      <c r="A18" s="87" t="s">
        <v>2</v>
      </c>
      <c r="B18" s="96" t="s">
        <v>3</v>
      </c>
      <c r="C18" s="82">
        <f>C19+C20</f>
        <v>17027.099999999999</v>
      </c>
      <c r="D18" s="82">
        <f t="shared" ref="D18:E18" si="8">D19+D20</f>
        <v>1880</v>
      </c>
      <c r="E18" s="82">
        <f t="shared" si="8"/>
        <v>1880</v>
      </c>
      <c r="F18" s="26">
        <f t="shared" si="5"/>
        <v>100</v>
      </c>
      <c r="G18" s="32">
        <f>D18-E18</f>
        <v>0</v>
      </c>
      <c r="H18" s="107"/>
    </row>
    <row r="19" spans="1:8" ht="70.5" customHeight="1">
      <c r="A19" s="53" t="s">
        <v>28</v>
      </c>
      <c r="B19" s="76" t="s">
        <v>63</v>
      </c>
      <c r="C19" s="27">
        <v>1880</v>
      </c>
      <c r="D19" s="36">
        <v>1880</v>
      </c>
      <c r="E19" s="36">
        <v>1880</v>
      </c>
      <c r="F19" s="43">
        <f t="shared" si="5"/>
        <v>100</v>
      </c>
      <c r="G19" s="36">
        <f>D19-E19</f>
        <v>0</v>
      </c>
      <c r="H19" s="19"/>
    </row>
    <row r="20" spans="1:8" ht="70.5" customHeight="1">
      <c r="A20" s="53" t="s">
        <v>29</v>
      </c>
      <c r="B20" s="124" t="s">
        <v>72</v>
      </c>
      <c r="C20" s="27">
        <v>15147.1</v>
      </c>
      <c r="D20" s="36">
        <v>0</v>
      </c>
      <c r="E20" s="36">
        <v>0</v>
      </c>
      <c r="F20" s="43">
        <v>0</v>
      </c>
      <c r="G20" s="36">
        <v>0</v>
      </c>
      <c r="H20" s="19"/>
    </row>
    <row r="21" spans="1:8" ht="31.5">
      <c r="A21" s="30" t="s">
        <v>35</v>
      </c>
      <c r="B21" s="78" t="s">
        <v>34</v>
      </c>
      <c r="C21" s="82">
        <f>C22+C24</f>
        <v>1884552</v>
      </c>
      <c r="D21" s="82">
        <f>D22+D24</f>
        <v>1884552</v>
      </c>
      <c r="E21" s="82">
        <f>E22+E24</f>
        <v>1884552</v>
      </c>
      <c r="F21" s="39">
        <f t="shared" si="5"/>
        <v>100</v>
      </c>
      <c r="G21" s="32">
        <f>D21-E21</f>
        <v>0</v>
      </c>
      <c r="H21" s="80"/>
    </row>
    <row r="22" spans="1:8" s="90" customFormat="1" ht="15.75">
      <c r="A22" s="30" t="s">
        <v>2</v>
      </c>
      <c r="B22" s="91" t="s">
        <v>16</v>
      </c>
      <c r="C22" s="82">
        <f>C23</f>
        <v>625106</v>
      </c>
      <c r="D22" s="82">
        <f t="shared" ref="D22:E22" si="9">D23</f>
        <v>625106</v>
      </c>
      <c r="E22" s="82">
        <f t="shared" si="9"/>
        <v>625106</v>
      </c>
      <c r="F22" s="39">
        <f t="shared" si="5"/>
        <v>100</v>
      </c>
      <c r="G22" s="32">
        <f t="shared" ref="G22:G25" si="10">D22-E22</f>
        <v>0</v>
      </c>
      <c r="H22" s="80"/>
    </row>
    <row r="23" spans="1:8" ht="94.5">
      <c r="A23" s="53" t="s">
        <v>28</v>
      </c>
      <c r="B23" s="77" t="s">
        <v>61</v>
      </c>
      <c r="C23" s="27">
        <v>625106</v>
      </c>
      <c r="D23" s="36">
        <v>625106</v>
      </c>
      <c r="E23" s="42">
        <v>625106</v>
      </c>
      <c r="F23" s="43">
        <f t="shared" ref="F23:F25" si="11">E23/D23*100</f>
        <v>100</v>
      </c>
      <c r="G23" s="81">
        <f t="shared" si="10"/>
        <v>0</v>
      </c>
      <c r="H23" s="77"/>
    </row>
    <row r="24" spans="1:8" s="90" customFormat="1" ht="31.5">
      <c r="A24" s="87" t="s">
        <v>22</v>
      </c>
      <c r="B24" s="111" t="s">
        <v>23</v>
      </c>
      <c r="C24" s="82">
        <f>C25</f>
        <v>1259446</v>
      </c>
      <c r="D24" s="82">
        <f t="shared" ref="D24:E24" si="12">D25</f>
        <v>1259446</v>
      </c>
      <c r="E24" s="82">
        <f t="shared" si="12"/>
        <v>1259446</v>
      </c>
      <c r="F24" s="39">
        <f>E24/D24*100</f>
        <v>100</v>
      </c>
      <c r="G24" s="32">
        <f t="shared" si="10"/>
        <v>0</v>
      </c>
      <c r="H24" s="80"/>
    </row>
    <row r="25" spans="1:8" ht="94.5">
      <c r="A25" s="53" t="s">
        <v>28</v>
      </c>
      <c r="B25" s="77" t="s">
        <v>61</v>
      </c>
      <c r="C25" s="27">
        <v>1259446</v>
      </c>
      <c r="D25" s="36">
        <f>1120000+139446</f>
        <v>1259446</v>
      </c>
      <c r="E25" s="36">
        <f>1120000+139446</f>
        <v>1259446</v>
      </c>
      <c r="F25" s="43">
        <f t="shared" si="11"/>
        <v>100</v>
      </c>
      <c r="G25" s="81">
        <f t="shared" si="10"/>
        <v>0</v>
      </c>
      <c r="H25" s="120"/>
    </row>
    <row r="26" spans="1:8" s="90" customFormat="1" ht="47.25">
      <c r="A26" s="87" t="s">
        <v>43</v>
      </c>
      <c r="B26" s="88" t="s">
        <v>39</v>
      </c>
      <c r="C26" s="89">
        <f t="shared" ref="C26:E27" si="13">C27</f>
        <v>374894</v>
      </c>
      <c r="D26" s="89">
        <f t="shared" si="13"/>
        <v>374894</v>
      </c>
      <c r="E26" s="89">
        <f t="shared" si="13"/>
        <v>374894</v>
      </c>
      <c r="F26" s="39">
        <f>E26/D26*100</f>
        <v>100</v>
      </c>
      <c r="G26" s="32">
        <f>D26-E26</f>
        <v>0</v>
      </c>
      <c r="H26" s="80"/>
    </row>
    <row r="27" spans="1:8" s="90" customFormat="1" ht="16.5">
      <c r="A27" s="87" t="s">
        <v>2</v>
      </c>
      <c r="B27" s="91" t="s">
        <v>16</v>
      </c>
      <c r="C27" s="89">
        <f t="shared" si="13"/>
        <v>374894</v>
      </c>
      <c r="D27" s="89">
        <f t="shared" si="13"/>
        <v>374894</v>
      </c>
      <c r="E27" s="89">
        <f t="shared" si="13"/>
        <v>374894</v>
      </c>
      <c r="F27" s="39">
        <f t="shared" ref="F27:F30" si="14">E27/D27*100</f>
        <v>100</v>
      </c>
      <c r="G27" s="32">
        <f t="shared" ref="G27:G30" si="15">D27-E27</f>
        <v>0</v>
      </c>
      <c r="H27" s="80"/>
    </row>
    <row r="28" spans="1:8" s="90" customFormat="1" ht="47.25">
      <c r="A28" s="87" t="s">
        <v>6</v>
      </c>
      <c r="B28" s="88" t="s">
        <v>40</v>
      </c>
      <c r="C28" s="89">
        <f t="shared" ref="C28:E28" si="16">SUM(C29:C30)</f>
        <v>374894</v>
      </c>
      <c r="D28" s="89">
        <f t="shared" si="16"/>
        <v>374894</v>
      </c>
      <c r="E28" s="89">
        <f t="shared" si="16"/>
        <v>374894</v>
      </c>
      <c r="F28" s="39">
        <f t="shared" si="14"/>
        <v>100</v>
      </c>
      <c r="G28" s="32">
        <f t="shared" si="15"/>
        <v>0</v>
      </c>
      <c r="H28" s="80"/>
    </row>
    <row r="29" spans="1:8" ht="47.25">
      <c r="A29" s="53" t="s">
        <v>28</v>
      </c>
      <c r="B29" s="85" t="s">
        <v>41</v>
      </c>
      <c r="C29" s="86">
        <v>353056</v>
      </c>
      <c r="D29" s="86">
        <v>353056</v>
      </c>
      <c r="E29" s="86">
        <v>353056</v>
      </c>
      <c r="F29" s="43">
        <f t="shared" si="14"/>
        <v>100</v>
      </c>
      <c r="G29" s="36">
        <f t="shared" si="15"/>
        <v>0</v>
      </c>
      <c r="H29" s="24"/>
    </row>
    <row r="30" spans="1:8" ht="63">
      <c r="A30" s="53" t="s">
        <v>29</v>
      </c>
      <c r="B30" s="85" t="s">
        <v>42</v>
      </c>
      <c r="C30" s="86">
        <v>21838</v>
      </c>
      <c r="D30" s="86">
        <v>21838</v>
      </c>
      <c r="E30" s="86">
        <v>21838</v>
      </c>
      <c r="F30" s="43">
        <f t="shared" si="14"/>
        <v>100</v>
      </c>
      <c r="G30" s="36">
        <f t="shared" si="15"/>
        <v>0</v>
      </c>
      <c r="H30" s="19"/>
    </row>
    <row r="31" spans="1:8" s="90" customFormat="1" ht="47.25">
      <c r="A31" s="87" t="s">
        <v>9</v>
      </c>
      <c r="B31" s="94" t="s">
        <v>44</v>
      </c>
      <c r="C31" s="89">
        <f t="shared" ref="C31:E33" si="17">C32</f>
        <v>161854.5</v>
      </c>
      <c r="D31" s="89">
        <f t="shared" si="17"/>
        <v>161854.5</v>
      </c>
      <c r="E31" s="89">
        <f t="shared" si="17"/>
        <v>161854.5</v>
      </c>
      <c r="F31" s="39">
        <f>E31/D31*100</f>
        <v>100</v>
      </c>
      <c r="G31" s="32">
        <f>D31-E31</f>
        <v>0</v>
      </c>
      <c r="H31" s="95"/>
    </row>
    <row r="32" spans="1:8" s="90" customFormat="1" ht="17.25">
      <c r="A32" s="87" t="s">
        <v>2</v>
      </c>
      <c r="B32" s="96" t="s">
        <v>3</v>
      </c>
      <c r="C32" s="97">
        <f t="shared" si="17"/>
        <v>161854.5</v>
      </c>
      <c r="D32" s="97">
        <f t="shared" si="17"/>
        <v>161854.5</v>
      </c>
      <c r="E32" s="97">
        <f t="shared" si="17"/>
        <v>161854.5</v>
      </c>
      <c r="F32" s="26">
        <f t="shared" ref="F32:F36" si="18">E32/D32*100</f>
        <v>100</v>
      </c>
      <c r="G32" s="79">
        <f t="shared" ref="G32:G34" si="19">D32-E32</f>
        <v>0</v>
      </c>
      <c r="H32" s="80"/>
    </row>
    <row r="33" spans="1:8" s="90" customFormat="1" ht="47.25">
      <c r="A33" s="87" t="s">
        <v>6</v>
      </c>
      <c r="B33" s="98" t="s">
        <v>45</v>
      </c>
      <c r="C33" s="99">
        <f t="shared" si="17"/>
        <v>161854.5</v>
      </c>
      <c r="D33" s="99">
        <f t="shared" si="17"/>
        <v>161854.5</v>
      </c>
      <c r="E33" s="99">
        <f t="shared" si="17"/>
        <v>161854.5</v>
      </c>
      <c r="F33" s="26">
        <f t="shared" si="18"/>
        <v>100</v>
      </c>
      <c r="G33" s="79">
        <f t="shared" si="19"/>
        <v>0</v>
      </c>
      <c r="H33" s="95"/>
    </row>
    <row r="34" spans="1:8" ht="47.25">
      <c r="A34" s="53"/>
      <c r="B34" s="92" t="s">
        <v>46</v>
      </c>
      <c r="C34" s="73">
        <v>161854.5</v>
      </c>
      <c r="D34" s="73">
        <v>161854.5</v>
      </c>
      <c r="E34" s="42">
        <v>161854.5</v>
      </c>
      <c r="F34" s="41">
        <f t="shared" si="18"/>
        <v>100</v>
      </c>
      <c r="G34" s="36">
        <f t="shared" si="19"/>
        <v>0</v>
      </c>
      <c r="H34" s="113"/>
    </row>
    <row r="35" spans="1:8" s="90" customFormat="1" ht="47.25">
      <c r="A35" s="87" t="s">
        <v>57</v>
      </c>
      <c r="B35" s="108" t="s">
        <v>47</v>
      </c>
      <c r="C35" s="109">
        <f t="shared" ref="C35:E36" si="20">C36</f>
        <v>3536459.9</v>
      </c>
      <c r="D35" s="109">
        <f t="shared" si="20"/>
        <v>3536459.9</v>
      </c>
      <c r="E35" s="109">
        <f t="shared" si="20"/>
        <v>3536459.9</v>
      </c>
      <c r="F35" s="39">
        <v>0</v>
      </c>
      <c r="G35" s="32">
        <f>D35-E35</f>
        <v>0</v>
      </c>
      <c r="H35" s="95"/>
    </row>
    <row r="36" spans="1:8" s="90" customFormat="1" ht="16.5">
      <c r="A36" s="87" t="s">
        <v>2</v>
      </c>
      <c r="B36" s="110" t="s">
        <v>3</v>
      </c>
      <c r="C36" s="109">
        <f>C37</f>
        <v>3536459.9</v>
      </c>
      <c r="D36" s="109">
        <f t="shared" si="20"/>
        <v>3536459.9</v>
      </c>
      <c r="E36" s="109">
        <f t="shared" si="20"/>
        <v>3536459.9</v>
      </c>
      <c r="F36" s="39">
        <f t="shared" si="18"/>
        <v>100</v>
      </c>
      <c r="G36" s="79">
        <f t="shared" ref="G36:G39" si="21">D36-E36</f>
        <v>0</v>
      </c>
      <c r="H36" s="107"/>
    </row>
    <row r="37" spans="1:8" ht="31.5">
      <c r="A37" s="53"/>
      <c r="B37" s="117" t="s">
        <v>47</v>
      </c>
      <c r="C37" s="127">
        <f>SUM(C38:C39)+C40+C41+C42+C43</f>
        <v>3536459.9</v>
      </c>
      <c r="D37" s="127">
        <f t="shared" ref="D37:E37" si="22">SUM(D38:D39)+D40+D41+D42+D43</f>
        <v>3536459.9</v>
      </c>
      <c r="E37" s="127">
        <f t="shared" si="22"/>
        <v>3536459.9</v>
      </c>
      <c r="F37" s="41">
        <f t="shared" ref="F37" si="23">E37/D37*100</f>
        <v>100</v>
      </c>
      <c r="G37" s="65">
        <f t="shared" si="21"/>
        <v>0</v>
      </c>
      <c r="H37" s="24"/>
    </row>
    <row r="38" spans="1:8" ht="63" customHeight="1">
      <c r="A38" s="53"/>
      <c r="B38" s="84" t="s">
        <v>48</v>
      </c>
      <c r="C38" s="100">
        <v>171221</v>
      </c>
      <c r="D38" s="100">
        <v>171221</v>
      </c>
      <c r="E38" s="100">
        <v>171221</v>
      </c>
      <c r="F38" s="41">
        <f t="shared" ref="F38" si="24">E38/D38*100</f>
        <v>100</v>
      </c>
      <c r="G38" s="36">
        <f t="shared" si="21"/>
        <v>0</v>
      </c>
      <c r="H38" s="20"/>
    </row>
    <row r="39" spans="1:8" ht="63">
      <c r="A39" s="53"/>
      <c r="B39" s="84" t="s">
        <v>49</v>
      </c>
      <c r="C39" s="100">
        <v>295271</v>
      </c>
      <c r="D39" s="100">
        <v>295271</v>
      </c>
      <c r="E39" s="100">
        <v>295271</v>
      </c>
      <c r="F39" s="41">
        <f t="shared" ref="F39:F43" si="25">E39/D39*100</f>
        <v>100</v>
      </c>
      <c r="G39" s="36">
        <f t="shared" si="21"/>
        <v>0</v>
      </c>
      <c r="H39" s="24"/>
    </row>
    <row r="40" spans="1:8" ht="47.25">
      <c r="A40" s="53"/>
      <c r="B40" s="84" t="s">
        <v>67</v>
      </c>
      <c r="C40" s="100">
        <v>1564859</v>
      </c>
      <c r="D40" s="100">
        <v>1564859</v>
      </c>
      <c r="E40" s="100">
        <v>1564859</v>
      </c>
      <c r="F40" s="41">
        <f t="shared" si="25"/>
        <v>100</v>
      </c>
      <c r="G40" s="36">
        <v>0</v>
      </c>
      <c r="H40" s="24"/>
    </row>
    <row r="41" spans="1:8" ht="63">
      <c r="A41" s="53"/>
      <c r="B41" s="84" t="s">
        <v>73</v>
      </c>
      <c r="C41" s="100">
        <v>1078223.8</v>
      </c>
      <c r="D41" s="100">
        <v>1078223.8</v>
      </c>
      <c r="E41" s="100">
        <v>1078223.8</v>
      </c>
      <c r="F41" s="41">
        <f t="shared" si="25"/>
        <v>100</v>
      </c>
      <c r="G41" s="36">
        <v>0</v>
      </c>
      <c r="H41" s="24"/>
    </row>
    <row r="42" spans="1:8" ht="78.75">
      <c r="A42" s="53"/>
      <c r="B42" s="125" t="s">
        <v>74</v>
      </c>
      <c r="C42" s="100">
        <v>407504.4</v>
      </c>
      <c r="D42" s="100">
        <v>407504.4</v>
      </c>
      <c r="E42" s="100">
        <v>407504.4</v>
      </c>
      <c r="F42" s="41">
        <f t="shared" si="25"/>
        <v>100</v>
      </c>
      <c r="G42" s="36">
        <v>0</v>
      </c>
      <c r="H42" s="24"/>
    </row>
    <row r="43" spans="1:8" ht="63">
      <c r="A43" s="53"/>
      <c r="B43" s="126" t="s">
        <v>75</v>
      </c>
      <c r="C43" s="100">
        <v>19380.7</v>
      </c>
      <c r="D43" s="100">
        <v>19380.7</v>
      </c>
      <c r="E43" s="100">
        <v>19380.7</v>
      </c>
      <c r="F43" s="41">
        <f t="shared" si="25"/>
        <v>100</v>
      </c>
      <c r="G43" s="36">
        <v>0</v>
      </c>
      <c r="H43" s="24"/>
    </row>
    <row r="44" spans="1:8" ht="53.25" customHeight="1">
      <c r="A44" s="87" t="s">
        <v>53</v>
      </c>
      <c r="B44" s="102" t="s">
        <v>50</v>
      </c>
      <c r="C44" s="103">
        <f>C45</f>
        <v>3687104</v>
      </c>
      <c r="D44" s="103">
        <f t="shared" ref="D44:E44" si="26">D45</f>
        <v>2558426.2999999998</v>
      </c>
      <c r="E44" s="103">
        <f t="shared" si="26"/>
        <v>2558426.2999999998</v>
      </c>
      <c r="F44" s="129">
        <f>E44/D44*100</f>
        <v>100</v>
      </c>
      <c r="G44" s="82">
        <f>D44-E44</f>
        <v>0</v>
      </c>
      <c r="H44" s="103"/>
    </row>
    <row r="45" spans="1:8" ht="15.75">
      <c r="A45" s="87" t="s">
        <v>2</v>
      </c>
      <c r="B45" s="104" t="s">
        <v>16</v>
      </c>
      <c r="C45" s="103">
        <f>SUM(C46:C49)</f>
        <v>3687104</v>
      </c>
      <c r="D45" s="103">
        <f t="shared" ref="D45:E45" si="27">SUM(D46:D49)</f>
        <v>2558426.2999999998</v>
      </c>
      <c r="E45" s="103">
        <f t="shared" si="27"/>
        <v>2558426.2999999998</v>
      </c>
      <c r="F45" s="129">
        <f t="shared" ref="F45:F60" si="28">E45/D45*100</f>
        <v>100</v>
      </c>
      <c r="G45" s="103">
        <f>SUM(G46:G49)</f>
        <v>0</v>
      </c>
      <c r="H45" s="103"/>
    </row>
    <row r="46" spans="1:8" s="5" customFormat="1" ht="63">
      <c r="A46" s="122" t="s">
        <v>68</v>
      </c>
      <c r="B46" s="101" t="s">
        <v>69</v>
      </c>
      <c r="C46" s="123">
        <v>202939.3</v>
      </c>
      <c r="D46" s="123">
        <v>202939.3</v>
      </c>
      <c r="E46" s="123">
        <v>202939.3</v>
      </c>
      <c r="F46" s="42">
        <f>E46/D46*100</f>
        <v>100</v>
      </c>
      <c r="G46" s="128">
        <f t="shared" ref="G46" si="29">D46-E46</f>
        <v>0</v>
      </c>
      <c r="H46" s="112"/>
    </row>
    <row r="47" spans="1:8" ht="47.25">
      <c r="A47" s="53" t="s">
        <v>54</v>
      </c>
      <c r="B47" s="101" t="s">
        <v>51</v>
      </c>
      <c r="C47" s="29">
        <v>351000</v>
      </c>
      <c r="D47" s="36">
        <v>100284</v>
      </c>
      <c r="E47" s="36">
        <v>100284</v>
      </c>
      <c r="F47" s="36">
        <v>0</v>
      </c>
      <c r="G47" s="128">
        <f t="shared" ref="G47:G48" si="30">D47-E47</f>
        <v>0</v>
      </c>
      <c r="H47" s="24"/>
    </row>
    <row r="48" spans="1:8" ht="31.5">
      <c r="A48" s="47"/>
      <c r="B48" s="101" t="s">
        <v>52</v>
      </c>
      <c r="C48" s="81">
        <v>3017413</v>
      </c>
      <c r="D48" s="81">
        <v>2151451</v>
      </c>
      <c r="E48" s="81">
        <v>2151451</v>
      </c>
      <c r="F48" s="42">
        <f t="shared" si="28"/>
        <v>100</v>
      </c>
      <c r="G48" s="128">
        <f t="shared" si="30"/>
        <v>0</v>
      </c>
      <c r="H48" s="118"/>
    </row>
    <row r="49" spans="1:9" ht="47.25">
      <c r="A49" s="47" t="s">
        <v>71</v>
      </c>
      <c r="B49" s="101" t="s">
        <v>70</v>
      </c>
      <c r="C49" s="81">
        <v>115751.7</v>
      </c>
      <c r="D49" s="81">
        <v>103752</v>
      </c>
      <c r="E49" s="81">
        <v>103752</v>
      </c>
      <c r="F49" s="42">
        <f t="shared" ref="F49" si="31">E49/D49*100</f>
        <v>100</v>
      </c>
      <c r="G49" s="128">
        <f t="shared" ref="G49" si="32">D49-E49</f>
        <v>0</v>
      </c>
      <c r="H49" s="118"/>
    </row>
    <row r="50" spans="1:9" ht="63">
      <c r="A50" s="30" t="s">
        <v>10</v>
      </c>
      <c r="B50" s="49" t="s">
        <v>17</v>
      </c>
      <c r="C50" s="32">
        <f>C51</f>
        <v>673696.3</v>
      </c>
      <c r="D50" s="32">
        <f>D51</f>
        <v>432449</v>
      </c>
      <c r="E50" s="32">
        <f>E51</f>
        <v>432327.6</v>
      </c>
      <c r="F50" s="32">
        <f t="shared" si="28"/>
        <v>99.971927325534338</v>
      </c>
      <c r="G50" s="32">
        <f>G51</f>
        <v>121.39999999999418</v>
      </c>
      <c r="H50" s="32"/>
    </row>
    <row r="51" spans="1:9" ht="15.75">
      <c r="A51" s="37" t="s">
        <v>2</v>
      </c>
      <c r="B51" s="46" t="s">
        <v>16</v>
      </c>
      <c r="C51" s="34">
        <f>C52+C53+C54+C55+C56+C57+C58</f>
        <v>673696.3</v>
      </c>
      <c r="D51" s="34">
        <f t="shared" ref="D51:E51" si="33">D52+D53+D54+D55+D56+D57+D58</f>
        <v>432449</v>
      </c>
      <c r="E51" s="34">
        <f t="shared" si="33"/>
        <v>432327.6</v>
      </c>
      <c r="F51" s="36">
        <f t="shared" si="28"/>
        <v>99.971927325534338</v>
      </c>
      <c r="G51" s="34">
        <f>G52+G53+G54+G55+G56+G57+G58</f>
        <v>121.39999999999418</v>
      </c>
      <c r="H51" s="83"/>
    </row>
    <row r="52" spans="1:9" ht="15.75">
      <c r="A52" s="47"/>
      <c r="B52" s="68" t="s">
        <v>19</v>
      </c>
      <c r="C52" s="36">
        <f>217341+1976</f>
        <v>219317</v>
      </c>
      <c r="D52" s="36">
        <v>166045</v>
      </c>
      <c r="E52" s="36">
        <f>159529.7+6393.9</f>
        <v>165923.6</v>
      </c>
      <c r="F52" s="36">
        <f t="shared" si="28"/>
        <v>99.926887289590169</v>
      </c>
      <c r="G52" s="36">
        <f>D52-E52</f>
        <v>121.39999999999418</v>
      </c>
      <c r="H52" s="83"/>
    </row>
    <row r="53" spans="1:9" ht="31.5">
      <c r="A53" s="47" t="s">
        <v>18</v>
      </c>
      <c r="B53" s="105" t="s">
        <v>11</v>
      </c>
      <c r="C53" s="36">
        <v>155189</v>
      </c>
      <c r="D53" s="36">
        <v>103320</v>
      </c>
      <c r="E53" s="36">
        <v>103320</v>
      </c>
      <c r="F53" s="36">
        <f t="shared" si="28"/>
        <v>100</v>
      </c>
      <c r="G53" s="36">
        <f>D53-E53</f>
        <v>0</v>
      </c>
      <c r="H53" s="83"/>
    </row>
    <row r="54" spans="1:9" ht="31.5">
      <c r="A54" s="37"/>
      <c r="B54" s="35" t="s">
        <v>55</v>
      </c>
      <c r="C54" s="81">
        <v>133095</v>
      </c>
      <c r="D54" s="81">
        <v>88610</v>
      </c>
      <c r="E54" s="81">
        <v>88610</v>
      </c>
      <c r="F54" s="36">
        <f t="shared" si="28"/>
        <v>100</v>
      </c>
      <c r="G54" s="36">
        <f t="shared" ref="G54" si="34">D54-E54</f>
        <v>0</v>
      </c>
      <c r="H54" s="83"/>
    </row>
    <row r="55" spans="1:9" ht="31.5">
      <c r="A55" s="37"/>
      <c r="B55" s="106" t="s">
        <v>56</v>
      </c>
      <c r="C55" s="81">
        <v>111858</v>
      </c>
      <c r="D55" s="81">
        <v>74474</v>
      </c>
      <c r="E55" s="81">
        <v>74474</v>
      </c>
      <c r="F55" s="36">
        <f t="shared" si="28"/>
        <v>100</v>
      </c>
      <c r="G55" s="36">
        <f>D55-E55</f>
        <v>0</v>
      </c>
      <c r="H55" s="83"/>
    </row>
    <row r="56" spans="1:9" ht="31.5">
      <c r="A56" s="37"/>
      <c r="B56" s="130" t="s">
        <v>78</v>
      </c>
      <c r="C56" s="81">
        <v>297</v>
      </c>
      <c r="D56" s="81">
        <v>0</v>
      </c>
      <c r="E56" s="81">
        <v>0</v>
      </c>
      <c r="F56" s="36" t="e">
        <f t="shared" ref="F56:F58" si="35">E56/D56*100</f>
        <v>#DIV/0!</v>
      </c>
      <c r="G56" s="36">
        <f t="shared" ref="G56:G58" si="36">D56-E56</f>
        <v>0</v>
      </c>
      <c r="H56" s="83"/>
    </row>
    <row r="57" spans="1:9" ht="47.25">
      <c r="A57" s="37"/>
      <c r="B57" s="131" t="s">
        <v>79</v>
      </c>
      <c r="C57" s="81">
        <v>3500</v>
      </c>
      <c r="D57" s="81">
        <v>0</v>
      </c>
      <c r="E57" s="81">
        <v>0</v>
      </c>
      <c r="F57" s="36" t="e">
        <f t="shared" si="35"/>
        <v>#DIV/0!</v>
      </c>
      <c r="G57" s="36">
        <f t="shared" si="36"/>
        <v>0</v>
      </c>
      <c r="H57" s="83"/>
    </row>
    <row r="58" spans="1:9" ht="94.5">
      <c r="A58" s="37"/>
      <c r="B58" s="85" t="s">
        <v>80</v>
      </c>
      <c r="C58" s="81">
        <v>50440.3</v>
      </c>
      <c r="D58" s="81">
        <v>0</v>
      </c>
      <c r="E58" s="81">
        <v>0</v>
      </c>
      <c r="F58" s="36" t="e">
        <f t="shared" si="35"/>
        <v>#DIV/0!</v>
      </c>
      <c r="G58" s="36">
        <f t="shared" si="36"/>
        <v>0</v>
      </c>
      <c r="H58" s="83"/>
    </row>
    <row r="59" spans="1:9" ht="18.75" customHeight="1">
      <c r="A59" s="54"/>
      <c r="B59" s="55" t="s">
        <v>12</v>
      </c>
      <c r="C59" s="56"/>
      <c r="D59" s="56"/>
      <c r="E59" s="56"/>
      <c r="F59" s="56"/>
      <c r="G59" s="56"/>
      <c r="H59" s="69"/>
      <c r="I59" s="17"/>
    </row>
    <row r="60" spans="1:9" ht="16.5" customHeight="1">
      <c r="A60" s="57"/>
      <c r="B60" s="55" t="s">
        <v>13</v>
      </c>
      <c r="C60" s="56">
        <f>C11+C24</f>
        <v>4882304</v>
      </c>
      <c r="D60" s="56">
        <f>D11+D24</f>
        <v>4421724</v>
      </c>
      <c r="E60" s="56">
        <f>E11+E24</f>
        <v>4419222.5815099999</v>
      </c>
      <c r="F60" s="36">
        <f t="shared" si="28"/>
        <v>99.943428886787146</v>
      </c>
      <c r="G60" s="56">
        <f>G11+G24</f>
        <v>2501.4184900001565</v>
      </c>
      <c r="H60" s="70"/>
      <c r="I60" s="17"/>
    </row>
    <row r="61" spans="1:9" ht="17.25" customHeight="1">
      <c r="A61" s="57"/>
      <c r="B61" s="55" t="s">
        <v>14</v>
      </c>
      <c r="C61" s="56">
        <f>C7+C9+C18+C22+C27+C32+C36+C45</f>
        <v>13982045</v>
      </c>
      <c r="D61" s="56">
        <f>D7+D9+D18+D22+D27+D32+D36+D45</f>
        <v>11342620.699999999</v>
      </c>
      <c r="E61" s="56">
        <f>E7+E9+E18+E22+E27+E32+E36+E45</f>
        <v>11342620.699999999</v>
      </c>
      <c r="F61" s="56">
        <f t="shared" ref="F61:F62" si="37">E61/D61*100</f>
        <v>100</v>
      </c>
      <c r="G61" s="56">
        <f>G7+G9+G18+G22+G27+G32+G36+G45</f>
        <v>0</v>
      </c>
      <c r="H61" s="71"/>
      <c r="I61" s="17"/>
    </row>
    <row r="62" spans="1:9" ht="22.5" customHeight="1">
      <c r="A62" s="44"/>
      <c r="B62" s="48" t="s">
        <v>15</v>
      </c>
      <c r="C62" s="45">
        <f>C59+C60+C61+C50</f>
        <v>19538045.300000001</v>
      </c>
      <c r="D62" s="45">
        <f>D59+D60+D61+D50</f>
        <v>16196793.699999999</v>
      </c>
      <c r="E62" s="45">
        <f t="shared" ref="E62" si="38">E59+E60+E61+E50</f>
        <v>16194170.881509999</v>
      </c>
      <c r="F62" s="45">
        <f t="shared" si="37"/>
        <v>99.983806557405245</v>
      </c>
      <c r="G62" s="45">
        <f>G59+G60+G61+G50</f>
        <v>2622.8184900001506</v>
      </c>
      <c r="H62" s="72"/>
      <c r="I62" s="17"/>
    </row>
    <row r="63" spans="1:9" ht="22.5" customHeight="1">
      <c r="A63" s="37"/>
      <c r="B63" s="51">
        <v>113</v>
      </c>
      <c r="C63" s="34">
        <v>1147117.3</v>
      </c>
      <c r="D63" s="34">
        <v>1103744.3</v>
      </c>
      <c r="E63" s="34">
        <v>1103744.3</v>
      </c>
      <c r="F63" s="56">
        <f t="shared" ref="F63:F66" si="39">E63/D63*100</f>
        <v>100</v>
      </c>
      <c r="G63" s="34">
        <v>0</v>
      </c>
      <c r="H63" s="52"/>
      <c r="I63" s="17"/>
    </row>
    <row r="64" spans="1:9" ht="15.75">
      <c r="A64" s="37"/>
      <c r="B64" s="51">
        <v>114</v>
      </c>
      <c r="C64" s="34">
        <f>C65+C66</f>
        <v>15203242.4</v>
      </c>
      <c r="D64" s="34">
        <f>D65+D66</f>
        <v>13838063</v>
      </c>
      <c r="E64" s="34">
        <f t="shared" ref="E64" si="40">E65+E66</f>
        <v>13838063</v>
      </c>
      <c r="F64" s="56">
        <f t="shared" si="39"/>
        <v>100</v>
      </c>
      <c r="G64" s="34">
        <f>D64-E64</f>
        <v>0</v>
      </c>
      <c r="H64" s="52"/>
      <c r="I64" s="17"/>
    </row>
    <row r="65" spans="1:9" ht="21" customHeight="1">
      <c r="A65" s="37"/>
      <c r="B65" s="64" t="s">
        <v>37</v>
      </c>
      <c r="C65" s="65">
        <v>3561728</v>
      </c>
      <c r="D65" s="65">
        <v>3125250</v>
      </c>
      <c r="E65" s="65">
        <v>3125250</v>
      </c>
      <c r="F65" s="56">
        <f t="shared" si="39"/>
        <v>100</v>
      </c>
      <c r="G65" s="65">
        <f>D65-E65</f>
        <v>0</v>
      </c>
      <c r="H65" s="66"/>
      <c r="I65" s="17"/>
    </row>
    <row r="66" spans="1:9" ht="15.75">
      <c r="A66" s="37"/>
      <c r="B66" s="64" t="s">
        <v>38</v>
      </c>
      <c r="C66" s="65">
        <v>11641514.4</v>
      </c>
      <c r="D66" s="65">
        <v>10712813</v>
      </c>
      <c r="E66" s="65">
        <v>10712813</v>
      </c>
      <c r="F66" s="56">
        <f t="shared" si="39"/>
        <v>100</v>
      </c>
      <c r="G66" s="65">
        <f>D66-E66</f>
        <v>0</v>
      </c>
      <c r="H66" s="67"/>
      <c r="I66" s="17"/>
    </row>
    <row r="67" spans="1:9" ht="21.75" customHeight="1">
      <c r="A67" s="61"/>
      <c r="B67" s="62" t="s">
        <v>36</v>
      </c>
      <c r="C67" s="63">
        <f>C62+C63+C64</f>
        <v>35888405</v>
      </c>
      <c r="D67" s="63">
        <f>D62+D63+D64</f>
        <v>31138601</v>
      </c>
      <c r="E67" s="63">
        <f t="shared" ref="E67" si="41">E62+E63+E64</f>
        <v>31135978.181509998</v>
      </c>
      <c r="F67" s="60">
        <f>E67/D67*100</f>
        <v>99.991576954629394</v>
      </c>
      <c r="G67" s="116">
        <f>G62+G63+G64</f>
        <v>2622.8184900001506</v>
      </c>
      <c r="H67" s="61"/>
      <c r="I67" s="17"/>
    </row>
    <row r="68" spans="1:9">
      <c r="B68" s="58"/>
      <c r="C68" s="59"/>
      <c r="F68" s="15"/>
      <c r="G68" s="16"/>
      <c r="I68" s="17"/>
    </row>
    <row r="69" spans="1:9" ht="15.75">
      <c r="B69" s="58"/>
      <c r="C69" s="59"/>
      <c r="E69" s="4"/>
      <c r="F69" s="121"/>
      <c r="I69" s="17"/>
    </row>
    <row r="70" spans="1:9" ht="15.75">
      <c r="B70" s="58"/>
      <c r="C70" s="59"/>
      <c r="D70" s="21"/>
      <c r="E70" s="21"/>
      <c r="F70" s="22"/>
      <c r="G70" s="23"/>
      <c r="I70" s="17"/>
    </row>
    <row r="71" spans="1:9">
      <c r="I71" s="17"/>
    </row>
    <row r="73" spans="1:9" ht="15.75">
      <c r="B73" s="9"/>
      <c r="C73" s="7"/>
      <c r="D73" s="10"/>
      <c r="E73" s="10"/>
    </row>
    <row r="74" spans="1:9" ht="15.75">
      <c r="B74" s="11"/>
      <c r="C74" s="10"/>
      <c r="D74" s="13"/>
      <c r="E74" s="13"/>
      <c r="F74" s="8"/>
    </row>
    <row r="75" spans="1:9" ht="15.75">
      <c r="B75" s="11"/>
      <c r="C75" s="10"/>
      <c r="D75" s="13"/>
      <c r="E75" s="13"/>
      <c r="F75" s="8"/>
    </row>
    <row r="76" spans="1:9" ht="15.75">
      <c r="B76" s="11"/>
      <c r="C76" s="10"/>
      <c r="D76" s="13"/>
      <c r="E76" s="13"/>
      <c r="F76" s="8"/>
    </row>
    <row r="77" spans="1:9" ht="15.75">
      <c r="B77" s="11"/>
      <c r="C77" s="10"/>
      <c r="D77" s="13"/>
      <c r="E77" s="13"/>
      <c r="F77" s="8"/>
    </row>
    <row r="78" spans="1:9" ht="15.75">
      <c r="B78" s="11"/>
      <c r="C78" s="10"/>
      <c r="D78" s="13"/>
      <c r="E78" s="13"/>
      <c r="F78" s="8"/>
    </row>
    <row r="79" spans="1:9" ht="15.75">
      <c r="B79" s="11"/>
      <c r="C79" s="10"/>
      <c r="D79" s="13"/>
      <c r="E79" s="13"/>
      <c r="F79" s="8"/>
    </row>
    <row r="80" spans="1:9" ht="15.75">
      <c r="B80" s="11"/>
      <c r="C80" s="10"/>
      <c r="D80" s="13"/>
      <c r="E80" s="13"/>
      <c r="F80" s="8"/>
    </row>
    <row r="81" spans="2:6" ht="15.75">
      <c r="B81" s="11"/>
      <c r="C81" s="10"/>
      <c r="D81" s="13"/>
      <c r="E81" s="13"/>
      <c r="F81" s="8"/>
    </row>
    <row r="82" spans="2:6" ht="15.75">
      <c r="B82" s="11"/>
      <c r="C82" s="10"/>
      <c r="D82" s="13"/>
      <c r="E82" s="13"/>
      <c r="F82" s="8"/>
    </row>
    <row r="83" spans="2:6" ht="15.75">
      <c r="B83" s="11"/>
      <c r="C83" s="12"/>
      <c r="D83" s="13"/>
      <c r="E83" s="13"/>
      <c r="F83" s="8"/>
    </row>
    <row r="84" spans="2:6" ht="15.75">
      <c r="B84" s="11"/>
      <c r="C84" s="12"/>
      <c r="D84" s="13"/>
      <c r="E84" s="13"/>
      <c r="F84" s="8"/>
    </row>
    <row r="85" spans="2:6">
      <c r="B85" s="6"/>
      <c r="D85" s="4"/>
      <c r="E85" s="4"/>
    </row>
    <row r="86" spans="2:6">
      <c r="D86" s="4"/>
      <c r="E86" s="4"/>
    </row>
  </sheetData>
  <mergeCells count="10">
    <mergeCell ref="H3:H4"/>
    <mergeCell ref="B1:G1"/>
    <mergeCell ref="B2:G2"/>
    <mergeCell ref="A3:A4"/>
    <mergeCell ref="B3:B4"/>
    <mergeCell ref="C3:C4"/>
    <mergeCell ref="D3:D4"/>
    <mergeCell ref="E3:E4"/>
    <mergeCell ref="F3:F4"/>
    <mergeCell ref="G3:G4"/>
  </mergeCells>
  <pageMargins left="0.23622047244094491" right="0.23622047244094491" top="0.55118110236220474" bottom="0.35433070866141736" header="0.31496062992125984" footer="0.31496062992125984"/>
  <pageSetup paperSize="9" scale="75" orientation="portrait" verticalDpi="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</vt:lpstr>
      <vt:lpstr>июль!Область_печати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2026-10-06T11:23:15Z</dcterms:modified>
</cp:coreProperties>
</file>