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ЭтаКнига" defaultThemeVersion="124226"/>
  <mc:AlternateContent xmlns:mc="http://schemas.openxmlformats.org/markup-compatibility/2006">
    <mc:Choice Requires="x15">
      <x15ac:absPath xmlns:x15ac="http://schemas.microsoft.com/office/spreadsheetml/2010/11/ac" url="C:\Users\n.mussatay\Downloads\ОТЧЕТ БИП(полугодие) - 02.10.2026\ОТЧЕТ БИП(полугодие) - 02.10.2026\"/>
    </mc:Choice>
  </mc:AlternateContent>
  <xr:revisionPtr revIDLastSave="0" documentId="13_ncr:1_{7CA61551-206E-4762-932B-5C8AA2425042}" xr6:coauthVersionLast="47" xr6:coauthVersionMax="47" xr10:uidLastSave="{00000000-0000-0000-0000-000000000000}"/>
  <bookViews>
    <workbookView xWindow="-105" yWindow="0" windowWidth="19410" windowHeight="20985" tabRatio="603" xr2:uid="{00000000-000D-0000-FFFF-FFFF00000000}"/>
  </bookViews>
  <sheets>
    <sheet name="прил4-МБ полуг-е (свод)" sheetId="69" r:id="rId1"/>
  </sheets>
  <definedNames>
    <definedName name="_FilterDatabase" localSheetId="0" hidden="1">'прил4-МБ полуг-е (свод)'!$A$10:$AK$458</definedName>
    <definedName name="_xlnm._FilterDatabase" localSheetId="0" hidden="1">'прил4-МБ полуг-е (свод)'!$A$10:$AL$459</definedName>
    <definedName name="Print_Area" localSheetId="0">'прил4-МБ полуг-е (свод)'!$A$3:$AK$458</definedName>
    <definedName name="Print_Titles" localSheetId="0">'прил4-МБ полуг-е (свод)'!$6:$10</definedName>
    <definedName name="_xlnm.Print_Area" localSheetId="0">'прил4-МБ полуг-е (свод)'!$A$1:$AL$464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26" i="69" l="1"/>
  <c r="M426" i="69"/>
  <c r="A269" i="69"/>
  <c r="AE434" i="69" l="1"/>
  <c r="AD434" i="69"/>
  <c r="AC434" i="69"/>
  <c r="T434" i="69"/>
  <c r="S434" i="69"/>
  <c r="P434" i="69"/>
  <c r="O434" i="69"/>
  <c r="G434" i="69"/>
  <c r="H434" i="69"/>
  <c r="F434" i="69"/>
  <c r="E434" i="69"/>
  <c r="Y436" i="69"/>
  <c r="AA436" i="69" s="1"/>
  <c r="AB436" i="69" s="1"/>
  <c r="W436" i="69"/>
  <c r="S436" i="69"/>
  <c r="O436" i="69"/>
  <c r="A459" i="69"/>
  <c r="A458" i="69"/>
  <c r="A453" i="69"/>
  <c r="A454" i="69"/>
  <c r="A455" i="69"/>
  <c r="A456" i="69"/>
  <c r="A452" i="69"/>
  <c r="A450" i="69"/>
  <c r="A446" i="69"/>
  <c r="A447" i="69"/>
  <c r="A448" i="69"/>
  <c r="A445" i="69"/>
  <c r="A443" i="69"/>
  <c r="A439" i="69"/>
  <c r="A440" i="69"/>
  <c r="A441" i="69"/>
  <c r="A438" i="69"/>
  <c r="A436" i="69"/>
  <c r="A435" i="69"/>
  <c r="A433" i="69"/>
  <c r="A432" i="69"/>
  <c r="A430" i="69"/>
  <c r="AF429" i="69"/>
  <c r="AE429" i="69"/>
  <c r="AD429" i="69"/>
  <c r="AC429" i="69"/>
  <c r="V429" i="69"/>
  <c r="U429" i="69"/>
  <c r="T429" i="69"/>
  <c r="S429" i="69"/>
  <c r="R429" i="69"/>
  <c r="Q429" i="69"/>
  <c r="P429" i="69"/>
  <c r="Y429" i="69" s="1"/>
  <c r="O429" i="69"/>
  <c r="N429" i="69"/>
  <c r="M429" i="69"/>
  <c r="L429" i="69"/>
  <c r="K429" i="69"/>
  <c r="J429" i="69"/>
  <c r="I429" i="69"/>
  <c r="H429" i="69"/>
  <c r="G429" i="69"/>
  <c r="F429" i="69"/>
  <c r="E429" i="69"/>
  <c r="A363" i="69"/>
  <c r="A364" i="69"/>
  <c r="A365" i="69"/>
  <c r="A291" i="69"/>
  <c r="A292" i="69"/>
  <c r="Y292" i="69"/>
  <c r="W292" i="69"/>
  <c r="S292" i="69"/>
  <c r="O292" i="69"/>
  <c r="Y291" i="69"/>
  <c r="W291" i="69"/>
  <c r="S291" i="69"/>
  <c r="O291" i="69"/>
  <c r="Y269" i="69"/>
  <c r="W269" i="69"/>
  <c r="O269" i="69"/>
  <c r="A241" i="69"/>
  <c r="A242" i="69"/>
  <c r="Y242" i="69"/>
  <c r="Z242" i="69" s="1"/>
  <c r="W242" i="69"/>
  <c r="S242" i="69"/>
  <c r="O242" i="69"/>
  <c r="Y241" i="69"/>
  <c r="W241" i="69"/>
  <c r="S241" i="69"/>
  <c r="O241" i="69"/>
  <c r="A103" i="69"/>
  <c r="A104" i="69"/>
  <c r="A105" i="69"/>
  <c r="A106" i="69"/>
  <c r="Y106" i="69"/>
  <c r="W106" i="69"/>
  <c r="Y105" i="69"/>
  <c r="Z105" i="69" s="1"/>
  <c r="W105" i="69"/>
  <c r="Y104" i="69"/>
  <c r="W104" i="69"/>
  <c r="Y103" i="69"/>
  <c r="Z103" i="69" s="1"/>
  <c r="W103" i="69"/>
  <c r="A49" i="69"/>
  <c r="A50" i="69"/>
  <c r="A17" i="69"/>
  <c r="Y17" i="69"/>
  <c r="W17" i="69"/>
  <c r="S17" i="69"/>
  <c r="O17" i="69"/>
  <c r="Z436" i="69" l="1"/>
  <c r="W429" i="69"/>
  <c r="AA429" i="69"/>
  <c r="AB429" i="69" s="1"/>
  <c r="Z429" i="69"/>
  <c r="AA103" i="69"/>
  <c r="AB103" i="69" s="1"/>
  <c r="AA292" i="69"/>
  <c r="AB292" i="69" s="1"/>
  <c r="AA291" i="69"/>
  <c r="AB291" i="69" s="1"/>
  <c r="Z292" i="69"/>
  <c r="Z291" i="69"/>
  <c r="AA242" i="69"/>
  <c r="AB242" i="69" s="1"/>
  <c r="AA269" i="69"/>
  <c r="AB269" i="69" s="1"/>
  <c r="AA241" i="69"/>
  <c r="AB241" i="69" s="1"/>
  <c r="Z269" i="69"/>
  <c r="Z241" i="69"/>
  <c r="AA17" i="69"/>
  <c r="AA105" i="69"/>
  <c r="AB105" i="69" s="1"/>
  <c r="AA106" i="69"/>
  <c r="AB106" i="69" s="1"/>
  <c r="AA104" i="69"/>
  <c r="AB104" i="69" s="1"/>
  <c r="Z104" i="69"/>
  <c r="Z106" i="69"/>
  <c r="A111" i="69" l="1"/>
  <c r="S184" i="69" l="1"/>
  <c r="S185" i="69"/>
  <c r="S172" i="69"/>
  <c r="S173" i="69"/>
  <c r="S174" i="69"/>
  <c r="S141" i="69"/>
  <c r="S142" i="69"/>
  <c r="S143" i="69"/>
  <c r="S144" i="69"/>
  <c r="S145" i="69"/>
  <c r="S146" i="69"/>
  <c r="S147" i="69"/>
  <c r="S148" i="69"/>
  <c r="S149" i="69"/>
  <c r="S150" i="69"/>
  <c r="S151" i="69"/>
  <c r="S152" i="69"/>
  <c r="S153" i="69"/>
  <c r="S154" i="69"/>
  <c r="S155" i="69"/>
  <c r="O151" i="69"/>
  <c r="A428" i="69" l="1"/>
  <c r="A423" i="69"/>
  <c r="A422" i="69"/>
  <c r="A414" i="69"/>
  <c r="A415" i="69"/>
  <c r="A416" i="69"/>
  <c r="A417" i="69"/>
  <c r="A418" i="69"/>
  <c r="A419" i="69"/>
  <c r="A420" i="69"/>
  <c r="A413" i="69"/>
  <c r="A404" i="69"/>
  <c r="A405" i="69"/>
  <c r="A406" i="69"/>
  <c r="A407" i="69"/>
  <c r="A408" i="69"/>
  <c r="A409" i="69"/>
  <c r="A403" i="69"/>
  <c r="A391" i="69"/>
  <c r="A392" i="69"/>
  <c r="A393" i="69"/>
  <c r="A394" i="69"/>
  <c r="A395" i="69"/>
  <c r="A396" i="69"/>
  <c r="A397" i="69"/>
  <c r="A398" i="69"/>
  <c r="A399" i="69"/>
  <c r="A400" i="69"/>
  <c r="A401" i="69"/>
  <c r="A390" i="69"/>
  <c r="A387" i="69"/>
  <c r="A388" i="69"/>
  <c r="A386" i="69"/>
  <c r="A379" i="69"/>
  <c r="A380" i="69"/>
  <c r="A381" i="69"/>
  <c r="A382" i="69"/>
  <c r="A383" i="69"/>
  <c r="A378" i="69"/>
  <c r="A376" i="69"/>
  <c r="A375" i="69"/>
  <c r="A361" i="69"/>
  <c r="A362" i="69"/>
  <c r="A366" i="69"/>
  <c r="A367" i="69"/>
  <c r="A368" i="69"/>
  <c r="A369" i="69"/>
  <c r="A370" i="69"/>
  <c r="A360" i="69"/>
  <c r="A352" i="69"/>
  <c r="A353" i="69"/>
  <c r="A354" i="69"/>
  <c r="A355" i="69"/>
  <c r="A356" i="69"/>
  <c r="A357" i="69"/>
  <c r="A358" i="69"/>
  <c r="A351" i="69"/>
  <c r="A336" i="69"/>
  <c r="A337" i="69"/>
  <c r="A338" i="69"/>
  <c r="A339" i="69"/>
  <c r="A340" i="69"/>
  <c r="A341" i="69"/>
  <c r="A342" i="69"/>
  <c r="A343" i="69"/>
  <c r="A344" i="69"/>
  <c r="A345" i="69"/>
  <c r="A346" i="69"/>
  <c r="A347" i="69"/>
  <c r="A335" i="69"/>
  <c r="A331" i="69"/>
  <c r="A332" i="69"/>
  <c r="A333" i="69"/>
  <c r="A330" i="69"/>
  <c r="A326" i="69"/>
  <c r="A324" i="69"/>
  <c r="A323" i="69"/>
  <c r="A311" i="69"/>
  <c r="A312" i="69"/>
  <c r="A313" i="69"/>
  <c r="A314" i="69"/>
  <c r="A315" i="69"/>
  <c r="A316" i="69"/>
  <c r="A317" i="69"/>
  <c r="A318" i="69"/>
  <c r="A319" i="69"/>
  <c r="A310" i="69"/>
  <c r="A290" i="69"/>
  <c r="A293" i="69"/>
  <c r="A294" i="69"/>
  <c r="A295" i="69"/>
  <c r="A296" i="69"/>
  <c r="A297" i="69"/>
  <c r="A298" i="69"/>
  <c r="A299" i="69"/>
  <c r="A300" i="69"/>
  <c r="A301" i="69"/>
  <c r="A302" i="69"/>
  <c r="A303" i="69"/>
  <c r="A304" i="69"/>
  <c r="A305" i="69"/>
  <c r="A306" i="69"/>
  <c r="A289" i="69"/>
  <c r="A268" i="69"/>
  <c r="A270" i="69"/>
  <c r="A271" i="69"/>
  <c r="A272" i="69"/>
  <c r="A273" i="69"/>
  <c r="A274" i="69"/>
  <c r="A275" i="69"/>
  <c r="A276" i="69"/>
  <c r="A277" i="69"/>
  <c r="A278" i="69"/>
  <c r="A279" i="69"/>
  <c r="A280" i="69"/>
  <c r="A281" i="69"/>
  <c r="A282" i="69"/>
  <c r="A283" i="69"/>
  <c r="A284" i="69"/>
  <c r="A285" i="69"/>
  <c r="A286" i="69"/>
  <c r="A287" i="69"/>
  <c r="A267" i="69"/>
  <c r="A237" i="69"/>
  <c r="A238" i="69"/>
  <c r="A239" i="69"/>
  <c r="A240" i="69"/>
  <c r="A243" i="69"/>
  <c r="A244" i="69"/>
  <c r="A245" i="69"/>
  <c r="A246" i="69"/>
  <c r="A247" i="69"/>
  <c r="A248" i="69"/>
  <c r="A249" i="69"/>
  <c r="A250" i="69"/>
  <c r="A251" i="69"/>
  <c r="A252" i="69"/>
  <c r="A253" i="69"/>
  <c r="A254" i="69"/>
  <c r="A255" i="69"/>
  <c r="A256" i="69"/>
  <c r="A257" i="69"/>
  <c r="A258" i="69"/>
  <c r="A259" i="69"/>
  <c r="A260" i="69"/>
  <c r="A261" i="69"/>
  <c r="A262" i="69"/>
  <c r="A263" i="69"/>
  <c r="A264" i="69"/>
  <c r="A236" i="69"/>
  <c r="A200" i="69"/>
  <c r="A201" i="69"/>
  <c r="A202" i="69"/>
  <c r="A203" i="69"/>
  <c r="A204" i="69"/>
  <c r="A205" i="69"/>
  <c r="A206" i="69"/>
  <c r="A207" i="69"/>
  <c r="A208" i="69"/>
  <c r="A209" i="69"/>
  <c r="A210" i="69"/>
  <c r="A211" i="69"/>
  <c r="A212" i="69"/>
  <c r="A213" i="69"/>
  <c r="A214" i="69"/>
  <c r="A215" i="69"/>
  <c r="A216" i="69"/>
  <c r="A217" i="69"/>
  <c r="A218" i="69"/>
  <c r="A219" i="69"/>
  <c r="A220" i="69"/>
  <c r="A221" i="69"/>
  <c r="A222" i="69"/>
  <c r="A223" i="69"/>
  <c r="A224" i="69"/>
  <c r="A225" i="69"/>
  <c r="A226" i="69"/>
  <c r="A227" i="69"/>
  <c r="A228" i="69"/>
  <c r="A229" i="69"/>
  <c r="A230" i="69"/>
  <c r="A231" i="69"/>
  <c r="A232" i="69"/>
  <c r="A233" i="69"/>
  <c r="A234" i="69"/>
  <c r="A199" i="69"/>
  <c r="A195" i="69"/>
  <c r="A194" i="69"/>
  <c r="A192" i="69"/>
  <c r="A191" i="69"/>
  <c r="A189" i="69"/>
  <c r="A168" i="69"/>
  <c r="A169" i="69"/>
  <c r="A170" i="69"/>
  <c r="A171" i="69"/>
  <c r="A172" i="69"/>
  <c r="A173" i="69"/>
  <c r="A174" i="69"/>
  <c r="A175" i="69"/>
  <c r="A176" i="69"/>
  <c r="A177" i="69"/>
  <c r="A178" i="69"/>
  <c r="A179" i="69"/>
  <c r="A180" i="69"/>
  <c r="A181" i="69"/>
  <c r="A182" i="69"/>
  <c r="A183" i="69"/>
  <c r="A184" i="69"/>
  <c r="A185" i="69"/>
  <c r="A167" i="69"/>
  <c r="A136" i="69"/>
  <c r="A137" i="69"/>
  <c r="A138" i="69"/>
  <c r="A139" i="69"/>
  <c r="A140" i="69"/>
  <c r="A141" i="69"/>
  <c r="A142" i="69"/>
  <c r="A143" i="69"/>
  <c r="A144" i="69"/>
  <c r="A145" i="69"/>
  <c r="A146" i="69"/>
  <c r="A147" i="69"/>
  <c r="A148" i="69"/>
  <c r="A149" i="69"/>
  <c r="A150" i="69"/>
  <c r="A151" i="69"/>
  <c r="A152" i="69"/>
  <c r="A153" i="69"/>
  <c r="A154" i="69"/>
  <c r="A155" i="69"/>
  <c r="A156" i="69"/>
  <c r="A157" i="69"/>
  <c r="A158" i="69"/>
  <c r="A159" i="69"/>
  <c r="A160" i="69"/>
  <c r="A161" i="69"/>
  <c r="A162" i="69"/>
  <c r="A163" i="69"/>
  <c r="A164" i="69"/>
  <c r="A165" i="69"/>
  <c r="A135" i="69"/>
  <c r="A131" i="69"/>
  <c r="A100" i="69"/>
  <c r="A101" i="69"/>
  <c r="A102" i="69"/>
  <c r="A107" i="69"/>
  <c r="A108" i="69"/>
  <c r="A109" i="69"/>
  <c r="A110" i="69"/>
  <c r="A112" i="69"/>
  <c r="A113" i="69"/>
  <c r="A114" i="69"/>
  <c r="A115" i="69"/>
  <c r="A116" i="69"/>
  <c r="A117" i="69"/>
  <c r="A118" i="69"/>
  <c r="A119" i="69"/>
  <c r="A120" i="69"/>
  <c r="A121" i="69"/>
  <c r="A122" i="69"/>
  <c r="A123" i="69"/>
  <c r="A124" i="69"/>
  <c r="A125" i="69"/>
  <c r="A126" i="69"/>
  <c r="A127" i="69"/>
  <c r="A128" i="69"/>
  <c r="A129" i="69"/>
  <c r="A99" i="69"/>
  <c r="A89" i="69"/>
  <c r="A90" i="69"/>
  <c r="A91" i="69"/>
  <c r="A92" i="69"/>
  <c r="A93" i="69"/>
  <c r="A94" i="69"/>
  <c r="A95" i="69"/>
  <c r="A96" i="69"/>
  <c r="A97" i="69"/>
  <c r="A88" i="69"/>
  <c r="A84" i="69"/>
  <c r="A67" i="69"/>
  <c r="A63" i="69"/>
  <c r="A48" i="69"/>
  <c r="A31" i="69"/>
  <c r="A20" i="69"/>
  <c r="A19" i="69"/>
  <c r="A18" i="69"/>
  <c r="A80" i="69"/>
  <c r="A81" i="69"/>
  <c r="A83" i="69"/>
  <c r="A82" i="69"/>
  <c r="A79" i="69"/>
  <c r="A77" i="69"/>
  <c r="A76" i="69"/>
  <c r="A75" i="69"/>
  <c r="A74" i="69"/>
  <c r="A73" i="69"/>
  <c r="A72" i="69"/>
  <c r="A71" i="69"/>
  <c r="A70" i="69"/>
  <c r="A69" i="69"/>
  <c r="A68" i="69"/>
  <c r="A66" i="69"/>
  <c r="A65" i="69"/>
  <c r="A64" i="69"/>
  <c r="A62" i="69"/>
  <c r="A61" i="69"/>
  <c r="A60" i="69"/>
  <c r="A59" i="69"/>
  <c r="A58" i="69"/>
  <c r="A57" i="69"/>
  <c r="A56" i="69"/>
  <c r="A55" i="69"/>
  <c r="A54" i="69"/>
  <c r="A53" i="69"/>
  <c r="A52" i="69"/>
  <c r="A51" i="69"/>
  <c r="A47" i="69"/>
  <c r="A46" i="69"/>
  <c r="A44" i="69"/>
  <c r="A43" i="69"/>
  <c r="A42" i="69"/>
  <c r="A41" i="69"/>
  <c r="A40" i="69"/>
  <c r="A39" i="69"/>
  <c r="A38" i="69"/>
  <c r="A37" i="69"/>
  <c r="A36" i="69"/>
  <c r="A35" i="69"/>
  <c r="A34" i="69"/>
  <c r="A33" i="69"/>
  <c r="A32" i="69"/>
  <c r="A30" i="69"/>
  <c r="A29" i="69"/>
  <c r="A28" i="69"/>
  <c r="A27" i="69"/>
  <c r="A26" i="69"/>
  <c r="A25" i="69"/>
  <c r="A24" i="69"/>
  <c r="A23" i="69"/>
  <c r="A22" i="69"/>
  <c r="A21" i="69"/>
  <c r="A16" i="69"/>
  <c r="A15" i="69"/>
  <c r="A14" i="69"/>
  <c r="AD322" i="69"/>
  <c r="O286" i="69" l="1"/>
  <c r="S286" i="69"/>
  <c r="Y459" i="69"/>
  <c r="O459" i="69"/>
  <c r="Y458" i="69"/>
  <c r="Z458" i="69" s="1"/>
  <c r="W458" i="69"/>
  <c r="S458" i="69"/>
  <c r="S457" i="69" s="1"/>
  <c r="O458" i="69"/>
  <c r="AK457" i="69"/>
  <c r="AF457" i="69"/>
  <c r="AE457" i="69"/>
  <c r="AD457" i="69"/>
  <c r="AC457" i="69"/>
  <c r="V457" i="69"/>
  <c r="U457" i="69"/>
  <c r="T457" i="69"/>
  <c r="R457" i="69"/>
  <c r="Q457" i="69"/>
  <c r="P457" i="69"/>
  <c r="N457" i="69"/>
  <c r="M457" i="69"/>
  <c r="L457" i="69"/>
  <c r="L424" i="69" s="1"/>
  <c r="K457" i="69"/>
  <c r="K424" i="69" s="1"/>
  <c r="I457" i="69"/>
  <c r="H457" i="69"/>
  <c r="G457" i="69"/>
  <c r="F457" i="69"/>
  <c r="E457" i="69"/>
  <c r="Y456" i="69"/>
  <c r="AA456" i="69" s="1"/>
  <c r="S456" i="69"/>
  <c r="O456" i="69"/>
  <c r="Y455" i="69"/>
  <c r="S455" i="69"/>
  <c r="O455" i="69"/>
  <c r="Y454" i="69"/>
  <c r="AA454" i="69" s="1"/>
  <c r="S454" i="69"/>
  <c r="O454" i="69"/>
  <c r="Y453" i="69"/>
  <c r="AA453" i="69" s="1"/>
  <c r="S453" i="69"/>
  <c r="O453" i="69"/>
  <c r="Y452" i="69"/>
  <c r="AA452" i="69" s="1"/>
  <c r="S452" i="69"/>
  <c r="O452" i="69"/>
  <c r="AE451" i="69"/>
  <c r="AD451" i="69"/>
  <c r="AC451" i="69"/>
  <c r="T451" i="69"/>
  <c r="P451" i="69"/>
  <c r="K451" i="69"/>
  <c r="J451" i="69"/>
  <c r="I451" i="69"/>
  <c r="H451" i="69"/>
  <c r="F451" i="69"/>
  <c r="E451" i="69"/>
  <c r="Y450" i="69"/>
  <c r="Z450" i="69" s="1"/>
  <c r="W450" i="69"/>
  <c r="S450" i="69"/>
  <c r="S449" i="69" s="1"/>
  <c r="O450" i="69"/>
  <c r="O449" i="69" s="1"/>
  <c r="AF449" i="69"/>
  <c r="AE449" i="69"/>
  <c r="AD449" i="69"/>
  <c r="AC449" i="69"/>
  <c r="V449" i="69"/>
  <c r="U449" i="69"/>
  <c r="T449" i="69"/>
  <c r="R449" i="69"/>
  <c r="Q449" i="69"/>
  <c r="P449" i="69"/>
  <c r="N449" i="69"/>
  <c r="M449" i="69"/>
  <c r="L449" i="69"/>
  <c r="K449" i="69"/>
  <c r="I449" i="69"/>
  <c r="H449" i="69"/>
  <c r="G449" i="69"/>
  <c r="F449" i="69"/>
  <c r="E449" i="69"/>
  <c r="Y448" i="69"/>
  <c r="Z448" i="69" s="1"/>
  <c r="W448" i="69"/>
  <c r="O448" i="69"/>
  <c r="Y447" i="69"/>
  <c r="Z447" i="69" s="1"/>
  <c r="W447" i="69"/>
  <c r="O447" i="69"/>
  <c r="Y446" i="69"/>
  <c r="W446" i="69"/>
  <c r="O446" i="69"/>
  <c r="Y445" i="69"/>
  <c r="W445" i="69"/>
  <c r="O445" i="69"/>
  <c r="AK444" i="69"/>
  <c r="AF444" i="69"/>
  <c r="AE444" i="69"/>
  <c r="AD444" i="69"/>
  <c r="AC444" i="69"/>
  <c r="V444" i="69"/>
  <c r="U444" i="69"/>
  <c r="T444" i="69"/>
  <c r="S444" i="69"/>
  <c r="R444" i="69"/>
  <c r="Q444" i="69"/>
  <c r="P444" i="69"/>
  <c r="N444" i="69"/>
  <c r="M444" i="69"/>
  <c r="L444" i="69"/>
  <c r="K444" i="69"/>
  <c r="J444" i="69"/>
  <c r="I444" i="69"/>
  <c r="H444" i="69"/>
  <c r="G444" i="69"/>
  <c r="F444" i="69"/>
  <c r="E444" i="69"/>
  <c r="Y443" i="69"/>
  <c r="Z443" i="69" s="1"/>
  <c r="W443" i="69"/>
  <c r="O443" i="69"/>
  <c r="AK442" i="69"/>
  <c r="AF442" i="69"/>
  <c r="AE442" i="69"/>
  <c r="AD442" i="69"/>
  <c r="AC442" i="69"/>
  <c r="V442" i="69"/>
  <c r="U442" i="69"/>
  <c r="T442" i="69"/>
  <c r="S442" i="69"/>
  <c r="R442" i="69"/>
  <c r="Q442" i="69"/>
  <c r="P442" i="69"/>
  <c r="N442" i="69"/>
  <c r="M442" i="69"/>
  <c r="L442" i="69"/>
  <c r="K442" i="69"/>
  <c r="J442" i="69"/>
  <c r="I442" i="69"/>
  <c r="H442" i="69"/>
  <c r="G442" i="69"/>
  <c r="F442" i="69"/>
  <c r="E442" i="69"/>
  <c r="Y441" i="69"/>
  <c r="Z441" i="69" s="1"/>
  <c r="S441" i="69"/>
  <c r="O441" i="69"/>
  <c r="Y440" i="69"/>
  <c r="Z440" i="69" s="1"/>
  <c r="S440" i="69"/>
  <c r="O440" i="69"/>
  <c r="Y439" i="69"/>
  <c r="S439" i="69"/>
  <c r="O439" i="69"/>
  <c r="Y438" i="69"/>
  <c r="W438" i="69"/>
  <c r="S438" i="69"/>
  <c r="O438" i="69"/>
  <c r="AK437" i="69"/>
  <c r="AF437" i="69"/>
  <c r="AE437" i="69"/>
  <c r="AD437" i="69"/>
  <c r="AC437" i="69"/>
  <c r="V437" i="69"/>
  <c r="U437" i="69"/>
  <c r="T437" i="69"/>
  <c r="R437" i="69"/>
  <c r="Q437" i="69"/>
  <c r="P437" i="69"/>
  <c r="N437" i="69"/>
  <c r="M437" i="69"/>
  <c r="L437" i="69"/>
  <c r="K437" i="69"/>
  <c r="J437" i="69"/>
  <c r="I437" i="69"/>
  <c r="H437" i="69"/>
  <c r="G437" i="69"/>
  <c r="F437" i="69"/>
  <c r="E437" i="69"/>
  <c r="Y435" i="69"/>
  <c r="Y434" i="69"/>
  <c r="Y433" i="69"/>
  <c r="Z433" i="69" s="1"/>
  <c r="W433" i="69"/>
  <c r="Y432" i="69"/>
  <c r="Z432" i="69" s="1"/>
  <c r="W432" i="69"/>
  <c r="S432" i="69"/>
  <c r="S431" i="69" s="1"/>
  <c r="O432" i="69"/>
  <c r="O431" i="69" s="1"/>
  <c r="AE431" i="69"/>
  <c r="AD431" i="69"/>
  <c r="AC431" i="69"/>
  <c r="V431" i="69"/>
  <c r="U431" i="69"/>
  <c r="T431" i="69"/>
  <c r="R431" i="69"/>
  <c r="Q431" i="69"/>
  <c r="P431" i="69"/>
  <c r="N431" i="69"/>
  <c r="M431" i="69"/>
  <c r="L431" i="69"/>
  <c r="K431" i="69"/>
  <c r="J431" i="69"/>
  <c r="I431" i="69"/>
  <c r="H431" i="69"/>
  <c r="G431" i="69"/>
  <c r="F431" i="69"/>
  <c r="E431" i="69"/>
  <c r="Y428" i="69"/>
  <c r="W428" i="69"/>
  <c r="S428" i="69"/>
  <c r="S427" i="69" s="1"/>
  <c r="O428" i="69"/>
  <c r="O427" i="69" s="1"/>
  <c r="AF427" i="69"/>
  <c r="AE427" i="69"/>
  <c r="AE426" i="69" s="1"/>
  <c r="AD427" i="69"/>
  <c r="AC427" i="69"/>
  <c r="AC426" i="69" s="1"/>
  <c r="V427" i="69"/>
  <c r="V426" i="69" s="1"/>
  <c r="U427" i="69"/>
  <c r="T427" i="69"/>
  <c r="R427" i="69"/>
  <c r="Q427" i="69"/>
  <c r="P427" i="69"/>
  <c r="P426" i="69" s="1"/>
  <c r="N427" i="69"/>
  <c r="M427" i="69"/>
  <c r="L427" i="69"/>
  <c r="K427" i="69"/>
  <c r="J427" i="69"/>
  <c r="I427" i="69"/>
  <c r="H427" i="69"/>
  <c r="G427" i="69"/>
  <c r="G426" i="69" s="1"/>
  <c r="F427" i="69"/>
  <c r="E427" i="69"/>
  <c r="E426" i="69" s="1"/>
  <c r="Y425" i="69"/>
  <c r="W425" i="69"/>
  <c r="J424" i="69"/>
  <c r="Y423" i="69"/>
  <c r="Z423" i="69" s="1"/>
  <c r="W423" i="69"/>
  <c r="S423" i="69"/>
  <c r="O423" i="69"/>
  <c r="Y422" i="69"/>
  <c r="Z422" i="69" s="1"/>
  <c r="W422" i="69"/>
  <c r="S422" i="69"/>
  <c r="O422" i="69"/>
  <c r="AK421" i="69"/>
  <c r="AF421" i="69"/>
  <c r="AE421" i="69"/>
  <c r="AD421" i="69"/>
  <c r="AC421" i="69"/>
  <c r="V421" i="69"/>
  <c r="U421" i="69"/>
  <c r="T421" i="69"/>
  <c r="R421" i="69"/>
  <c r="Q421" i="69"/>
  <c r="P421" i="69"/>
  <c r="N421" i="69"/>
  <c r="M421" i="69"/>
  <c r="L421" i="69"/>
  <c r="K421" i="69"/>
  <c r="J421" i="69"/>
  <c r="I421" i="69"/>
  <c r="H421" i="69"/>
  <c r="G421" i="69"/>
  <c r="F421" i="69"/>
  <c r="E421" i="69"/>
  <c r="Y420" i="69"/>
  <c r="S420" i="69"/>
  <c r="O420" i="69"/>
  <c r="Y419" i="69"/>
  <c r="Z419" i="69" s="1"/>
  <c r="W419" i="69"/>
  <c r="S419" i="69"/>
  <c r="O419" i="69"/>
  <c r="Y418" i="69"/>
  <c r="W418" i="69"/>
  <c r="S418" i="69"/>
  <c r="O418" i="69"/>
  <c r="Y417" i="69"/>
  <c r="W417" i="69"/>
  <c r="S417" i="69"/>
  <c r="O417" i="69"/>
  <c r="Y416" i="69"/>
  <c r="W416" i="69"/>
  <c r="S416" i="69"/>
  <c r="O416" i="69"/>
  <c r="Y415" i="69"/>
  <c r="W415" i="69"/>
  <c r="S415" i="69"/>
  <c r="O415" i="69"/>
  <c r="Y414" i="69"/>
  <c r="Z414" i="69" s="1"/>
  <c r="W414" i="69"/>
  <c r="S414" i="69"/>
  <c r="O414" i="69"/>
  <c r="Y413" i="69"/>
  <c r="W413" i="69"/>
  <c r="S413" i="69"/>
  <c r="O413" i="69"/>
  <c r="AK412" i="69"/>
  <c r="AF412" i="69"/>
  <c r="AE412" i="69"/>
  <c r="AD412" i="69"/>
  <c r="AC412" i="69"/>
  <c r="V412" i="69"/>
  <c r="U412" i="69"/>
  <c r="T412" i="69"/>
  <c r="R412" i="69"/>
  <c r="Q412" i="69"/>
  <c r="P412" i="69"/>
  <c r="N412" i="69"/>
  <c r="M412" i="69"/>
  <c r="L412" i="69"/>
  <c r="K412" i="69"/>
  <c r="J412" i="69"/>
  <c r="I412" i="69"/>
  <c r="H412" i="69"/>
  <c r="G412" i="69"/>
  <c r="F412" i="69"/>
  <c r="E412" i="69"/>
  <c r="Y411" i="69"/>
  <c r="W411" i="69"/>
  <c r="Y409" i="69"/>
  <c r="W409" i="69"/>
  <c r="S409" i="69"/>
  <c r="O409" i="69"/>
  <c r="Y408" i="69"/>
  <c r="Z408" i="69" s="1"/>
  <c r="W408" i="69"/>
  <c r="S408" i="69"/>
  <c r="O408" i="69"/>
  <c r="Y407" i="69"/>
  <c r="W407" i="69"/>
  <c r="S407" i="69"/>
  <c r="O407" i="69"/>
  <c r="Y406" i="69"/>
  <c r="W406" i="69"/>
  <c r="S406" i="69"/>
  <c r="O406" i="69"/>
  <c r="Y405" i="69"/>
  <c r="W405" i="69"/>
  <c r="S405" i="69"/>
  <c r="O405" i="69"/>
  <c r="Y404" i="69"/>
  <c r="W404" i="69"/>
  <c r="S404" i="69"/>
  <c r="O404" i="69"/>
  <c r="Y403" i="69"/>
  <c r="W403" i="69"/>
  <c r="S403" i="69"/>
  <c r="O403" i="69"/>
  <c r="AK402" i="69"/>
  <c r="AF402" i="69"/>
  <c r="AE402" i="69"/>
  <c r="AD402" i="69"/>
  <c r="AC402" i="69"/>
  <c r="V402" i="69"/>
  <c r="U402" i="69"/>
  <c r="T402" i="69"/>
  <c r="R402" i="69"/>
  <c r="Q402" i="69"/>
  <c r="P402" i="69"/>
  <c r="N402" i="69"/>
  <c r="M402" i="69"/>
  <c r="L402" i="69"/>
  <c r="K402" i="69"/>
  <c r="J402" i="69"/>
  <c r="I402" i="69"/>
  <c r="H402" i="69"/>
  <c r="G402" i="69"/>
  <c r="F402" i="69"/>
  <c r="E402" i="69"/>
  <c r="Y401" i="69"/>
  <c r="W401" i="69"/>
  <c r="Y400" i="69"/>
  <c r="Z400" i="69" s="1"/>
  <c r="W400" i="69"/>
  <c r="Y399" i="69"/>
  <c r="W399" i="69"/>
  <c r="Y398" i="69"/>
  <c r="Z398" i="69" s="1"/>
  <c r="W398" i="69"/>
  <c r="Y397" i="69"/>
  <c r="Z397" i="69" s="1"/>
  <c r="W397" i="69"/>
  <c r="Y396" i="69"/>
  <c r="W396" i="69"/>
  <c r="S396" i="69"/>
  <c r="O396" i="69"/>
  <c r="Y395" i="69"/>
  <c r="W395" i="69"/>
  <c r="S395" i="69"/>
  <c r="O395" i="69"/>
  <c r="Y394" i="69"/>
  <c r="W394" i="69"/>
  <c r="S394" i="69"/>
  <c r="O394" i="69"/>
  <c r="Y393" i="69"/>
  <c r="W393" i="69"/>
  <c r="S393" i="69"/>
  <c r="O393" i="69"/>
  <c r="Y392" i="69"/>
  <c r="Z392" i="69" s="1"/>
  <c r="W392" i="69"/>
  <c r="S392" i="69"/>
  <c r="O392" i="69"/>
  <c r="Y391" i="69"/>
  <c r="W391" i="69"/>
  <c r="S391" i="69"/>
  <c r="O391" i="69"/>
  <c r="Y390" i="69"/>
  <c r="W390" i="69"/>
  <c r="S390" i="69"/>
  <c r="O390" i="69"/>
  <c r="AK389" i="69"/>
  <c r="AF389" i="69"/>
  <c r="AE389" i="69"/>
  <c r="AD389" i="69"/>
  <c r="AC389" i="69"/>
  <c r="V389" i="69"/>
  <c r="U389" i="69"/>
  <c r="T389" i="69"/>
  <c r="R389" i="69"/>
  <c r="Q389" i="69"/>
  <c r="P389" i="69"/>
  <c r="N389" i="69"/>
  <c r="M389" i="69"/>
  <c r="L389" i="69"/>
  <c r="K389" i="69"/>
  <c r="J389" i="69"/>
  <c r="I389" i="69"/>
  <c r="H389" i="69"/>
  <c r="G389" i="69"/>
  <c r="F389" i="69"/>
  <c r="E389" i="69"/>
  <c r="Y388" i="69"/>
  <c r="W388" i="69"/>
  <c r="S388" i="69"/>
  <c r="O388" i="69"/>
  <c r="Y387" i="69"/>
  <c r="Z387" i="69" s="1"/>
  <c r="W387" i="69"/>
  <c r="S387" i="69"/>
  <c r="O387" i="69"/>
  <c r="Y386" i="69"/>
  <c r="Z386" i="69" s="1"/>
  <c r="W386" i="69"/>
  <c r="S386" i="69"/>
  <c r="O386" i="69"/>
  <c r="AK385" i="69"/>
  <c r="AF385" i="69"/>
  <c r="AE385" i="69"/>
  <c r="AD385" i="69"/>
  <c r="AC385" i="69"/>
  <c r="V385" i="69"/>
  <c r="U385" i="69"/>
  <c r="T385" i="69"/>
  <c r="R385" i="69"/>
  <c r="Q385" i="69"/>
  <c r="P385" i="69"/>
  <c r="N385" i="69"/>
  <c r="M385" i="69"/>
  <c r="L385" i="69"/>
  <c r="K385" i="69"/>
  <c r="J385" i="69"/>
  <c r="I385" i="69"/>
  <c r="H385" i="69"/>
  <c r="G385" i="69"/>
  <c r="F385" i="69"/>
  <c r="E385" i="69"/>
  <c r="Y383" i="69"/>
  <c r="W383" i="69"/>
  <c r="S383" i="69"/>
  <c r="O383" i="69"/>
  <c r="Y382" i="69"/>
  <c r="W382" i="69"/>
  <c r="S382" i="69"/>
  <c r="O382" i="69"/>
  <c r="Y381" i="69"/>
  <c r="W381" i="69"/>
  <c r="S381" i="69"/>
  <c r="O381" i="69"/>
  <c r="Y380" i="69"/>
  <c r="W380" i="69"/>
  <c r="S380" i="69"/>
  <c r="O380" i="69"/>
  <c r="Y379" i="69"/>
  <c r="Z379" i="69" s="1"/>
  <c r="W379" i="69"/>
  <c r="S379" i="69"/>
  <c r="O379" i="69"/>
  <c r="Y378" i="69"/>
  <c r="W378" i="69"/>
  <c r="S378" i="69"/>
  <c r="O378" i="69"/>
  <c r="AK377" i="69"/>
  <c r="AF377" i="69"/>
  <c r="AE377" i="69"/>
  <c r="AD377" i="69"/>
  <c r="AC377" i="69"/>
  <c r="V377" i="69"/>
  <c r="U377" i="69"/>
  <c r="T377" i="69"/>
  <c r="R377" i="69"/>
  <c r="Q377" i="69"/>
  <c r="P377" i="69"/>
  <c r="N377" i="69"/>
  <c r="M377" i="69"/>
  <c r="L377" i="69"/>
  <c r="K377" i="69"/>
  <c r="J377" i="69"/>
  <c r="I377" i="69"/>
  <c r="H377" i="69"/>
  <c r="G377" i="69"/>
  <c r="F377" i="69"/>
  <c r="E377" i="69"/>
  <c r="Y376" i="69"/>
  <c r="W376" i="69"/>
  <c r="S376" i="69"/>
  <c r="O376" i="69"/>
  <c r="Y375" i="69"/>
  <c r="W375" i="69"/>
  <c r="S375" i="69"/>
  <c r="O375" i="69"/>
  <c r="AK374" i="69"/>
  <c r="AF374" i="69"/>
  <c r="AE374" i="69"/>
  <c r="AD374" i="69"/>
  <c r="AC374" i="69"/>
  <c r="V374" i="69"/>
  <c r="U374" i="69"/>
  <c r="T374" i="69"/>
  <c r="R374" i="69"/>
  <c r="Q374" i="69"/>
  <c r="P374" i="69"/>
  <c r="N374" i="69"/>
  <c r="M374" i="69"/>
  <c r="L374" i="69"/>
  <c r="K374" i="69"/>
  <c r="J374" i="69"/>
  <c r="I374" i="69"/>
  <c r="H374" i="69"/>
  <c r="G374" i="69"/>
  <c r="F374" i="69"/>
  <c r="E374" i="69"/>
  <c r="Y372" i="69"/>
  <c r="W372" i="69"/>
  <c r="Y370" i="69"/>
  <c r="W370" i="69"/>
  <c r="S370" i="69"/>
  <c r="O370" i="69"/>
  <c r="Y369" i="69"/>
  <c r="W369" i="69"/>
  <c r="S369" i="69"/>
  <c r="O369" i="69"/>
  <c r="Y368" i="69"/>
  <c r="Z368" i="69" s="1"/>
  <c r="W368" i="69"/>
  <c r="S368" i="69"/>
  <c r="O368" i="69"/>
  <c r="Y367" i="69"/>
  <c r="Z367" i="69" s="1"/>
  <c r="W367" i="69"/>
  <c r="S367" i="69"/>
  <c r="O367" i="69"/>
  <c r="Y366" i="69"/>
  <c r="Z366" i="69" s="1"/>
  <c r="W366" i="69"/>
  <c r="S366" i="69"/>
  <c r="O366" i="69"/>
  <c r="Y362" i="69"/>
  <c r="W362" i="69"/>
  <c r="S362" i="69"/>
  <c r="O362" i="69"/>
  <c r="Y361" i="69"/>
  <c r="Z361" i="69" s="1"/>
  <c r="W361" i="69"/>
  <c r="S361" i="69"/>
  <c r="O361" i="69"/>
  <c r="Y360" i="69"/>
  <c r="Z360" i="69" s="1"/>
  <c r="W360" i="69"/>
  <c r="S360" i="69"/>
  <c r="O360" i="69"/>
  <c r="AK359" i="69"/>
  <c r="AF359" i="69"/>
  <c r="AE359" i="69"/>
  <c r="AD359" i="69"/>
  <c r="AC359" i="69"/>
  <c r="V359" i="69"/>
  <c r="U359" i="69"/>
  <c r="T359" i="69"/>
  <c r="R359" i="69"/>
  <c r="Q359" i="69"/>
  <c r="P359" i="69"/>
  <c r="N359" i="69"/>
  <c r="M359" i="69"/>
  <c r="L359" i="69"/>
  <c r="K359" i="69"/>
  <c r="J359" i="69"/>
  <c r="I359" i="69"/>
  <c r="H359" i="69"/>
  <c r="G359" i="69"/>
  <c r="F359" i="69"/>
  <c r="E359" i="69"/>
  <c r="Y358" i="69"/>
  <c r="W358" i="69"/>
  <c r="S358" i="69"/>
  <c r="O358" i="69"/>
  <c r="Y357" i="69"/>
  <c r="Z357" i="69" s="1"/>
  <c r="W357" i="69"/>
  <c r="S357" i="69"/>
  <c r="O357" i="69"/>
  <c r="Y356" i="69"/>
  <c r="Z356" i="69" s="1"/>
  <c r="W356" i="69"/>
  <c r="S356" i="69"/>
  <c r="O356" i="69"/>
  <c r="Y355" i="69"/>
  <c r="W355" i="69"/>
  <c r="S355" i="69"/>
  <c r="O355" i="69"/>
  <c r="Y354" i="69"/>
  <c r="Z354" i="69" s="1"/>
  <c r="W354" i="69"/>
  <c r="S354" i="69"/>
  <c r="O354" i="69"/>
  <c r="Y353" i="69"/>
  <c r="Z353" i="69" s="1"/>
  <c r="W353" i="69"/>
  <c r="S353" i="69"/>
  <c r="O353" i="69"/>
  <c r="Y352" i="69"/>
  <c r="Z352" i="69" s="1"/>
  <c r="W352" i="69"/>
  <c r="S352" i="69"/>
  <c r="O352" i="69"/>
  <c r="Y351" i="69"/>
  <c r="Z351" i="69" s="1"/>
  <c r="W351" i="69"/>
  <c r="S351" i="69"/>
  <c r="O351" i="69"/>
  <c r="AK350" i="69"/>
  <c r="AF350" i="69"/>
  <c r="AE350" i="69"/>
  <c r="AD350" i="69"/>
  <c r="AC350" i="69"/>
  <c r="V350" i="69"/>
  <c r="U350" i="69"/>
  <c r="T350" i="69"/>
  <c r="R350" i="69"/>
  <c r="Q350" i="69"/>
  <c r="P350" i="69"/>
  <c r="N350" i="69"/>
  <c r="M350" i="69"/>
  <c r="L350" i="69"/>
  <c r="K350" i="69"/>
  <c r="J350" i="69"/>
  <c r="I350" i="69"/>
  <c r="H350" i="69"/>
  <c r="G350" i="69"/>
  <c r="F350" i="69"/>
  <c r="E350" i="69"/>
  <c r="Y349" i="69"/>
  <c r="W349" i="69"/>
  <c r="Y347" i="69"/>
  <c r="W347" i="69"/>
  <c r="S347" i="69"/>
  <c r="O347" i="69"/>
  <c r="Y346" i="69"/>
  <c r="W346" i="69"/>
  <c r="S346" i="69"/>
  <c r="O346" i="69"/>
  <c r="Y345" i="69"/>
  <c r="Z345" i="69" s="1"/>
  <c r="W345" i="69"/>
  <c r="S345" i="69"/>
  <c r="O345" i="69"/>
  <c r="Y344" i="69"/>
  <c r="W344" i="69"/>
  <c r="S344" i="69"/>
  <c r="O344" i="69"/>
  <c r="Y343" i="69"/>
  <c r="W343" i="69"/>
  <c r="S343" i="69"/>
  <c r="O343" i="69"/>
  <c r="Y342" i="69"/>
  <c r="Z342" i="69" s="1"/>
  <c r="W342" i="69"/>
  <c r="S342" i="69"/>
  <c r="O342" i="69"/>
  <c r="Y341" i="69"/>
  <c r="W341" i="69"/>
  <c r="S341" i="69"/>
  <c r="O341" i="69"/>
  <c r="Y340" i="69"/>
  <c r="Z340" i="69" s="1"/>
  <c r="W340" i="69"/>
  <c r="S340" i="69"/>
  <c r="O340" i="69"/>
  <c r="Y339" i="69"/>
  <c r="Z339" i="69" s="1"/>
  <c r="W339" i="69"/>
  <c r="S339" i="69"/>
  <c r="O339" i="69"/>
  <c r="Y338" i="69"/>
  <c r="Z338" i="69" s="1"/>
  <c r="W338" i="69"/>
  <c r="S338" i="69"/>
  <c r="O338" i="69"/>
  <c r="Y337" i="69"/>
  <c r="Z337" i="69" s="1"/>
  <c r="W337" i="69"/>
  <c r="S337" i="69"/>
  <c r="O337" i="69"/>
  <c r="Y336" i="69"/>
  <c r="W336" i="69"/>
  <c r="S336" i="69"/>
  <c r="O336" i="69"/>
  <c r="Y335" i="69"/>
  <c r="Z335" i="69" s="1"/>
  <c r="W335" i="69"/>
  <c r="S335" i="69"/>
  <c r="O335" i="69"/>
  <c r="AK334" i="69"/>
  <c r="AF334" i="69"/>
  <c r="AE334" i="69"/>
  <c r="AD334" i="69"/>
  <c r="AC334" i="69"/>
  <c r="V334" i="69"/>
  <c r="U334" i="69"/>
  <c r="T334" i="69"/>
  <c r="R334" i="69"/>
  <c r="Q334" i="69"/>
  <c r="P334" i="69"/>
  <c r="N334" i="69"/>
  <c r="M334" i="69"/>
  <c r="L334" i="69"/>
  <c r="K334" i="69"/>
  <c r="J334" i="69"/>
  <c r="I334" i="69"/>
  <c r="H334" i="69"/>
  <c r="G334" i="69"/>
  <c r="F334" i="69"/>
  <c r="E334" i="69"/>
  <c r="Y333" i="69"/>
  <c r="W333" i="69"/>
  <c r="S333" i="69"/>
  <c r="O333" i="69"/>
  <c r="Y332" i="69"/>
  <c r="W332" i="69"/>
  <c r="S332" i="69"/>
  <c r="O332" i="69"/>
  <c r="Y331" i="69"/>
  <c r="Z331" i="69" s="1"/>
  <c r="W331" i="69"/>
  <c r="S331" i="69"/>
  <c r="O331" i="69"/>
  <c r="Y330" i="69"/>
  <c r="Z330" i="69" s="1"/>
  <c r="W330" i="69"/>
  <c r="S330" i="69"/>
  <c r="O330" i="69"/>
  <c r="AK329" i="69"/>
  <c r="AF329" i="69"/>
  <c r="AE329" i="69"/>
  <c r="AD329" i="69"/>
  <c r="AC329" i="69"/>
  <c r="V329" i="69"/>
  <c r="U329" i="69"/>
  <c r="T329" i="69"/>
  <c r="R329" i="69"/>
  <c r="Q329" i="69"/>
  <c r="P329" i="69"/>
  <c r="N329" i="69"/>
  <c r="M329" i="69"/>
  <c r="L329" i="69"/>
  <c r="K329" i="69"/>
  <c r="J329" i="69"/>
  <c r="I329" i="69"/>
  <c r="H329" i="69"/>
  <c r="G329" i="69"/>
  <c r="F329" i="69"/>
  <c r="E329" i="69"/>
  <c r="Y328" i="69"/>
  <c r="W328" i="69"/>
  <c r="S328" i="69"/>
  <c r="O328" i="69"/>
  <c r="Y326" i="69"/>
  <c r="W326" i="69"/>
  <c r="S326" i="69"/>
  <c r="S325" i="69" s="1"/>
  <c r="O326" i="69"/>
  <c r="O325" i="69" s="1"/>
  <c r="AF325" i="69"/>
  <c r="AE325" i="69"/>
  <c r="AD325" i="69"/>
  <c r="AC325" i="69"/>
  <c r="V325" i="69"/>
  <c r="U325" i="69"/>
  <c r="T325" i="69"/>
  <c r="R325" i="69"/>
  <c r="Q325" i="69"/>
  <c r="P325" i="69"/>
  <c r="N325" i="69"/>
  <c r="M325" i="69"/>
  <c r="L325" i="69"/>
  <c r="I325" i="69"/>
  <c r="H325" i="69"/>
  <c r="G325" i="69"/>
  <c r="F325" i="69"/>
  <c r="E325" i="69"/>
  <c r="Y324" i="69"/>
  <c r="W324" i="69"/>
  <c r="S324" i="69"/>
  <c r="S322" i="69" s="1"/>
  <c r="O324" i="69"/>
  <c r="O322" i="69" s="1"/>
  <c r="Y323" i="69"/>
  <c r="W323" i="69"/>
  <c r="AF322" i="69"/>
  <c r="AE322" i="69"/>
  <c r="AC322" i="69"/>
  <c r="V322" i="69"/>
  <c r="U322" i="69"/>
  <c r="T322" i="69"/>
  <c r="R322" i="69"/>
  <c r="Q322" i="69"/>
  <c r="P322" i="69"/>
  <c r="N322" i="69"/>
  <c r="M322" i="69"/>
  <c r="L322" i="69"/>
  <c r="I322" i="69"/>
  <c r="H322" i="69"/>
  <c r="G322" i="69"/>
  <c r="F322" i="69"/>
  <c r="E322" i="69"/>
  <c r="Y321" i="69"/>
  <c r="W321" i="69"/>
  <c r="Y319" i="69"/>
  <c r="O319" i="69"/>
  <c r="Y318" i="69"/>
  <c r="O318" i="69"/>
  <c r="Y317" i="69"/>
  <c r="O317" i="69"/>
  <c r="Y316" i="69"/>
  <c r="W316" i="69"/>
  <c r="S316" i="69"/>
  <c r="O316" i="69"/>
  <c r="Y315" i="69"/>
  <c r="Z315" i="69" s="1"/>
  <c r="W315" i="69"/>
  <c r="S315" i="69"/>
  <c r="O315" i="69"/>
  <c r="Y314" i="69"/>
  <c r="W314" i="69"/>
  <c r="S314" i="69"/>
  <c r="O314" i="69"/>
  <c r="Y313" i="69"/>
  <c r="Z313" i="69" s="1"/>
  <c r="W313" i="69"/>
  <c r="S313" i="69"/>
  <c r="O313" i="69"/>
  <c r="Y312" i="69"/>
  <c r="W312" i="69"/>
  <c r="S312" i="69"/>
  <c r="O312" i="69"/>
  <c r="Y311" i="69"/>
  <c r="W311" i="69"/>
  <c r="S311" i="69"/>
  <c r="O311" i="69"/>
  <c r="Y310" i="69"/>
  <c r="W310" i="69"/>
  <c r="S310" i="69"/>
  <c r="O310" i="69"/>
  <c r="AK309" i="69"/>
  <c r="AK307" i="69" s="1"/>
  <c r="AF309" i="69"/>
  <c r="AF307" i="69" s="1"/>
  <c r="AE309" i="69"/>
  <c r="AE307" i="69" s="1"/>
  <c r="AD309" i="69"/>
  <c r="AD307" i="69" s="1"/>
  <c r="AC309" i="69"/>
  <c r="AC307" i="69" s="1"/>
  <c r="V309" i="69"/>
  <c r="V307" i="69" s="1"/>
  <c r="U309" i="69"/>
  <c r="U307" i="69" s="1"/>
  <c r="T309" i="69"/>
  <c r="T307" i="69" s="1"/>
  <c r="R309" i="69"/>
  <c r="Q309" i="69"/>
  <c r="P309" i="69"/>
  <c r="P307" i="69" s="1"/>
  <c r="N309" i="69"/>
  <c r="N307" i="69" s="1"/>
  <c r="M309" i="69"/>
  <c r="M307" i="69" s="1"/>
  <c r="L309" i="69"/>
  <c r="L307" i="69" s="1"/>
  <c r="K309" i="69"/>
  <c r="K307" i="69" s="1"/>
  <c r="I309" i="69"/>
  <c r="I307" i="69" s="1"/>
  <c r="H309" i="69"/>
  <c r="H307" i="69" s="1"/>
  <c r="G309" i="69"/>
  <c r="G307" i="69" s="1"/>
  <c r="F309" i="69"/>
  <c r="F307" i="69" s="1"/>
  <c r="E309" i="69"/>
  <c r="E307" i="69" s="1"/>
  <c r="Y308" i="69"/>
  <c r="W308" i="69"/>
  <c r="S308" i="69"/>
  <c r="O308" i="69"/>
  <c r="J307" i="69"/>
  <c r="Y306" i="69"/>
  <c r="Z306" i="69" s="1"/>
  <c r="W306" i="69"/>
  <c r="S306" i="69"/>
  <c r="O306" i="69"/>
  <c r="Y305" i="69"/>
  <c r="AA305" i="69" s="1"/>
  <c r="S305" i="69"/>
  <c r="O305" i="69"/>
  <c r="Y304" i="69"/>
  <c r="S304" i="69"/>
  <c r="O304" i="69"/>
  <c r="Y303" i="69"/>
  <c r="S303" i="69"/>
  <c r="O303" i="69"/>
  <c r="Y302" i="69"/>
  <c r="AA302" i="69" s="1"/>
  <c r="S302" i="69"/>
  <c r="O302" i="69"/>
  <c r="Y301" i="69"/>
  <c r="Z301" i="69" s="1"/>
  <c r="S301" i="69"/>
  <c r="O301" i="69"/>
  <c r="Y300" i="69"/>
  <c r="AA300" i="69" s="1"/>
  <c r="S300" i="69"/>
  <c r="O300" i="69"/>
  <c r="Y299" i="69"/>
  <c r="AA299" i="69" s="1"/>
  <c r="S299" i="69"/>
  <c r="O299" i="69"/>
  <c r="Y298" i="69"/>
  <c r="AA298" i="69" s="1"/>
  <c r="S298" i="69"/>
  <c r="O298" i="69"/>
  <c r="Y297" i="69"/>
  <c r="AA297" i="69" s="1"/>
  <c r="S297" i="69"/>
  <c r="O297" i="69"/>
  <c r="Y296" i="69"/>
  <c r="S296" i="69"/>
  <c r="O296" i="69"/>
  <c r="Y295" i="69"/>
  <c r="S295" i="69"/>
  <c r="O295" i="69"/>
  <c r="Y294" i="69"/>
  <c r="Z294" i="69" s="1"/>
  <c r="S294" i="69"/>
  <c r="O294" i="69"/>
  <c r="Y293" i="69"/>
  <c r="S293" i="69"/>
  <c r="O293" i="69"/>
  <c r="Y290" i="69"/>
  <c r="AA290" i="69" s="1"/>
  <c r="S290" i="69"/>
  <c r="O290" i="69"/>
  <c r="Y289" i="69"/>
  <c r="Z289" i="69" s="1"/>
  <c r="W289" i="69"/>
  <c r="S289" i="69"/>
  <c r="O289" i="69"/>
  <c r="AK288" i="69"/>
  <c r="AF288" i="69"/>
  <c r="AE288" i="69"/>
  <c r="AD288" i="69"/>
  <c r="AC288" i="69"/>
  <c r="V288" i="69"/>
  <c r="U288" i="69"/>
  <c r="T288" i="69"/>
  <c r="R288" i="69"/>
  <c r="Q288" i="69"/>
  <c r="P288" i="69"/>
  <c r="N288" i="69"/>
  <c r="M288" i="69"/>
  <c r="L288" i="69"/>
  <c r="K288" i="69"/>
  <c r="J288" i="69"/>
  <c r="I288" i="69"/>
  <c r="H288" i="69"/>
  <c r="G288" i="69"/>
  <c r="F288" i="69"/>
  <c r="E288" i="69"/>
  <c r="Y287" i="69"/>
  <c r="Z287" i="69" s="1"/>
  <c r="W287" i="69"/>
  <c r="S287" i="69"/>
  <c r="O287" i="69"/>
  <c r="F287" i="69"/>
  <c r="F266" i="69" s="1"/>
  <c r="E287" i="69"/>
  <c r="E266" i="69" s="1"/>
  <c r="Y285" i="69"/>
  <c r="Z285" i="69" s="1"/>
  <c r="W285" i="69"/>
  <c r="S285" i="69"/>
  <c r="O285" i="69"/>
  <c r="Y284" i="69"/>
  <c r="Z284" i="69" s="1"/>
  <c r="W284" i="69"/>
  <c r="S284" i="69"/>
  <c r="O284" i="69"/>
  <c r="Y283" i="69"/>
  <c r="W283" i="69"/>
  <c r="S283" i="69"/>
  <c r="O283" i="69"/>
  <c r="Y282" i="69"/>
  <c r="W282" i="69"/>
  <c r="S282" i="69"/>
  <c r="O282" i="69"/>
  <c r="Y281" i="69"/>
  <c r="W281" i="69"/>
  <c r="S281" i="69"/>
  <c r="O281" i="69"/>
  <c r="Y280" i="69"/>
  <c r="W280" i="69"/>
  <c r="S280" i="69"/>
  <c r="O280" i="69"/>
  <c r="Y279" i="69"/>
  <c r="W279" i="69"/>
  <c r="S279" i="69"/>
  <c r="O279" i="69"/>
  <c r="Y278" i="69"/>
  <c r="Z278" i="69" s="1"/>
  <c r="W278" i="69"/>
  <c r="S278" i="69"/>
  <c r="O278" i="69"/>
  <c r="Y277" i="69"/>
  <c r="W277" i="69"/>
  <c r="S277" i="69"/>
  <c r="O277" i="69"/>
  <c r="Y276" i="69"/>
  <c r="W276" i="69"/>
  <c r="S276" i="69"/>
  <c r="O276" i="69"/>
  <c r="Y275" i="69"/>
  <c r="W275" i="69"/>
  <c r="S275" i="69"/>
  <c r="O275" i="69"/>
  <c r="Y274" i="69"/>
  <c r="Z274" i="69" s="1"/>
  <c r="W274" i="69"/>
  <c r="S274" i="69"/>
  <c r="O274" i="69"/>
  <c r="Y273" i="69"/>
  <c r="W273" i="69"/>
  <c r="S273" i="69"/>
  <c r="O273" i="69"/>
  <c r="Y272" i="69"/>
  <c r="Z272" i="69" s="1"/>
  <c r="W272" i="69"/>
  <c r="O272" i="69"/>
  <c r="Y271" i="69"/>
  <c r="W271" i="69"/>
  <c r="O271" i="69"/>
  <c r="Y270" i="69"/>
  <c r="Z270" i="69" s="1"/>
  <c r="W270" i="69"/>
  <c r="S270" i="69"/>
  <c r="O270" i="69"/>
  <c r="Y268" i="69"/>
  <c r="W268" i="69"/>
  <c r="S268" i="69"/>
  <c r="O268" i="69"/>
  <c r="Y267" i="69"/>
  <c r="Z267" i="69" s="1"/>
  <c r="W267" i="69"/>
  <c r="S267" i="69"/>
  <c r="O267" i="69"/>
  <c r="AK266" i="69"/>
  <c r="AE266" i="69"/>
  <c r="AD266" i="69"/>
  <c r="AC266" i="69"/>
  <c r="AC265" i="69" s="1"/>
  <c r="V266" i="69"/>
  <c r="V265" i="69" s="1"/>
  <c r="U266" i="69"/>
  <c r="T266" i="69"/>
  <c r="R266" i="69"/>
  <c r="Q266" i="69"/>
  <c r="Q265" i="69" s="1"/>
  <c r="P266" i="69"/>
  <c r="N266" i="69"/>
  <c r="M266" i="69"/>
  <c r="L266" i="69"/>
  <c r="K266" i="69"/>
  <c r="J266" i="69"/>
  <c r="J265" i="69" s="1"/>
  <c r="I266" i="69"/>
  <c r="I265" i="69" s="1"/>
  <c r="H266" i="69"/>
  <c r="G266" i="69"/>
  <c r="G265" i="69" s="1"/>
  <c r="Y264" i="69"/>
  <c r="W264" i="69"/>
  <c r="S264" i="69"/>
  <c r="O264" i="69"/>
  <c r="Y263" i="69"/>
  <c r="W263" i="69"/>
  <c r="S263" i="69"/>
  <c r="O263" i="69"/>
  <c r="Y262" i="69"/>
  <c r="Z262" i="69" s="1"/>
  <c r="W262" i="69"/>
  <c r="S262" i="69"/>
  <c r="O262" i="69"/>
  <c r="Y261" i="69"/>
  <c r="Z261" i="69" s="1"/>
  <c r="W261" i="69"/>
  <c r="S261" i="69"/>
  <c r="O261" i="69"/>
  <c r="Y260" i="69"/>
  <c r="Z260" i="69" s="1"/>
  <c r="W260" i="69"/>
  <c r="S260" i="69"/>
  <c r="O260" i="69"/>
  <c r="Y259" i="69"/>
  <c r="W259" i="69"/>
  <c r="S259" i="69"/>
  <c r="O259" i="69"/>
  <c r="Y258" i="69"/>
  <c r="Z258" i="69" s="1"/>
  <c r="W258" i="69"/>
  <c r="S258" i="69"/>
  <c r="O258" i="69"/>
  <c r="Y257" i="69"/>
  <c r="W257" i="69"/>
  <c r="S257" i="69"/>
  <c r="O257" i="69"/>
  <c r="Y256" i="69"/>
  <c r="Z256" i="69" s="1"/>
  <c r="W256" i="69"/>
  <c r="S256" i="69"/>
  <c r="O256" i="69"/>
  <c r="Y255" i="69"/>
  <c r="Z255" i="69" s="1"/>
  <c r="W255" i="69"/>
  <c r="S255" i="69"/>
  <c r="O255" i="69"/>
  <c r="Y254" i="69"/>
  <c r="W254" i="69"/>
  <c r="S254" i="69"/>
  <c r="O254" i="69"/>
  <c r="Y253" i="69"/>
  <c r="Z253" i="69" s="1"/>
  <c r="W253" i="69"/>
  <c r="S253" i="69"/>
  <c r="O253" i="69"/>
  <c r="Y252" i="69"/>
  <c r="Z252" i="69" s="1"/>
  <c r="W252" i="69"/>
  <c r="S252" i="69"/>
  <c r="O252" i="69"/>
  <c r="Y251" i="69"/>
  <c r="Z251" i="69" s="1"/>
  <c r="W251" i="69"/>
  <c r="S251" i="69"/>
  <c r="O251" i="69"/>
  <c r="Y250" i="69"/>
  <c r="W250" i="69"/>
  <c r="S250" i="69"/>
  <c r="O250" i="69"/>
  <c r="Y249" i="69"/>
  <c r="W249" i="69"/>
  <c r="S249" i="69"/>
  <c r="O249" i="69"/>
  <c r="Y248" i="69"/>
  <c r="Z248" i="69" s="1"/>
  <c r="W248" i="69"/>
  <c r="S248" i="69"/>
  <c r="O248" i="69"/>
  <c r="Y247" i="69"/>
  <c r="W247" i="69"/>
  <c r="S247" i="69"/>
  <c r="O247" i="69"/>
  <c r="Y246" i="69"/>
  <c r="W246" i="69"/>
  <c r="S246" i="69"/>
  <c r="O246" i="69"/>
  <c r="Y245" i="69"/>
  <c r="Z245" i="69" s="1"/>
  <c r="W245" i="69"/>
  <c r="S245" i="69"/>
  <c r="O245" i="69"/>
  <c r="Y244" i="69"/>
  <c r="W244" i="69"/>
  <c r="S244" i="69"/>
  <c r="O244" i="69"/>
  <c r="Y243" i="69"/>
  <c r="Z243" i="69" s="1"/>
  <c r="W243" i="69"/>
  <c r="S243" i="69"/>
  <c r="O243" i="69"/>
  <c r="Y240" i="69"/>
  <c r="W240" i="69"/>
  <c r="S240" i="69"/>
  <c r="O240" i="69"/>
  <c r="Y239" i="69"/>
  <c r="W239" i="69"/>
  <c r="S239" i="69"/>
  <c r="O239" i="69"/>
  <c r="Y238" i="69"/>
  <c r="Z238" i="69" s="1"/>
  <c r="W238" i="69"/>
  <c r="S238" i="69"/>
  <c r="O238" i="69"/>
  <c r="Y237" i="69"/>
  <c r="Z237" i="69" s="1"/>
  <c r="W237" i="69"/>
  <c r="S237" i="69"/>
  <c r="O237" i="69"/>
  <c r="Y236" i="69"/>
  <c r="W236" i="69"/>
  <c r="S236" i="69"/>
  <c r="O236" i="69"/>
  <c r="AK235" i="69"/>
  <c r="AF235" i="69"/>
  <c r="AE235" i="69"/>
  <c r="AD235" i="69"/>
  <c r="AC235" i="69"/>
  <c r="V235" i="69"/>
  <c r="U235" i="69"/>
  <c r="T235" i="69"/>
  <c r="R235" i="69"/>
  <c r="Q235" i="69"/>
  <c r="P235" i="69"/>
  <c r="N235" i="69"/>
  <c r="M235" i="69"/>
  <c r="L235" i="69"/>
  <c r="K235" i="69"/>
  <c r="J235" i="69"/>
  <c r="I235" i="69"/>
  <c r="H235" i="69"/>
  <c r="G235" i="69"/>
  <c r="F235" i="69"/>
  <c r="Y234" i="69"/>
  <c r="W234" i="69"/>
  <c r="S234" i="69"/>
  <c r="O234" i="69"/>
  <c r="Y233" i="69"/>
  <c r="W233" i="69"/>
  <c r="S233" i="69"/>
  <c r="O233" i="69"/>
  <c r="Y232" i="69"/>
  <c r="W232" i="69"/>
  <c r="S232" i="69"/>
  <c r="O232" i="69"/>
  <c r="Y231" i="69"/>
  <c r="W231" i="69"/>
  <c r="S231" i="69"/>
  <c r="O231" i="69"/>
  <c r="Y230" i="69"/>
  <c r="W230" i="69"/>
  <c r="S230" i="69"/>
  <c r="O230" i="69"/>
  <c r="Y229" i="69"/>
  <c r="W229" i="69"/>
  <c r="S229" i="69"/>
  <c r="O229" i="69"/>
  <c r="Y228" i="69"/>
  <c r="W228" i="69"/>
  <c r="S228" i="69"/>
  <c r="O228" i="69"/>
  <c r="Y227" i="69"/>
  <c r="W227" i="69"/>
  <c r="S227" i="69"/>
  <c r="O227" i="69"/>
  <c r="Y226" i="69"/>
  <c r="W226" i="69"/>
  <c r="S226" i="69"/>
  <c r="O226" i="69"/>
  <c r="Y225" i="69"/>
  <c r="W225" i="69"/>
  <c r="S225" i="69"/>
  <c r="O225" i="69"/>
  <c r="Y224" i="69"/>
  <c r="Z224" i="69" s="1"/>
  <c r="W224" i="69"/>
  <c r="S224" i="69"/>
  <c r="O224" i="69"/>
  <c r="Y223" i="69"/>
  <c r="Z223" i="69" s="1"/>
  <c r="W223" i="69"/>
  <c r="S223" i="69"/>
  <c r="O223" i="69"/>
  <c r="Y222" i="69"/>
  <c r="W222" i="69"/>
  <c r="S222" i="69"/>
  <c r="O222" i="69"/>
  <c r="Y221" i="69"/>
  <c r="Z221" i="69" s="1"/>
  <c r="W221" i="69"/>
  <c r="S221" i="69"/>
  <c r="O221" i="69"/>
  <c r="Y220" i="69"/>
  <c r="Z220" i="69" s="1"/>
  <c r="W220" i="69"/>
  <c r="S220" i="69"/>
  <c r="O220" i="69"/>
  <c r="Y219" i="69"/>
  <c r="W219" i="69"/>
  <c r="S219" i="69"/>
  <c r="O219" i="69"/>
  <c r="Y218" i="69"/>
  <c r="Z218" i="69" s="1"/>
  <c r="W218" i="69"/>
  <c r="S218" i="69"/>
  <c r="O218" i="69"/>
  <c r="Y217" i="69"/>
  <c r="W217" i="69"/>
  <c r="S217" i="69"/>
  <c r="O217" i="69"/>
  <c r="Y216" i="69"/>
  <c r="W216" i="69"/>
  <c r="S216" i="69"/>
  <c r="O216" i="69"/>
  <c r="Y215" i="69"/>
  <c r="Z215" i="69" s="1"/>
  <c r="W215" i="69"/>
  <c r="S215" i="69"/>
  <c r="O215" i="69"/>
  <c r="Y214" i="69"/>
  <c r="W214" i="69"/>
  <c r="S214" i="69"/>
  <c r="O214" i="69"/>
  <c r="Y213" i="69"/>
  <c r="W213" i="69"/>
  <c r="S213" i="69"/>
  <c r="O213" i="69"/>
  <c r="Y212" i="69"/>
  <c r="W212" i="69"/>
  <c r="S212" i="69"/>
  <c r="O212" i="69"/>
  <c r="Y211" i="69"/>
  <c r="Z211" i="69" s="1"/>
  <c r="W211" i="69"/>
  <c r="S211" i="69"/>
  <c r="O211" i="69"/>
  <c r="Y210" i="69"/>
  <c r="W210" i="69"/>
  <c r="S210" i="69"/>
  <c r="O210" i="69"/>
  <c r="Y209" i="69"/>
  <c r="W209" i="69"/>
  <c r="S209" i="69"/>
  <c r="O209" i="69"/>
  <c r="Y208" i="69"/>
  <c r="Z208" i="69" s="1"/>
  <c r="W208" i="69"/>
  <c r="S208" i="69"/>
  <c r="O208" i="69"/>
  <c r="Y207" i="69"/>
  <c r="W207" i="69"/>
  <c r="S207" i="69"/>
  <c r="O207" i="69"/>
  <c r="Y206" i="69"/>
  <c r="W206" i="69"/>
  <c r="S206" i="69"/>
  <c r="O206" i="69"/>
  <c r="Y205" i="69"/>
  <c r="W205" i="69"/>
  <c r="S205" i="69"/>
  <c r="O205" i="69"/>
  <c r="Y204" i="69"/>
  <c r="Z204" i="69" s="1"/>
  <c r="W204" i="69"/>
  <c r="S204" i="69"/>
  <c r="O204" i="69"/>
  <c r="Y203" i="69"/>
  <c r="Z203" i="69" s="1"/>
  <c r="W203" i="69"/>
  <c r="S203" i="69"/>
  <c r="O203" i="69"/>
  <c r="Y202" i="69"/>
  <c r="Z202" i="69" s="1"/>
  <c r="W202" i="69"/>
  <c r="S202" i="69"/>
  <c r="O202" i="69"/>
  <c r="Y201" i="69"/>
  <c r="W201" i="69"/>
  <c r="S201" i="69"/>
  <c r="O201" i="69"/>
  <c r="Y200" i="69"/>
  <c r="W200" i="69"/>
  <c r="S200" i="69"/>
  <c r="O200" i="69"/>
  <c r="Y199" i="69"/>
  <c r="Z199" i="69" s="1"/>
  <c r="W199" i="69"/>
  <c r="S199" i="69"/>
  <c r="O199" i="69"/>
  <c r="AK198" i="69"/>
  <c r="AF198" i="69"/>
  <c r="AE198" i="69"/>
  <c r="AD198" i="69"/>
  <c r="AC198" i="69"/>
  <c r="V198" i="69"/>
  <c r="U198" i="69"/>
  <c r="T198" i="69"/>
  <c r="R198" i="69"/>
  <c r="Q198" i="69"/>
  <c r="P198" i="69"/>
  <c r="N198" i="69"/>
  <c r="M198" i="69"/>
  <c r="L198" i="69"/>
  <c r="K198" i="69"/>
  <c r="J198" i="69"/>
  <c r="I198" i="69"/>
  <c r="H198" i="69"/>
  <c r="G198" i="69"/>
  <c r="F198" i="69"/>
  <c r="E198" i="69"/>
  <c r="Y197" i="69"/>
  <c r="W197" i="69"/>
  <c r="Y195" i="69"/>
  <c r="Z195" i="69" s="1"/>
  <c r="W195" i="69"/>
  <c r="S195" i="69"/>
  <c r="O195" i="69"/>
  <c r="Y194" i="69"/>
  <c r="Z194" i="69" s="1"/>
  <c r="W194" i="69"/>
  <c r="S194" i="69"/>
  <c r="O194" i="69"/>
  <c r="AK193" i="69"/>
  <c r="AF193" i="69"/>
  <c r="AE193" i="69"/>
  <c r="AD193" i="69"/>
  <c r="AC193" i="69"/>
  <c r="V193" i="69"/>
  <c r="U193" i="69"/>
  <c r="T193" i="69"/>
  <c r="R193" i="69"/>
  <c r="Q193" i="69"/>
  <c r="P193" i="69"/>
  <c r="N193" i="69"/>
  <c r="M193" i="69"/>
  <c r="L193" i="69"/>
  <c r="K193" i="69"/>
  <c r="J193" i="69"/>
  <c r="I193" i="69"/>
  <c r="H193" i="69"/>
  <c r="G193" i="69"/>
  <c r="F193" i="69"/>
  <c r="E193" i="69"/>
  <c r="Y192" i="69"/>
  <c r="W192" i="69"/>
  <c r="S192" i="69"/>
  <c r="O192" i="69"/>
  <c r="Y191" i="69"/>
  <c r="W191" i="69"/>
  <c r="S191" i="69"/>
  <c r="O191" i="69"/>
  <c r="AK190" i="69"/>
  <c r="AF190" i="69"/>
  <c r="AE190" i="69"/>
  <c r="AD190" i="69"/>
  <c r="AC190" i="69"/>
  <c r="V190" i="69"/>
  <c r="U190" i="69"/>
  <c r="T190" i="69"/>
  <c r="R190" i="69"/>
  <c r="Q190" i="69"/>
  <c r="P190" i="69"/>
  <c r="N190" i="69"/>
  <c r="M190" i="69"/>
  <c r="L190" i="69"/>
  <c r="K190" i="69"/>
  <c r="J190" i="69"/>
  <c r="I190" i="69"/>
  <c r="H190" i="69"/>
  <c r="G190" i="69"/>
  <c r="F190" i="69"/>
  <c r="E190" i="69"/>
  <c r="Y189" i="69"/>
  <c r="W189" i="69"/>
  <c r="S189" i="69"/>
  <c r="S188" i="69" s="1"/>
  <c r="O189" i="69"/>
  <c r="O188" i="69" s="1"/>
  <c r="AK188" i="69"/>
  <c r="AF188" i="69"/>
  <c r="AE188" i="69"/>
  <c r="AD188" i="69"/>
  <c r="AC188" i="69"/>
  <c r="V188" i="69"/>
  <c r="U188" i="69"/>
  <c r="T188" i="69"/>
  <c r="R188" i="69"/>
  <c r="Q188" i="69"/>
  <c r="P188" i="69"/>
  <c r="N188" i="69"/>
  <c r="M188" i="69"/>
  <c r="L188" i="69"/>
  <c r="K188" i="69"/>
  <c r="J188" i="69"/>
  <c r="I188" i="69"/>
  <c r="H188" i="69"/>
  <c r="G188" i="69"/>
  <c r="F188" i="69"/>
  <c r="E188" i="69"/>
  <c r="Y187" i="69"/>
  <c r="W187" i="69"/>
  <c r="O187" i="69"/>
  <c r="D186" i="69"/>
  <c r="Y185" i="69"/>
  <c r="AA185" i="69" s="1"/>
  <c r="AB185" i="69" s="1"/>
  <c r="Y184" i="69"/>
  <c r="AA184" i="69" s="1"/>
  <c r="AB184" i="69" s="1"/>
  <c r="Y183" i="69"/>
  <c r="Z183" i="69" s="1"/>
  <c r="W183" i="69"/>
  <c r="S183" i="69"/>
  <c r="O183" i="69"/>
  <c r="Y182" i="69"/>
  <c r="Z182" i="69" s="1"/>
  <c r="W182" i="69"/>
  <c r="Y181" i="69"/>
  <c r="W181" i="69"/>
  <c r="Y180" i="69"/>
  <c r="Z180" i="69" s="1"/>
  <c r="W180" i="69"/>
  <c r="Y179" i="69"/>
  <c r="Z179" i="69" s="1"/>
  <c r="W179" i="69"/>
  <c r="Y178" i="69"/>
  <c r="W178" i="69"/>
  <c r="Y177" i="69"/>
  <c r="Z177" i="69" s="1"/>
  <c r="W177" i="69"/>
  <c r="Y176" i="69"/>
  <c r="Z176" i="69" s="1"/>
  <c r="W176" i="69"/>
  <c r="Y175" i="69"/>
  <c r="Z175" i="69" s="1"/>
  <c r="W175" i="69"/>
  <c r="Y174" i="69"/>
  <c r="W174" i="69"/>
  <c r="O174" i="69"/>
  <c r="Y173" i="69"/>
  <c r="Z173" i="69" s="1"/>
  <c r="W173" i="69"/>
  <c r="Y172" i="69"/>
  <c r="Z172" i="69" s="1"/>
  <c r="W172" i="69"/>
  <c r="Y171" i="69"/>
  <c r="W171" i="69"/>
  <c r="S171" i="69"/>
  <c r="O171" i="69"/>
  <c r="Y170" i="69"/>
  <c r="Z170" i="69" s="1"/>
  <c r="W170" i="69"/>
  <c r="S170" i="69"/>
  <c r="O170" i="69"/>
  <c r="Y169" i="69"/>
  <c r="W169" i="69"/>
  <c r="O169" i="69"/>
  <c r="Y168" i="69"/>
  <c r="W168" i="69"/>
  <c r="O168" i="69"/>
  <c r="Y167" i="69"/>
  <c r="W167" i="69"/>
  <c r="O167" i="69"/>
  <c r="AK166" i="69"/>
  <c r="AF166" i="69"/>
  <c r="AE166" i="69"/>
  <c r="AD166" i="69"/>
  <c r="AC166" i="69"/>
  <c r="V166" i="69"/>
  <c r="U166" i="69"/>
  <c r="T166" i="69"/>
  <c r="R166" i="69"/>
  <c r="Q166" i="69"/>
  <c r="P166" i="69"/>
  <c r="N166" i="69"/>
  <c r="M166" i="69"/>
  <c r="L166" i="69"/>
  <c r="K166" i="69"/>
  <c r="J166" i="69"/>
  <c r="I166" i="69"/>
  <c r="H166" i="69"/>
  <c r="G166" i="69"/>
  <c r="F166" i="69"/>
  <c r="E166" i="69"/>
  <c r="Y165" i="69"/>
  <c r="Z165" i="69" s="1"/>
  <c r="S165" i="69"/>
  <c r="O165" i="69"/>
  <c r="Y164" i="69"/>
  <c r="Z164" i="69" s="1"/>
  <c r="W164" i="69"/>
  <c r="S164" i="69"/>
  <c r="O164" i="69"/>
  <c r="Y163" i="69"/>
  <c r="Z163" i="69" s="1"/>
  <c r="W163" i="69"/>
  <c r="S163" i="69"/>
  <c r="O163" i="69"/>
  <c r="Y162" i="69"/>
  <c r="Z162" i="69" s="1"/>
  <c r="W162" i="69"/>
  <c r="S162" i="69"/>
  <c r="O162" i="69"/>
  <c r="Y161" i="69"/>
  <c r="Z161" i="69" s="1"/>
  <c r="W161" i="69"/>
  <c r="S161" i="69"/>
  <c r="O161" i="69"/>
  <c r="Y160" i="69"/>
  <c r="Z160" i="69" s="1"/>
  <c r="W160" i="69"/>
  <c r="S160" i="69"/>
  <c r="O160" i="69"/>
  <c r="Y159" i="69"/>
  <c r="W159" i="69"/>
  <c r="S159" i="69"/>
  <c r="O159" i="69"/>
  <c r="Y158" i="69"/>
  <c r="W158" i="69"/>
  <c r="S158" i="69"/>
  <c r="O158" i="69"/>
  <c r="Y157" i="69"/>
  <c r="W157" i="69"/>
  <c r="S157" i="69"/>
  <c r="Y156" i="69"/>
  <c r="W156" i="69"/>
  <c r="S156" i="69"/>
  <c r="O156" i="69"/>
  <c r="Y155" i="69"/>
  <c r="W155" i="69"/>
  <c r="O155" i="69"/>
  <c r="Y154" i="69"/>
  <c r="Z154" i="69" s="1"/>
  <c r="W154" i="69"/>
  <c r="Y153" i="69"/>
  <c r="Z153" i="69" s="1"/>
  <c r="W153" i="69"/>
  <c r="O153" i="69"/>
  <c r="Y152" i="69"/>
  <c r="Z152" i="69" s="1"/>
  <c r="W152" i="69"/>
  <c r="O152" i="69"/>
  <c r="Y151" i="69"/>
  <c r="W151" i="69"/>
  <c r="Y150" i="69"/>
  <c r="W150" i="69"/>
  <c r="O150" i="69"/>
  <c r="Y149" i="69"/>
  <c r="Z149" i="69" s="1"/>
  <c r="W149" i="69"/>
  <c r="O149" i="69"/>
  <c r="Y148" i="69"/>
  <c r="W148" i="69"/>
  <c r="Y147" i="69"/>
  <c r="Z147" i="69" s="1"/>
  <c r="W147" i="69"/>
  <c r="Y146" i="69"/>
  <c r="Z146" i="69" s="1"/>
  <c r="W146" i="69"/>
  <c r="Y145" i="69"/>
  <c r="Z145" i="69" s="1"/>
  <c r="W145" i="69"/>
  <c r="Y144" i="69"/>
  <c r="W144" i="69"/>
  <c r="O144" i="69"/>
  <c r="Y143" i="69"/>
  <c r="Z143" i="69" s="1"/>
  <c r="W143" i="69"/>
  <c r="Y142" i="69"/>
  <c r="W142" i="69"/>
  <c r="O142" i="69"/>
  <c r="Y141" i="69"/>
  <c r="Z141" i="69" s="1"/>
  <c r="W141" i="69"/>
  <c r="O141" i="69"/>
  <c r="Y286" i="69"/>
  <c r="Y140" i="69"/>
  <c r="W140" i="69"/>
  <c r="S140" i="69"/>
  <c r="O140" i="69"/>
  <c r="Y139" i="69"/>
  <c r="W139" i="69"/>
  <c r="S139" i="69"/>
  <c r="O139" i="69"/>
  <c r="Y138" i="69"/>
  <c r="W138" i="69"/>
  <c r="S138" i="69"/>
  <c r="Y137" i="69"/>
  <c r="W137" i="69"/>
  <c r="Y136" i="69"/>
  <c r="Z136" i="69" s="1"/>
  <c r="W136" i="69"/>
  <c r="Y135" i="69"/>
  <c r="W135" i="69"/>
  <c r="AK134" i="69"/>
  <c r="AF134" i="69"/>
  <c r="AE134" i="69"/>
  <c r="AD134" i="69"/>
  <c r="AC134" i="69"/>
  <c r="V134" i="69"/>
  <c r="U134" i="69"/>
  <c r="T134" i="69"/>
  <c r="R134" i="69"/>
  <c r="Q134" i="69"/>
  <c r="P134" i="69"/>
  <c r="N134" i="69"/>
  <c r="M134" i="69"/>
  <c r="L134" i="69"/>
  <c r="K134" i="69"/>
  <c r="J134" i="69"/>
  <c r="I134" i="69"/>
  <c r="H134" i="69"/>
  <c r="G134" i="69"/>
  <c r="F134" i="69"/>
  <c r="E134" i="69"/>
  <c r="Y133" i="69"/>
  <c r="W133" i="69"/>
  <c r="Y131" i="69"/>
  <c r="W131" i="69"/>
  <c r="S131" i="69"/>
  <c r="S130" i="69" s="1"/>
  <c r="O131" i="69"/>
  <c r="O130" i="69" s="1"/>
  <c r="AF130" i="69"/>
  <c r="AE130" i="69"/>
  <c r="AD130" i="69"/>
  <c r="AC130" i="69"/>
  <c r="V130" i="69"/>
  <c r="U130" i="69"/>
  <c r="T130" i="69"/>
  <c r="R130" i="69"/>
  <c r="Q130" i="69"/>
  <c r="P130" i="69"/>
  <c r="L130" i="69"/>
  <c r="I130" i="69"/>
  <c r="H130" i="69"/>
  <c r="G130" i="69"/>
  <c r="F130" i="69"/>
  <c r="E130" i="69"/>
  <c r="Y129" i="69"/>
  <c r="W129" i="69"/>
  <c r="S129" i="69"/>
  <c r="O129" i="69"/>
  <c r="Y128" i="69"/>
  <c r="W128" i="69"/>
  <c r="S128" i="69"/>
  <c r="O128" i="69"/>
  <c r="Y127" i="69"/>
  <c r="AA127" i="69" s="1"/>
  <c r="S127" i="69"/>
  <c r="O127" i="69"/>
  <c r="Y126" i="69"/>
  <c r="S126" i="69"/>
  <c r="O126" i="69"/>
  <c r="Y125" i="69"/>
  <c r="S125" i="69"/>
  <c r="O125" i="69"/>
  <c r="Y124" i="69"/>
  <c r="AA124" i="69" s="1"/>
  <c r="S124" i="69"/>
  <c r="O124" i="69"/>
  <c r="Y123" i="69"/>
  <c r="W123" i="69"/>
  <c r="S123" i="69"/>
  <c r="O123" i="69"/>
  <c r="Y122" i="69"/>
  <c r="W122" i="69"/>
  <c r="S122" i="69"/>
  <c r="O122" i="69"/>
  <c r="Y121" i="69"/>
  <c r="W121" i="69"/>
  <c r="S121" i="69"/>
  <c r="O121" i="69"/>
  <c r="Y120" i="69"/>
  <c r="W120" i="69"/>
  <c r="S120" i="69"/>
  <c r="O120" i="69"/>
  <c r="Y119" i="69"/>
  <c r="Z119" i="69" s="1"/>
  <c r="W119" i="69"/>
  <c r="S119" i="69"/>
  <c r="O119" i="69"/>
  <c r="Y118" i="69"/>
  <c r="W118" i="69"/>
  <c r="S118" i="69"/>
  <c r="O118" i="69"/>
  <c r="Y117" i="69"/>
  <c r="Z117" i="69" s="1"/>
  <c r="W117" i="69"/>
  <c r="S117" i="69"/>
  <c r="O117" i="69"/>
  <c r="Y116" i="69"/>
  <c r="W116" i="69"/>
  <c r="S116" i="69"/>
  <c r="O116" i="69"/>
  <c r="Y115" i="69"/>
  <c r="W115" i="69"/>
  <c r="S115" i="69"/>
  <c r="O115" i="69"/>
  <c r="Y114" i="69"/>
  <c r="Z114" i="69" s="1"/>
  <c r="W114" i="69"/>
  <c r="S114" i="69"/>
  <c r="O114" i="69"/>
  <c r="Y113" i="69"/>
  <c r="W113" i="69"/>
  <c r="S113" i="69"/>
  <c r="O113" i="69"/>
  <c r="Y112" i="69"/>
  <c r="W112" i="69"/>
  <c r="S112" i="69"/>
  <c r="O112" i="69"/>
  <c r="Y111" i="69"/>
  <c r="Z111" i="69" s="1"/>
  <c r="W111" i="69"/>
  <c r="S111" i="69"/>
  <c r="O111" i="69"/>
  <c r="Y110" i="69"/>
  <c r="Z110" i="69" s="1"/>
  <c r="W110" i="69"/>
  <c r="S110" i="69"/>
  <c r="O110" i="69"/>
  <c r="Y109" i="69"/>
  <c r="Z109" i="69" s="1"/>
  <c r="W109" i="69"/>
  <c r="S109" i="69"/>
  <c r="O109" i="69"/>
  <c r="Y108" i="69"/>
  <c r="W108" i="69"/>
  <c r="S108" i="69"/>
  <c r="O108" i="69"/>
  <c r="Y107" i="69"/>
  <c r="W107" i="69"/>
  <c r="S107" i="69"/>
  <c r="O107" i="69"/>
  <c r="Y102" i="69"/>
  <c r="W102" i="69"/>
  <c r="S102" i="69"/>
  <c r="O102" i="69"/>
  <c r="Y101" i="69"/>
  <c r="W101" i="69"/>
  <c r="S101" i="69"/>
  <c r="O101" i="69"/>
  <c r="Y100" i="69"/>
  <c r="Z100" i="69" s="1"/>
  <c r="W100" i="69"/>
  <c r="S100" i="69"/>
  <c r="O100" i="69"/>
  <c r="Y99" i="69"/>
  <c r="W99" i="69"/>
  <c r="S99" i="69"/>
  <c r="O99" i="69"/>
  <c r="AF98" i="69"/>
  <c r="AE98" i="69"/>
  <c r="AD98" i="69"/>
  <c r="AC98" i="69"/>
  <c r="U98" i="69"/>
  <c r="T98" i="69"/>
  <c r="R98" i="69"/>
  <c r="W98" i="69" s="1"/>
  <c r="Q98" i="69"/>
  <c r="P98" i="69"/>
  <c r="N98" i="69"/>
  <c r="M98" i="69"/>
  <c r="L98" i="69"/>
  <c r="I98" i="69"/>
  <c r="H98" i="69"/>
  <c r="G98" i="69"/>
  <c r="F98" i="69"/>
  <c r="E98" i="69"/>
  <c r="Y97" i="69"/>
  <c r="Z97" i="69" s="1"/>
  <c r="W97" i="69"/>
  <c r="S97" i="69"/>
  <c r="O97" i="69"/>
  <c r="Y96" i="69"/>
  <c r="W96" i="69"/>
  <c r="S96" i="69"/>
  <c r="O96" i="69"/>
  <c r="Y95" i="69"/>
  <c r="Z95" i="69" s="1"/>
  <c r="W95" i="69"/>
  <c r="S95" i="69"/>
  <c r="O95" i="69"/>
  <c r="Y94" i="69"/>
  <c r="W94" i="69"/>
  <c r="S94" i="69"/>
  <c r="O94" i="69"/>
  <c r="Y93" i="69"/>
  <c r="W93" i="69"/>
  <c r="S93" i="69"/>
  <c r="O93" i="69"/>
  <c r="Y92" i="69"/>
  <c r="W92" i="69"/>
  <c r="S92" i="69"/>
  <c r="O92" i="69"/>
  <c r="Y91" i="69"/>
  <c r="W91" i="69"/>
  <c r="S91" i="69"/>
  <c r="O91" i="69"/>
  <c r="Y90" i="69"/>
  <c r="Z90" i="69" s="1"/>
  <c r="W90" i="69"/>
  <c r="S90" i="69"/>
  <c r="O90" i="69"/>
  <c r="Y89" i="69"/>
  <c r="W89" i="69"/>
  <c r="S89" i="69"/>
  <c r="O89" i="69"/>
  <c r="Y88" i="69"/>
  <c r="Z88" i="69" s="1"/>
  <c r="W88" i="69"/>
  <c r="S88" i="69"/>
  <c r="O88" i="69"/>
  <c r="AF87" i="69"/>
  <c r="AE87" i="69"/>
  <c r="AD87" i="69"/>
  <c r="AC87" i="69"/>
  <c r="V87" i="69"/>
  <c r="U87" i="69"/>
  <c r="T87" i="69"/>
  <c r="R87" i="69"/>
  <c r="Q87" i="69"/>
  <c r="P87" i="69"/>
  <c r="N87" i="69"/>
  <c r="M87" i="69"/>
  <c r="L87" i="69"/>
  <c r="I87" i="69"/>
  <c r="H87" i="69"/>
  <c r="G87" i="69"/>
  <c r="F87" i="69"/>
  <c r="E87" i="69"/>
  <c r="Y86" i="69"/>
  <c r="W86" i="69"/>
  <c r="S86" i="69"/>
  <c r="O86" i="69"/>
  <c r="K85" i="69"/>
  <c r="J85" i="69"/>
  <c r="Y84" i="69"/>
  <c r="Z84" i="69" s="1"/>
  <c r="W84" i="69"/>
  <c r="S84" i="69"/>
  <c r="O84" i="69"/>
  <c r="Y83" i="69"/>
  <c r="W83" i="69"/>
  <c r="S83" i="69"/>
  <c r="O83" i="69"/>
  <c r="Y82" i="69"/>
  <c r="W82" i="69"/>
  <c r="S82" i="69"/>
  <c r="O82" i="69"/>
  <c r="Y81" i="69"/>
  <c r="W81" i="69"/>
  <c r="S81" i="69"/>
  <c r="O81" i="69"/>
  <c r="Y80" i="69"/>
  <c r="Z80" i="69" s="1"/>
  <c r="W80" i="69"/>
  <c r="S80" i="69"/>
  <c r="O80" i="69"/>
  <c r="Y79" i="69"/>
  <c r="W79" i="69"/>
  <c r="S79" i="69"/>
  <c r="O79" i="69"/>
  <c r="AF78" i="69"/>
  <c r="AE78" i="69"/>
  <c r="AD78" i="69"/>
  <c r="AC78" i="69"/>
  <c r="V78" i="69"/>
  <c r="U78" i="69"/>
  <c r="T78" i="69"/>
  <c r="R78" i="69"/>
  <c r="Q78" i="69"/>
  <c r="P78" i="69"/>
  <c r="N78" i="69"/>
  <c r="M78" i="69"/>
  <c r="L78" i="69"/>
  <c r="I78" i="69"/>
  <c r="H78" i="69"/>
  <c r="G78" i="69"/>
  <c r="F78" i="69"/>
  <c r="E78" i="69"/>
  <c r="Y77" i="69"/>
  <c r="W77" i="69"/>
  <c r="S77" i="69"/>
  <c r="O77" i="69"/>
  <c r="Y76" i="69"/>
  <c r="Z76" i="69" s="1"/>
  <c r="W76" i="69"/>
  <c r="S76" i="69"/>
  <c r="O76" i="69"/>
  <c r="Y75" i="69"/>
  <c r="Z75" i="69" s="1"/>
  <c r="W75" i="69"/>
  <c r="S75" i="69"/>
  <c r="O75" i="69"/>
  <c r="Y74" i="69"/>
  <c r="Z74" i="69" s="1"/>
  <c r="W74" i="69"/>
  <c r="S74" i="69"/>
  <c r="O74" i="69"/>
  <c r="Y73" i="69"/>
  <c r="Z73" i="69" s="1"/>
  <c r="W73" i="69"/>
  <c r="S73" i="69"/>
  <c r="O73" i="69"/>
  <c r="Y72" i="69"/>
  <c r="W72" i="69"/>
  <c r="S72" i="69"/>
  <c r="O72" i="69"/>
  <c r="Y71" i="69"/>
  <c r="W71" i="69"/>
  <c r="S71" i="69"/>
  <c r="O71" i="69"/>
  <c r="Y70" i="69"/>
  <c r="Z70" i="69" s="1"/>
  <c r="W70" i="69"/>
  <c r="S70" i="69"/>
  <c r="O70" i="69"/>
  <c r="Y69" i="69"/>
  <c r="Z69" i="69" s="1"/>
  <c r="W69" i="69"/>
  <c r="S69" i="69"/>
  <c r="O69" i="69"/>
  <c r="Y68" i="69"/>
  <c r="W68" i="69"/>
  <c r="S68" i="69"/>
  <c r="O68" i="69"/>
  <c r="Y67" i="69"/>
  <c r="W67" i="69"/>
  <c r="S67" i="69"/>
  <c r="O67" i="69"/>
  <c r="Y66" i="69"/>
  <c r="W66" i="69"/>
  <c r="S66" i="69"/>
  <c r="O66" i="69"/>
  <c r="Y65" i="69"/>
  <c r="W65" i="69"/>
  <c r="S65" i="69"/>
  <c r="O65" i="69"/>
  <c r="Y64" i="69"/>
  <c r="W64" i="69"/>
  <c r="S64" i="69"/>
  <c r="O64" i="69"/>
  <c r="Y63" i="69"/>
  <c r="Z63" i="69" s="1"/>
  <c r="W63" i="69"/>
  <c r="S63" i="69"/>
  <c r="O63" i="69"/>
  <c r="Y62" i="69"/>
  <c r="W62" i="69"/>
  <c r="S62" i="69"/>
  <c r="Y61" i="69"/>
  <c r="Z61" i="69" s="1"/>
  <c r="W61" i="69"/>
  <c r="S61" i="69"/>
  <c r="O61" i="69"/>
  <c r="Y60" i="69"/>
  <c r="Z60" i="69" s="1"/>
  <c r="W60" i="69"/>
  <c r="S60" i="69"/>
  <c r="O60" i="69"/>
  <c r="Y59" i="69"/>
  <c r="W59" i="69"/>
  <c r="S59" i="69"/>
  <c r="O59" i="69"/>
  <c r="Y58" i="69"/>
  <c r="Z58" i="69" s="1"/>
  <c r="W58" i="69"/>
  <c r="S58" i="69"/>
  <c r="O58" i="69"/>
  <c r="Y57" i="69"/>
  <c r="W57" i="69"/>
  <c r="S57" i="69"/>
  <c r="O57" i="69"/>
  <c r="Y56" i="69"/>
  <c r="W56" i="69"/>
  <c r="S56" i="69"/>
  <c r="O56" i="69"/>
  <c r="Y55" i="69"/>
  <c r="W55" i="69"/>
  <c r="Y54" i="69"/>
  <c r="Z54" i="69" s="1"/>
  <c r="W54" i="69"/>
  <c r="Y53" i="69"/>
  <c r="W53" i="69"/>
  <c r="Y52" i="69"/>
  <c r="Z52" i="69" s="1"/>
  <c r="W52" i="69"/>
  <c r="Y51" i="69"/>
  <c r="W51" i="69"/>
  <c r="Y48" i="69"/>
  <c r="Z48" i="69" s="1"/>
  <c r="W48" i="69"/>
  <c r="Y47" i="69"/>
  <c r="W47" i="69"/>
  <c r="Y46" i="69"/>
  <c r="Z46" i="69" s="1"/>
  <c r="W46" i="69"/>
  <c r="AF45" i="69"/>
  <c r="AE45" i="69"/>
  <c r="AD45" i="69"/>
  <c r="AC45" i="69"/>
  <c r="V45" i="69"/>
  <c r="U45" i="69"/>
  <c r="T45" i="69"/>
  <c r="R45" i="69"/>
  <c r="Q45" i="69"/>
  <c r="P45" i="69"/>
  <c r="N45" i="69"/>
  <c r="M45" i="69"/>
  <c r="L45" i="69"/>
  <c r="K45" i="69"/>
  <c r="J45" i="69"/>
  <c r="I45" i="69"/>
  <c r="H45" i="69"/>
  <c r="G45" i="69"/>
  <c r="F45" i="69"/>
  <c r="E45" i="69"/>
  <c r="Y44" i="69"/>
  <c r="W44" i="69"/>
  <c r="S44" i="69"/>
  <c r="O44" i="69"/>
  <c r="Y43" i="69"/>
  <c r="W43" i="69"/>
  <c r="S43" i="69"/>
  <c r="O43" i="69"/>
  <c r="Y42" i="69"/>
  <c r="W42" i="69"/>
  <c r="S42" i="69"/>
  <c r="O42" i="69"/>
  <c r="Y41" i="69"/>
  <c r="Z41" i="69" s="1"/>
  <c r="W41" i="69"/>
  <c r="S41" i="69"/>
  <c r="O41" i="69"/>
  <c r="Y40" i="69"/>
  <c r="Z40" i="69" s="1"/>
  <c r="W40" i="69"/>
  <c r="S40" i="69"/>
  <c r="O40" i="69"/>
  <c r="Y39" i="69"/>
  <c r="Z39" i="69" s="1"/>
  <c r="W39" i="69"/>
  <c r="S39" i="69"/>
  <c r="O39" i="69"/>
  <c r="Y38" i="69"/>
  <c r="W38" i="69"/>
  <c r="S38" i="69"/>
  <c r="O38" i="69"/>
  <c r="Y37" i="69"/>
  <c r="Z37" i="69" s="1"/>
  <c r="W37" i="69"/>
  <c r="S37" i="69"/>
  <c r="O37" i="69"/>
  <c r="Y36" i="69"/>
  <c r="W36" i="69"/>
  <c r="S36" i="69"/>
  <c r="O36" i="69"/>
  <c r="Y35" i="69"/>
  <c r="W35" i="69"/>
  <c r="S35" i="69"/>
  <c r="O35" i="69"/>
  <c r="Y34" i="69"/>
  <c r="Z34" i="69" s="1"/>
  <c r="W34" i="69"/>
  <c r="S34" i="69"/>
  <c r="O34" i="69"/>
  <c r="Y33" i="69"/>
  <c r="Z33" i="69" s="1"/>
  <c r="W33" i="69"/>
  <c r="S33" i="69"/>
  <c r="O33" i="69"/>
  <c r="Y32" i="69"/>
  <c r="W32" i="69"/>
  <c r="O32" i="69"/>
  <c r="Y31" i="69"/>
  <c r="Z31" i="69" s="1"/>
  <c r="W31" i="69"/>
  <c r="S31" i="69"/>
  <c r="O31" i="69"/>
  <c r="Y30" i="69"/>
  <c r="W30" i="69"/>
  <c r="S30" i="69"/>
  <c r="O30" i="69"/>
  <c r="Y29" i="69"/>
  <c r="Z29" i="69" s="1"/>
  <c r="W29" i="69"/>
  <c r="S29" i="69"/>
  <c r="O29" i="69"/>
  <c r="Y28" i="69"/>
  <c r="Z28" i="69" s="1"/>
  <c r="W28" i="69"/>
  <c r="S28" i="69"/>
  <c r="O28" i="69"/>
  <c r="Y27" i="69"/>
  <c r="Z27" i="69" s="1"/>
  <c r="W27" i="69"/>
  <c r="S27" i="69"/>
  <c r="O27" i="69"/>
  <c r="Y26" i="69"/>
  <c r="W26" i="69"/>
  <c r="S26" i="69"/>
  <c r="O26" i="69"/>
  <c r="Y25" i="69"/>
  <c r="Z25" i="69" s="1"/>
  <c r="W25" i="69"/>
  <c r="S25" i="69"/>
  <c r="O25" i="69"/>
  <c r="Y24" i="69"/>
  <c r="W24" i="69"/>
  <c r="S24" i="69"/>
  <c r="O24" i="69"/>
  <c r="Y23" i="69"/>
  <c r="Z23" i="69" s="1"/>
  <c r="W23" i="69"/>
  <c r="S23" i="69"/>
  <c r="O23" i="69"/>
  <c r="Y22" i="69"/>
  <c r="Z22" i="69" s="1"/>
  <c r="W22" i="69"/>
  <c r="S22" i="69"/>
  <c r="O22" i="69"/>
  <c r="Y21" i="69"/>
  <c r="W21" i="69"/>
  <c r="S21" i="69"/>
  <c r="O21" i="69"/>
  <c r="Y20" i="69"/>
  <c r="W20" i="69"/>
  <c r="S20" i="69"/>
  <c r="O20" i="69"/>
  <c r="Y19" i="69"/>
  <c r="W19" i="69"/>
  <c r="S19" i="69"/>
  <c r="O19" i="69"/>
  <c r="Y18" i="69"/>
  <c r="W18" i="69"/>
  <c r="S18" i="69"/>
  <c r="O18" i="69"/>
  <c r="Y16" i="69"/>
  <c r="W16" i="69"/>
  <c r="S16" i="69"/>
  <c r="O16" i="69"/>
  <c r="Y15" i="69"/>
  <c r="W15" i="69"/>
  <c r="S15" i="69"/>
  <c r="O15" i="69"/>
  <c r="Y14" i="69"/>
  <c r="Z14" i="69" s="1"/>
  <c r="W14" i="69"/>
  <c r="S14" i="69"/>
  <c r="O14" i="69"/>
  <c r="AF13" i="69"/>
  <c r="AE13" i="69"/>
  <c r="AD13" i="69"/>
  <c r="AC13" i="69"/>
  <c r="V13" i="69"/>
  <c r="U13" i="69"/>
  <c r="T13" i="69"/>
  <c r="R13" i="69"/>
  <c r="Q13" i="69"/>
  <c r="P13" i="69"/>
  <c r="N13" i="69"/>
  <c r="M13" i="69"/>
  <c r="L13" i="69"/>
  <c r="J13" i="69"/>
  <c r="I13" i="69"/>
  <c r="H13" i="69"/>
  <c r="G13" i="69"/>
  <c r="F13" i="69"/>
  <c r="E13" i="69"/>
  <c r="H10" i="69"/>
  <c r="I10" i="69" s="1"/>
  <c r="J10" i="69" s="1"/>
  <c r="K10" i="69" s="1"/>
  <c r="L10" i="69" s="1"/>
  <c r="M10" i="69" s="1"/>
  <c r="N10" i="69" s="1"/>
  <c r="O10" i="69" s="1"/>
  <c r="P10" i="69" s="1"/>
  <c r="Q10" i="69" s="1"/>
  <c r="R10" i="69" s="1"/>
  <c r="S10" i="69" s="1"/>
  <c r="T10" i="69" s="1"/>
  <c r="U10" i="69" s="1"/>
  <c r="V10" i="69" s="1"/>
  <c r="W10" i="69" s="1"/>
  <c r="X10" i="69" s="1"/>
  <c r="Y10" i="69" s="1"/>
  <c r="Z10" i="69" s="1"/>
  <c r="AA10" i="69" s="1"/>
  <c r="AB10" i="69" s="1"/>
  <c r="AC10" i="69" s="1"/>
  <c r="AD10" i="69" s="1"/>
  <c r="AE10" i="69" s="1"/>
  <c r="AF10" i="69" s="1"/>
  <c r="AK10" i="69" s="1"/>
  <c r="F10" i="69"/>
  <c r="B10" i="69"/>
  <c r="C10" i="69" s="1"/>
  <c r="I426" i="69" l="1"/>
  <c r="R426" i="69"/>
  <c r="T426" i="69"/>
  <c r="U426" i="69"/>
  <c r="F426" i="69"/>
  <c r="AD426" i="69"/>
  <c r="H426" i="69"/>
  <c r="H424" i="69" s="1"/>
  <c r="Q426" i="69"/>
  <c r="AA70" i="69"/>
  <c r="AB70" i="69" s="1"/>
  <c r="AA419" i="69"/>
  <c r="AB419" i="69" s="1"/>
  <c r="AA73" i="69"/>
  <c r="AB73" i="69" s="1"/>
  <c r="T132" i="69"/>
  <c r="AA58" i="69"/>
  <c r="AB58" i="69" s="1"/>
  <c r="Q327" i="69"/>
  <c r="AD327" i="69"/>
  <c r="F132" i="69"/>
  <c r="L320" i="69"/>
  <c r="N320" i="69"/>
  <c r="H320" i="69"/>
  <c r="J12" i="69"/>
  <c r="F320" i="69"/>
  <c r="AA415" i="69"/>
  <c r="AB415" i="69" s="1"/>
  <c r="AA301" i="69"/>
  <c r="AB301" i="69" s="1"/>
  <c r="AF410" i="69"/>
  <c r="V348" i="69"/>
  <c r="AA28" i="69"/>
  <c r="AB28" i="69" s="1"/>
  <c r="AA255" i="69"/>
  <c r="AB255" i="69" s="1"/>
  <c r="AA337" i="69"/>
  <c r="AB337" i="69" s="1"/>
  <c r="I348" i="69"/>
  <c r="AA360" i="69"/>
  <c r="AB360" i="69" s="1"/>
  <c r="AC373" i="69"/>
  <c r="I320" i="69"/>
  <c r="AA277" i="69"/>
  <c r="AB277" i="69" s="1"/>
  <c r="AK196" i="69"/>
  <c r="AD348" i="69"/>
  <c r="AA387" i="69"/>
  <c r="AB387" i="69" s="1"/>
  <c r="K384" i="69"/>
  <c r="AA408" i="69"/>
  <c r="AB408" i="69" s="1"/>
  <c r="O457" i="69"/>
  <c r="AA178" i="69"/>
  <c r="AB178" i="69" s="1"/>
  <c r="AA332" i="69"/>
  <c r="AB332" i="69" s="1"/>
  <c r="AF327" i="69"/>
  <c r="T348" i="69"/>
  <c r="U132" i="69"/>
  <c r="AA361" i="69"/>
  <c r="AB361" i="69" s="1"/>
  <c r="AA294" i="69"/>
  <c r="AB294" i="69" s="1"/>
  <c r="AC196" i="69"/>
  <c r="W374" i="69"/>
  <c r="F384" i="69"/>
  <c r="O385" i="69"/>
  <c r="K196" i="69"/>
  <c r="AA176" i="69"/>
  <c r="AB176" i="69" s="1"/>
  <c r="AA202" i="69"/>
  <c r="AB202" i="69" s="1"/>
  <c r="AA211" i="69"/>
  <c r="AB211" i="69" s="1"/>
  <c r="W449" i="69"/>
  <c r="AA26" i="69"/>
  <c r="AB26" i="69" s="1"/>
  <c r="N196" i="69"/>
  <c r="Q410" i="69"/>
  <c r="Z26" i="69"/>
  <c r="AA204" i="69"/>
  <c r="AB204" i="69" s="1"/>
  <c r="K327" i="69"/>
  <c r="W402" i="69"/>
  <c r="Y451" i="69"/>
  <c r="Z451" i="69" s="1"/>
  <c r="AA195" i="69"/>
  <c r="AB195" i="69" s="1"/>
  <c r="AA352" i="69"/>
  <c r="AB352" i="69" s="1"/>
  <c r="E384" i="69"/>
  <c r="R384" i="69"/>
  <c r="V85" i="69"/>
  <c r="AA111" i="69"/>
  <c r="AB111" i="69" s="1"/>
  <c r="AA168" i="69"/>
  <c r="AB168" i="69" s="1"/>
  <c r="AA245" i="69"/>
  <c r="AB245" i="69" s="1"/>
  <c r="AA248" i="69"/>
  <c r="AB248" i="69" s="1"/>
  <c r="AA353" i="69"/>
  <c r="AB353" i="69" s="1"/>
  <c r="U348" i="69"/>
  <c r="AE373" i="69"/>
  <c r="L384" i="69"/>
  <c r="AA392" i="69"/>
  <c r="AB392" i="69" s="1"/>
  <c r="AA62" i="69"/>
  <c r="AB62" i="69" s="1"/>
  <c r="AA25" i="69"/>
  <c r="AB25" i="69" s="1"/>
  <c r="AA172" i="69"/>
  <c r="AB172" i="69" s="1"/>
  <c r="AA315" i="69"/>
  <c r="AB315" i="69" s="1"/>
  <c r="G327" i="69"/>
  <c r="U327" i="69"/>
  <c r="AA147" i="69"/>
  <c r="AB147" i="69" s="1"/>
  <c r="AA267" i="69"/>
  <c r="AB267" i="69" s="1"/>
  <c r="H327" i="69"/>
  <c r="AA114" i="69"/>
  <c r="AB114" i="69" s="1"/>
  <c r="AA275" i="69"/>
  <c r="AB275" i="69" s="1"/>
  <c r="AB302" i="69"/>
  <c r="AA306" i="69"/>
  <c r="AB306" i="69" s="1"/>
  <c r="AA333" i="69"/>
  <c r="AB333" i="69" s="1"/>
  <c r="AA335" i="69"/>
  <c r="AB335" i="69" s="1"/>
  <c r="F424" i="69"/>
  <c r="AB454" i="69"/>
  <c r="AA165" i="69"/>
  <c r="AB165" i="69" s="1"/>
  <c r="J373" i="69"/>
  <c r="V132" i="69"/>
  <c r="Z168" i="69"/>
  <c r="AA55" i="69"/>
  <c r="AB55" i="69" s="1"/>
  <c r="AA64" i="69"/>
  <c r="AB64" i="69" s="1"/>
  <c r="AA256" i="69"/>
  <c r="AB256" i="69" s="1"/>
  <c r="L373" i="69"/>
  <c r="AF373" i="69"/>
  <c r="G373" i="69"/>
  <c r="N85" i="69"/>
  <c r="J132" i="69"/>
  <c r="AB300" i="69"/>
  <c r="M373" i="69"/>
  <c r="H373" i="69"/>
  <c r="W130" i="69"/>
  <c r="G196" i="69"/>
  <c r="U196" i="69"/>
  <c r="AA351" i="69"/>
  <c r="AB351" i="69" s="1"/>
  <c r="O374" i="69"/>
  <c r="Y442" i="69"/>
  <c r="Z442" i="69" s="1"/>
  <c r="E12" i="69"/>
  <c r="AA74" i="69"/>
  <c r="AB74" i="69" s="1"/>
  <c r="P132" i="69"/>
  <c r="AA173" i="69"/>
  <c r="AB173" i="69" s="1"/>
  <c r="W198" i="69"/>
  <c r="F265" i="69"/>
  <c r="S374" i="69"/>
  <c r="AK384" i="69"/>
  <c r="M410" i="69"/>
  <c r="AA57" i="69"/>
  <c r="AB57" i="69" s="1"/>
  <c r="M196" i="69"/>
  <c r="AA171" i="69"/>
  <c r="AB171" i="69" s="1"/>
  <c r="AA22" i="69"/>
  <c r="AB22" i="69" s="1"/>
  <c r="T12" i="69"/>
  <c r="W87" i="69"/>
  <c r="AA119" i="69"/>
  <c r="AB119" i="69" s="1"/>
  <c r="AA136" i="69"/>
  <c r="AB136" i="69" s="1"/>
  <c r="AA354" i="69"/>
  <c r="AB354" i="69" s="1"/>
  <c r="N410" i="69"/>
  <c r="Z415" i="69"/>
  <c r="I410" i="69"/>
  <c r="AC410" i="69"/>
  <c r="W442" i="69"/>
  <c r="AA59" i="69"/>
  <c r="AB59" i="69" s="1"/>
  <c r="AA80" i="69"/>
  <c r="AB80" i="69" s="1"/>
  <c r="L196" i="69"/>
  <c r="W325" i="69"/>
  <c r="AK327" i="69"/>
  <c r="S412" i="69"/>
  <c r="AA432" i="69"/>
  <c r="AB432" i="69" s="1"/>
  <c r="Z305" i="69"/>
  <c r="AA378" i="69"/>
  <c r="AB378" i="69" s="1"/>
  <c r="P85" i="69"/>
  <c r="Z302" i="69"/>
  <c r="Z324" i="69"/>
  <c r="AA324" i="69"/>
  <c r="AB324" i="69" s="1"/>
  <c r="Z131" i="69"/>
  <c r="AA131" i="69"/>
  <c r="AB131" i="69" s="1"/>
  <c r="AA181" i="69"/>
  <c r="AB181" i="69" s="1"/>
  <c r="P186" i="69"/>
  <c r="AA77" i="69"/>
  <c r="AB77" i="69" s="1"/>
  <c r="AA151" i="69"/>
  <c r="AB151" i="69" s="1"/>
  <c r="AA189" i="69"/>
  <c r="AB189" i="69" s="1"/>
  <c r="Z189" i="69"/>
  <c r="Z300" i="69"/>
  <c r="W377" i="69"/>
  <c r="V373" i="69"/>
  <c r="V424" i="69"/>
  <c r="AA139" i="69"/>
  <c r="AB139" i="69" s="1"/>
  <c r="K132" i="69"/>
  <c r="AE132" i="69"/>
  <c r="Z297" i="69"/>
  <c r="Z57" i="69"/>
  <c r="Z116" i="69"/>
  <c r="AA116" i="69"/>
  <c r="AB116" i="69" s="1"/>
  <c r="O190" i="69"/>
  <c r="M186" i="69"/>
  <c r="AA33" i="69"/>
  <c r="AB33" i="69" s="1"/>
  <c r="AA44" i="69"/>
  <c r="AB44" i="69" s="1"/>
  <c r="AA143" i="69"/>
  <c r="AB143" i="69" s="1"/>
  <c r="AA234" i="69"/>
  <c r="AB234" i="69" s="1"/>
  <c r="AA239" i="69"/>
  <c r="AB239" i="69" s="1"/>
  <c r="AA253" i="69"/>
  <c r="AB253" i="69" s="1"/>
  <c r="AA264" i="69"/>
  <c r="AB264" i="69" s="1"/>
  <c r="W288" i="69"/>
  <c r="F327" i="69"/>
  <c r="T327" i="69"/>
  <c r="AA423" i="69"/>
  <c r="AB423" i="69" s="1"/>
  <c r="AA36" i="69"/>
  <c r="AB36" i="69" s="1"/>
  <c r="Z55" i="69"/>
  <c r="H132" i="69"/>
  <c r="AA208" i="69"/>
  <c r="AB208" i="69" s="1"/>
  <c r="AA304" i="69"/>
  <c r="AB304" i="69" s="1"/>
  <c r="Z304" i="69"/>
  <c r="AA355" i="69"/>
  <c r="AB355" i="69" s="1"/>
  <c r="AE348" i="69"/>
  <c r="AA123" i="69"/>
  <c r="AB123" i="69" s="1"/>
  <c r="AA217" i="69"/>
  <c r="AB217" i="69" s="1"/>
  <c r="AA268" i="69"/>
  <c r="AB268" i="69" s="1"/>
  <c r="AB290" i="69"/>
  <c r="AA295" i="69"/>
  <c r="AB295" i="69" s="1"/>
  <c r="Z295" i="69"/>
  <c r="S359" i="69"/>
  <c r="Z290" i="69"/>
  <c r="P320" i="69"/>
  <c r="AC384" i="69"/>
  <c r="AA399" i="69"/>
  <c r="AB399" i="69" s="1"/>
  <c r="F85" i="69"/>
  <c r="AA107" i="69"/>
  <c r="AB107" i="69" s="1"/>
  <c r="M348" i="69"/>
  <c r="AK348" i="69"/>
  <c r="O350" i="69"/>
  <c r="J384" i="69"/>
  <c r="AD384" i="69"/>
  <c r="S437" i="69"/>
  <c r="S426" i="69" s="1"/>
  <c r="AE12" i="69"/>
  <c r="W78" i="69"/>
  <c r="G85" i="69"/>
  <c r="AD85" i="69"/>
  <c r="AB124" i="69"/>
  <c r="G186" i="69"/>
  <c r="AF196" i="69"/>
  <c r="Z264" i="69"/>
  <c r="AA270" i="69"/>
  <c r="AB270" i="69" s="1"/>
  <c r="AE265" i="69"/>
  <c r="Z298" i="69"/>
  <c r="V320" i="69"/>
  <c r="N348" i="69"/>
  <c r="W359" i="69"/>
  <c r="Y427" i="69"/>
  <c r="AB456" i="69"/>
  <c r="AA31" i="69"/>
  <c r="AB31" i="69" s="1"/>
  <c r="AA89" i="69"/>
  <c r="AB89" i="69" s="1"/>
  <c r="AA144" i="69"/>
  <c r="AB144" i="69" s="1"/>
  <c r="AA183" i="69"/>
  <c r="AB183" i="69" s="1"/>
  <c r="H186" i="69"/>
  <c r="E186" i="69"/>
  <c r="L186" i="69"/>
  <c r="AF186" i="69"/>
  <c r="AA201" i="69"/>
  <c r="AB201" i="69" s="1"/>
  <c r="L265" i="69"/>
  <c r="AA316" i="69"/>
  <c r="AB316" i="69" s="1"/>
  <c r="AC320" i="69"/>
  <c r="E320" i="69"/>
  <c r="E373" i="69"/>
  <c r="R373" i="69"/>
  <c r="S377" i="69"/>
  <c r="AF384" i="69"/>
  <c r="Q196" i="69"/>
  <c r="AA271" i="69"/>
  <c r="AB271" i="69" s="1"/>
  <c r="AA356" i="69"/>
  <c r="AB356" i="69" s="1"/>
  <c r="AA380" i="69"/>
  <c r="AB380" i="69" s="1"/>
  <c r="W389" i="69"/>
  <c r="AD410" i="69"/>
  <c r="W421" i="69"/>
  <c r="W431" i="69"/>
  <c r="AA458" i="69"/>
  <c r="AB458" i="69" s="1"/>
  <c r="M132" i="69"/>
  <c r="AA150" i="69"/>
  <c r="AB150" i="69" s="1"/>
  <c r="AA174" i="69"/>
  <c r="AB174" i="69" s="1"/>
  <c r="Y193" i="69"/>
  <c r="S193" i="69"/>
  <c r="E196" i="69"/>
  <c r="AA210" i="69"/>
  <c r="AB210" i="69" s="1"/>
  <c r="P265" i="69"/>
  <c r="AB297" i="69"/>
  <c r="Z299" i="69"/>
  <c r="AF320" i="69"/>
  <c r="S329" i="69"/>
  <c r="AA340" i="69"/>
  <c r="AB340" i="69" s="1"/>
  <c r="O389" i="69"/>
  <c r="K410" i="69"/>
  <c r="F410" i="69"/>
  <c r="AF132" i="69"/>
  <c r="AA254" i="69"/>
  <c r="AB254" i="69" s="1"/>
  <c r="H348" i="69"/>
  <c r="AA383" i="69"/>
  <c r="AB383" i="69" s="1"/>
  <c r="AA18" i="69"/>
  <c r="AB18" i="69" s="1"/>
  <c r="AA41" i="69"/>
  <c r="AB41" i="69" s="1"/>
  <c r="AA46" i="69"/>
  <c r="AB46" i="69" s="1"/>
  <c r="AF85" i="69"/>
  <c r="AA96" i="69"/>
  <c r="AB96" i="69" s="1"/>
  <c r="N132" i="69"/>
  <c r="Z150" i="69"/>
  <c r="AA175" i="69"/>
  <c r="AB175" i="69" s="1"/>
  <c r="T196" i="69"/>
  <c r="Y235" i="69"/>
  <c r="Z235" i="69" s="1"/>
  <c r="AA260" i="69"/>
  <c r="AB260" i="69" s="1"/>
  <c r="AA278" i="69"/>
  <c r="AB278" i="69" s="1"/>
  <c r="AA289" i="69"/>
  <c r="AB289" i="69" s="1"/>
  <c r="Y334" i="69"/>
  <c r="Z334" i="69" s="1"/>
  <c r="I373" i="69"/>
  <c r="Q384" i="69"/>
  <c r="L410" i="69"/>
  <c r="AA42" i="69"/>
  <c r="AB42" i="69" s="1"/>
  <c r="Z171" i="69"/>
  <c r="Z174" i="69"/>
  <c r="AA51" i="69"/>
  <c r="AB51" i="69" s="1"/>
  <c r="O45" i="69"/>
  <c r="AA293" i="69"/>
  <c r="AB293" i="69" s="1"/>
  <c r="Z293" i="69"/>
  <c r="AA37" i="69"/>
  <c r="AB37" i="69" s="1"/>
  <c r="Z107" i="69"/>
  <c r="Z239" i="69"/>
  <c r="AA252" i="69"/>
  <c r="AB252" i="69" s="1"/>
  <c r="AA317" i="69"/>
  <c r="AB317" i="69" s="1"/>
  <c r="Z317" i="69"/>
  <c r="P348" i="69"/>
  <c r="AA287" i="69"/>
  <c r="AB287" i="69" s="1"/>
  <c r="Q348" i="69"/>
  <c r="AA29" i="69"/>
  <c r="AB29" i="69" s="1"/>
  <c r="AA32" i="69"/>
  <c r="AB32" i="69" s="1"/>
  <c r="AC85" i="69"/>
  <c r="J196" i="69"/>
  <c r="AA346" i="69"/>
  <c r="AB346" i="69" s="1"/>
  <c r="Z455" i="69"/>
  <c r="AA455" i="69"/>
  <c r="AB455" i="69" s="1"/>
  <c r="I132" i="69"/>
  <c r="AC132" i="69"/>
  <c r="AA137" i="69"/>
  <c r="AB137" i="69" s="1"/>
  <c r="Z137" i="69"/>
  <c r="AA286" i="69"/>
  <c r="AB286" i="69" s="1"/>
  <c r="Z286" i="69"/>
  <c r="AA281" i="69"/>
  <c r="AB281" i="69" s="1"/>
  <c r="Z281" i="69"/>
  <c r="Z346" i="69"/>
  <c r="E424" i="69"/>
  <c r="Z181" i="69"/>
  <c r="S266" i="69"/>
  <c r="R327" i="69"/>
  <c r="W334" i="69"/>
  <c r="AA438" i="69"/>
  <c r="AB438" i="69" s="1"/>
  <c r="Z438" i="69"/>
  <c r="U12" i="69"/>
  <c r="AA159" i="69"/>
  <c r="AB159" i="69" s="1"/>
  <c r="Z227" i="69"/>
  <c r="AA227" i="69"/>
  <c r="AB227" i="69" s="1"/>
  <c r="AA230" i="69"/>
  <c r="AB230" i="69" s="1"/>
  <c r="S320" i="69"/>
  <c r="AA422" i="69"/>
  <c r="AB422" i="69" s="1"/>
  <c r="G12" i="69"/>
  <c r="V12" i="69"/>
  <c r="AA15" i="69"/>
  <c r="AB15" i="69" s="1"/>
  <c r="Z15" i="69"/>
  <c r="AA273" i="69"/>
  <c r="AB273" i="69" s="1"/>
  <c r="Z273" i="69"/>
  <c r="O334" i="69"/>
  <c r="S87" i="69"/>
  <c r="AK265" i="69"/>
  <c r="AA386" i="69"/>
  <c r="AB386" i="69" s="1"/>
  <c r="I196" i="69"/>
  <c r="M265" i="69"/>
  <c r="AB298" i="69"/>
  <c r="AA303" i="69"/>
  <c r="AB303" i="69" s="1"/>
  <c r="Z303" i="69"/>
  <c r="G384" i="69"/>
  <c r="H384" i="69"/>
  <c r="Z401" i="69"/>
  <c r="AA401" i="69"/>
  <c r="AB401" i="69" s="1"/>
  <c r="E410" i="69"/>
  <c r="R410" i="69"/>
  <c r="AA418" i="69"/>
  <c r="AB418" i="69" s="1"/>
  <c r="S451" i="69"/>
  <c r="AA35" i="69"/>
  <c r="AB35" i="69" s="1"/>
  <c r="H85" i="69"/>
  <c r="K186" i="69"/>
  <c r="U186" i="69"/>
  <c r="S190" i="69"/>
  <c r="AA206" i="69"/>
  <c r="AB206" i="69" s="1"/>
  <c r="Z206" i="69"/>
  <c r="AA222" i="69"/>
  <c r="AB222" i="69" s="1"/>
  <c r="J327" i="69"/>
  <c r="AA341" i="69"/>
  <c r="AB341" i="69" s="1"/>
  <c r="AA344" i="69"/>
  <c r="AB344" i="69" s="1"/>
  <c r="AB452" i="69"/>
  <c r="AD12" i="69"/>
  <c r="AA156" i="69"/>
  <c r="AB156" i="69" s="1"/>
  <c r="Z159" i="69"/>
  <c r="Z178" i="69"/>
  <c r="AA182" i="69"/>
  <c r="AB182" i="69" s="1"/>
  <c r="I186" i="69"/>
  <c r="W190" i="69"/>
  <c r="Z217" i="69"/>
  <c r="Z230" i="69"/>
  <c r="S288" i="69"/>
  <c r="Y309" i="69"/>
  <c r="Z309" i="69" s="1"/>
  <c r="Z344" i="69"/>
  <c r="Z378" i="69"/>
  <c r="Z383" i="69"/>
  <c r="T384" i="69"/>
  <c r="G410" i="69"/>
  <c r="T410" i="69"/>
  <c r="AA413" i="69"/>
  <c r="AB413" i="69" s="1"/>
  <c r="O451" i="69"/>
  <c r="F12" i="69"/>
  <c r="AA90" i="69"/>
  <c r="AB90" i="69" s="1"/>
  <c r="AA110" i="69"/>
  <c r="AB110" i="69" s="1"/>
  <c r="AA148" i="69"/>
  <c r="AB148" i="69" s="1"/>
  <c r="AK132" i="69"/>
  <c r="Z240" i="69"/>
  <c r="AA240" i="69"/>
  <c r="AB240" i="69" s="1"/>
  <c r="AA284" i="69"/>
  <c r="AB284" i="69" s="1"/>
  <c r="AA296" i="69"/>
  <c r="AB296" i="69" s="1"/>
  <c r="Z296" i="69"/>
  <c r="AA310" i="69"/>
  <c r="AB310" i="69" s="1"/>
  <c r="AA381" i="69"/>
  <c r="AB381" i="69" s="1"/>
  <c r="H410" i="69"/>
  <c r="U410" i="69"/>
  <c r="AF12" i="69"/>
  <c r="N12" i="69"/>
  <c r="AC12" i="69"/>
  <c r="Z96" i="69"/>
  <c r="M85" i="69"/>
  <c r="AA113" i="69"/>
  <c r="AB113" i="69" s="1"/>
  <c r="AA120" i="69"/>
  <c r="AB120" i="69" s="1"/>
  <c r="Z120" i="69"/>
  <c r="Z148" i="69"/>
  <c r="Z151" i="69"/>
  <c r="AA162" i="69"/>
  <c r="AB162" i="69" s="1"/>
  <c r="O166" i="69"/>
  <c r="S166" i="69"/>
  <c r="N186" i="69"/>
  <c r="AD186" i="69"/>
  <c r="R186" i="69"/>
  <c r="AA225" i="69"/>
  <c r="AB225" i="69" s="1"/>
  <c r="Z271" i="69"/>
  <c r="M327" i="69"/>
  <c r="Z381" i="69"/>
  <c r="AA398" i="69"/>
  <c r="AB398" i="69" s="1"/>
  <c r="V410" i="69"/>
  <c r="Z416" i="69"/>
  <c r="AA416" i="69"/>
  <c r="AB416" i="69" s="1"/>
  <c r="Z113" i="69"/>
  <c r="AA141" i="69"/>
  <c r="AB141" i="69" s="1"/>
  <c r="AA154" i="69"/>
  <c r="AB154" i="69" s="1"/>
  <c r="AA199" i="69"/>
  <c r="AB199" i="69" s="1"/>
  <c r="AA207" i="69"/>
  <c r="AB207" i="69" s="1"/>
  <c r="AA220" i="69"/>
  <c r="AB220" i="69" s="1"/>
  <c r="AA223" i="69"/>
  <c r="AB223" i="69" s="1"/>
  <c r="AA261" i="69"/>
  <c r="AB261" i="69" s="1"/>
  <c r="H265" i="69"/>
  <c r="Q320" i="69"/>
  <c r="O320" i="69"/>
  <c r="N327" i="69"/>
  <c r="K348" i="69"/>
  <c r="W412" i="69"/>
  <c r="Z453" i="69"/>
  <c r="H12" i="69"/>
  <c r="I12" i="69"/>
  <c r="Z35" i="69"/>
  <c r="AA276" i="69"/>
  <c r="AB276" i="69" s="1"/>
  <c r="Q186" i="69"/>
  <c r="AB305" i="69"/>
  <c r="F373" i="69"/>
  <c r="T373" i="69"/>
  <c r="W45" i="69"/>
  <c r="AA47" i="69"/>
  <c r="AB47" i="69" s="1"/>
  <c r="AA54" i="69"/>
  <c r="AB54" i="69" s="1"/>
  <c r="Z62" i="69"/>
  <c r="L12" i="69"/>
  <c r="Z94" i="69"/>
  <c r="AA94" i="69"/>
  <c r="AB94" i="69" s="1"/>
  <c r="Z139" i="69"/>
  <c r="Z210" i="69"/>
  <c r="AA218" i="69"/>
  <c r="AB218" i="69" s="1"/>
  <c r="W235" i="69"/>
  <c r="AA236" i="69"/>
  <c r="AB236" i="69" s="1"/>
  <c r="Z236" i="69"/>
  <c r="Z268" i="69"/>
  <c r="Z316" i="69"/>
  <c r="Z333" i="69"/>
  <c r="P384" i="69"/>
  <c r="S385" i="69"/>
  <c r="Z399" i="69"/>
  <c r="O421" i="69"/>
  <c r="T85" i="69"/>
  <c r="AA118" i="69"/>
  <c r="AB118" i="69" s="1"/>
  <c r="Z118" i="69"/>
  <c r="Z167" i="69"/>
  <c r="AA167" i="69"/>
  <c r="AB167" i="69" s="1"/>
  <c r="AA76" i="69"/>
  <c r="AB76" i="69" s="1"/>
  <c r="Y130" i="69"/>
  <c r="W193" i="69"/>
  <c r="H196" i="69"/>
  <c r="V196" i="69"/>
  <c r="K265" i="69"/>
  <c r="T320" i="69"/>
  <c r="L348" i="69"/>
  <c r="AF348" i="69"/>
  <c r="S402" i="69"/>
  <c r="S421" i="69"/>
  <c r="N424" i="69"/>
  <c r="O437" i="69"/>
  <c r="O426" i="69" s="1"/>
  <c r="AF426" i="69"/>
  <c r="AF424" i="69" s="1"/>
  <c r="G320" i="69"/>
  <c r="U320" i="69"/>
  <c r="AA362" i="69"/>
  <c r="AB362" i="69" s="1"/>
  <c r="U373" i="69"/>
  <c r="T424" i="69"/>
  <c r="AA16" i="69"/>
  <c r="AB16" i="69" s="1"/>
  <c r="AA30" i="69"/>
  <c r="AB30" i="69" s="1"/>
  <c r="AA43" i="69"/>
  <c r="AB43" i="69" s="1"/>
  <c r="AA52" i="69"/>
  <c r="AB52" i="69" s="1"/>
  <c r="S45" i="69"/>
  <c r="AA69" i="69"/>
  <c r="AB69" i="69" s="1"/>
  <c r="P12" i="69"/>
  <c r="Y98" i="69"/>
  <c r="AA98" i="69" s="1"/>
  <c r="AA102" i="69"/>
  <c r="AB102" i="69" s="1"/>
  <c r="AK186" i="69"/>
  <c r="AA250" i="69"/>
  <c r="AB250" i="69" s="1"/>
  <c r="AA257" i="69"/>
  <c r="AB257" i="69" s="1"/>
  <c r="AA272" i="69"/>
  <c r="AB272" i="69" s="1"/>
  <c r="U265" i="69"/>
  <c r="AB299" i="69"/>
  <c r="S309" i="69"/>
  <c r="S307" i="69" s="1"/>
  <c r="M320" i="69"/>
  <c r="AE320" i="69"/>
  <c r="I327" i="69"/>
  <c r="S334" i="69"/>
  <c r="AA342" i="69"/>
  <c r="AB342" i="69" s="1"/>
  <c r="AA347" i="69"/>
  <c r="AB347" i="69" s="1"/>
  <c r="G348" i="69"/>
  <c r="N373" i="69"/>
  <c r="AA379" i="69"/>
  <c r="AB379" i="69" s="1"/>
  <c r="AA397" i="69"/>
  <c r="AB397" i="69" s="1"/>
  <c r="AK373" i="69"/>
  <c r="AA414" i="69"/>
  <c r="AB414" i="69" s="1"/>
  <c r="I424" i="69"/>
  <c r="G424" i="69"/>
  <c r="O444" i="69"/>
  <c r="AA448" i="69"/>
  <c r="AB448" i="69" s="1"/>
  <c r="Z456" i="69"/>
  <c r="AE410" i="69"/>
  <c r="Q12" i="69"/>
  <c r="O78" i="69"/>
  <c r="I85" i="69"/>
  <c r="AA100" i="69"/>
  <c r="AB100" i="69" s="1"/>
  <c r="AD132" i="69"/>
  <c r="AA158" i="69"/>
  <c r="AB158" i="69" s="1"/>
  <c r="G132" i="69"/>
  <c r="Y188" i="69"/>
  <c r="Z188" i="69" s="1"/>
  <c r="F196" i="69"/>
  <c r="N265" i="69"/>
  <c r="AE327" i="69"/>
  <c r="AC348" i="69"/>
  <c r="O377" i="69"/>
  <c r="Y402" i="69"/>
  <c r="W444" i="69"/>
  <c r="AA450" i="69"/>
  <c r="AB450" i="69" s="1"/>
  <c r="Q424" i="69"/>
  <c r="R12" i="69"/>
  <c r="Y78" i="69"/>
  <c r="L85" i="69"/>
  <c r="AE85" i="69"/>
  <c r="AB127" i="69"/>
  <c r="AA146" i="69"/>
  <c r="AB146" i="69" s="1"/>
  <c r="T186" i="69"/>
  <c r="P196" i="69"/>
  <c r="AA224" i="69"/>
  <c r="AB224" i="69" s="1"/>
  <c r="O235" i="69"/>
  <c r="AA258" i="69"/>
  <c r="AB258" i="69" s="1"/>
  <c r="AD265" i="69"/>
  <c r="Y322" i="69"/>
  <c r="Z322" i="69" s="1"/>
  <c r="L327" i="69"/>
  <c r="AA338" i="69"/>
  <c r="AB338" i="69" s="1"/>
  <c r="J348" i="69"/>
  <c r="K373" i="69"/>
  <c r="M384" i="69"/>
  <c r="AE384" i="69"/>
  <c r="AA79" i="69"/>
  <c r="AB79" i="69" s="1"/>
  <c r="Z79" i="69"/>
  <c r="AA82" i="69"/>
  <c r="AB82" i="69" s="1"/>
  <c r="Z82" i="69"/>
  <c r="Z156" i="69"/>
  <c r="Z184" i="69"/>
  <c r="AA191" i="69"/>
  <c r="AB191" i="69" s="1"/>
  <c r="Z191" i="69"/>
  <c r="Z231" i="69"/>
  <c r="AA231" i="69"/>
  <c r="AB231" i="69" s="1"/>
  <c r="Z250" i="69"/>
  <c r="AA262" i="69"/>
  <c r="AB262" i="69" s="1"/>
  <c r="T265" i="69"/>
  <c r="Y266" i="69"/>
  <c r="O359" i="69"/>
  <c r="Z391" i="69"/>
  <c r="AA391" i="69"/>
  <c r="AB391" i="69" s="1"/>
  <c r="AA428" i="69"/>
  <c r="AB428" i="69" s="1"/>
  <c r="Z428" i="69"/>
  <c r="AA440" i="69"/>
  <c r="AB440" i="69" s="1"/>
  <c r="S13" i="69"/>
  <c r="Z19" i="69"/>
  <c r="AA19" i="69"/>
  <c r="AB19" i="69" s="1"/>
  <c r="AA53" i="69"/>
  <c r="AB53" i="69" s="1"/>
  <c r="Z53" i="69"/>
  <c r="AA92" i="69"/>
  <c r="AB92" i="69" s="1"/>
  <c r="Z92" i="69"/>
  <c r="AA99" i="69"/>
  <c r="AB99" i="69" s="1"/>
  <c r="Z99" i="69"/>
  <c r="Z108" i="69"/>
  <c r="AA108" i="69"/>
  <c r="AB108" i="69" s="1"/>
  <c r="L132" i="69"/>
  <c r="AA140" i="69"/>
  <c r="AB140" i="69" s="1"/>
  <c r="Z140" i="69"/>
  <c r="AA145" i="69"/>
  <c r="AB145" i="69" s="1"/>
  <c r="O198" i="69"/>
  <c r="AA215" i="69"/>
  <c r="AB215" i="69" s="1"/>
  <c r="AA282" i="69"/>
  <c r="AB282" i="69" s="1"/>
  <c r="Z282" i="69"/>
  <c r="Z347" i="69"/>
  <c r="W427" i="69"/>
  <c r="Z47" i="69"/>
  <c r="AA60" i="69"/>
  <c r="AB60" i="69" s="1"/>
  <c r="AA65" i="69"/>
  <c r="AB65" i="69" s="1"/>
  <c r="Z65" i="69"/>
  <c r="AA68" i="69"/>
  <c r="AB68" i="69" s="1"/>
  <c r="Z68" i="69"/>
  <c r="AA126" i="69"/>
  <c r="AB126" i="69" s="1"/>
  <c r="Z126" i="69"/>
  <c r="AA129" i="69"/>
  <c r="AB129" i="69" s="1"/>
  <c r="Z129" i="69"/>
  <c r="S134" i="69"/>
  <c r="Z142" i="69"/>
  <c r="AA142" i="69"/>
  <c r="AB142" i="69" s="1"/>
  <c r="AA229" i="69"/>
  <c r="AB229" i="69" s="1"/>
  <c r="Z229" i="69"/>
  <c r="AA243" i="69"/>
  <c r="AB243" i="69" s="1"/>
  <c r="Z277" i="69"/>
  <c r="AA318" i="69"/>
  <c r="AB318" i="69" s="1"/>
  <c r="Z318" i="69"/>
  <c r="AA343" i="69"/>
  <c r="AB343" i="69" s="1"/>
  <c r="AA345" i="69"/>
  <c r="AB345" i="69" s="1"/>
  <c r="AA394" i="69"/>
  <c r="AB394" i="69" s="1"/>
  <c r="Z394" i="69"/>
  <c r="Z435" i="69"/>
  <c r="AA435" i="69"/>
  <c r="AB435" i="69" s="1"/>
  <c r="Z43" i="69"/>
  <c r="R85" i="69"/>
  <c r="AA97" i="69"/>
  <c r="AB97" i="69" s="1"/>
  <c r="Z102" i="69"/>
  <c r="Z123" i="69"/>
  <c r="Z234" i="69"/>
  <c r="Z275" i="69"/>
  <c r="AA280" i="69"/>
  <c r="AB280" i="69" s="1"/>
  <c r="Z280" i="69"/>
  <c r="Z343" i="69"/>
  <c r="Z403" i="69"/>
  <c r="AA403" i="69"/>
  <c r="AB403" i="69" s="1"/>
  <c r="Z406" i="69"/>
  <c r="AA406" i="69"/>
  <c r="AB406" i="69" s="1"/>
  <c r="Y412" i="69"/>
  <c r="U424" i="69"/>
  <c r="AA14" i="69"/>
  <c r="AB14" i="69" s="1"/>
  <c r="Z16" i="69"/>
  <c r="AA83" i="69"/>
  <c r="AB83" i="69" s="1"/>
  <c r="Z83" i="69"/>
  <c r="Y87" i="69"/>
  <c r="AA95" i="69"/>
  <c r="AB95" i="69" s="1"/>
  <c r="Z135" i="69"/>
  <c r="AA135" i="69"/>
  <c r="AB135" i="69" s="1"/>
  <c r="Z138" i="69"/>
  <c r="AA138" i="69"/>
  <c r="AB138" i="69" s="1"/>
  <c r="AA149" i="69"/>
  <c r="AB149" i="69" s="1"/>
  <c r="AA170" i="69"/>
  <c r="AB170" i="69" s="1"/>
  <c r="Z192" i="69"/>
  <c r="AA192" i="69"/>
  <c r="AB192" i="69" s="1"/>
  <c r="Z201" i="69"/>
  <c r="AA232" i="69"/>
  <c r="AB232" i="69" s="1"/>
  <c r="AA263" i="69"/>
  <c r="AB263" i="69" s="1"/>
  <c r="Z263" i="69"/>
  <c r="Z323" i="69"/>
  <c r="AA323" i="69"/>
  <c r="AB323" i="69" s="1"/>
  <c r="Z341" i="69"/>
  <c r="O402" i="69"/>
  <c r="O412" i="69"/>
  <c r="AA420" i="69"/>
  <c r="AB420" i="69" s="1"/>
  <c r="Z420" i="69"/>
  <c r="AA20" i="69"/>
  <c r="AB20" i="69" s="1"/>
  <c r="Z20" i="69"/>
  <c r="AA63" i="69"/>
  <c r="AB63" i="69" s="1"/>
  <c r="Z71" i="69"/>
  <c r="AA71" i="69"/>
  <c r="AB71" i="69" s="1"/>
  <c r="AA93" i="69"/>
  <c r="AB93" i="69" s="1"/>
  <c r="AA115" i="69"/>
  <c r="AB115" i="69" s="1"/>
  <c r="AA121" i="69"/>
  <c r="AB121" i="69" s="1"/>
  <c r="Q132" i="69"/>
  <c r="Y134" i="69"/>
  <c r="Z216" i="69"/>
  <c r="AA216" i="69"/>
  <c r="AB216" i="69" s="1"/>
  <c r="Z232" i="69"/>
  <c r="Q307" i="69"/>
  <c r="Y307" i="69" s="1"/>
  <c r="AA331" i="69"/>
  <c r="AB331" i="69" s="1"/>
  <c r="AA388" i="69"/>
  <c r="AB388" i="69" s="1"/>
  <c r="Z388" i="69"/>
  <c r="W13" i="69"/>
  <c r="AA61" i="69"/>
  <c r="AB61" i="69" s="1"/>
  <c r="AA66" i="69"/>
  <c r="AB66" i="69" s="1"/>
  <c r="Z66" i="69"/>
  <c r="Z93" i="69"/>
  <c r="Z115" i="69"/>
  <c r="Z121" i="69"/>
  <c r="Z127" i="69"/>
  <c r="E132" i="69"/>
  <c r="R132" i="69"/>
  <c r="S198" i="69"/>
  <c r="Z249" i="69"/>
  <c r="AA249" i="69"/>
  <c r="AB249" i="69" s="1"/>
  <c r="AA314" i="69"/>
  <c r="AB314" i="69" s="1"/>
  <c r="Z314" i="69"/>
  <c r="AA339" i="69"/>
  <c r="AB339" i="69" s="1"/>
  <c r="AA375" i="69"/>
  <c r="AB375" i="69" s="1"/>
  <c r="Z375" i="69"/>
  <c r="AA395" i="69"/>
  <c r="AB395" i="69" s="1"/>
  <c r="Z395" i="69"/>
  <c r="AB453" i="69"/>
  <c r="AA155" i="69"/>
  <c r="AB155" i="69" s="1"/>
  <c r="Z155" i="69"/>
  <c r="AA209" i="69"/>
  <c r="AB209" i="69" s="1"/>
  <c r="Z209" i="69"/>
  <c r="Z38" i="69"/>
  <c r="AA38" i="69"/>
  <c r="AB38" i="69" s="1"/>
  <c r="AA40" i="69"/>
  <c r="AB40" i="69" s="1"/>
  <c r="Z44" i="69"/>
  <c r="Z51" i="69"/>
  <c r="Z59" i="69"/>
  <c r="Z81" i="69"/>
  <c r="AA81" i="69"/>
  <c r="AB81" i="69" s="1"/>
  <c r="Z89" i="69"/>
  <c r="AA91" i="69"/>
  <c r="AB91" i="69" s="1"/>
  <c r="V186" i="69"/>
  <c r="AA247" i="69"/>
  <c r="AB247" i="69" s="1"/>
  <c r="Z247" i="69"/>
  <c r="AA259" i="69"/>
  <c r="AB259" i="69" s="1"/>
  <c r="Z259" i="69"/>
  <c r="O309" i="69"/>
  <c r="O307" i="69" s="1"/>
  <c r="Z369" i="69"/>
  <c r="AA369" i="69"/>
  <c r="AB369" i="69" s="1"/>
  <c r="Y385" i="69"/>
  <c r="Z390" i="69"/>
  <c r="AA390" i="69"/>
  <c r="AB390" i="69" s="1"/>
  <c r="AA445" i="69"/>
  <c r="AB445" i="69" s="1"/>
  <c r="Z445" i="69"/>
  <c r="Z18" i="69"/>
  <c r="AA21" i="69"/>
  <c r="AB21" i="69" s="1"/>
  <c r="Z21" i="69"/>
  <c r="Z30" i="69"/>
  <c r="Z32" i="69"/>
  <c r="Z42" i="69"/>
  <c r="AA72" i="69"/>
  <c r="AB72" i="69" s="1"/>
  <c r="Z72" i="69"/>
  <c r="AA84" i="69"/>
  <c r="AB84" i="69" s="1"/>
  <c r="Z91" i="69"/>
  <c r="Z158" i="69"/>
  <c r="AA160" i="69"/>
  <c r="AB160" i="69" s="1"/>
  <c r="AA180" i="69"/>
  <c r="AB180" i="69" s="1"/>
  <c r="Z207" i="69"/>
  <c r="Z225" i="69"/>
  <c r="AA233" i="69"/>
  <c r="AB233" i="69" s="1"/>
  <c r="Z233" i="69"/>
  <c r="O266" i="69"/>
  <c r="Z312" i="69"/>
  <c r="AA312" i="69"/>
  <c r="AB312" i="69" s="1"/>
  <c r="P410" i="69"/>
  <c r="AA34" i="69"/>
  <c r="AB34" i="69" s="1"/>
  <c r="Z36" i="69"/>
  <c r="Z64" i="69"/>
  <c r="Z67" i="69"/>
  <c r="AA67" i="69"/>
  <c r="AB67" i="69" s="1"/>
  <c r="Q85" i="69"/>
  <c r="O87" i="69"/>
  <c r="O98" i="69"/>
  <c r="AA101" i="69"/>
  <c r="AB101" i="69" s="1"/>
  <c r="Z101" i="69"/>
  <c r="AA122" i="69"/>
  <c r="AB122" i="69" s="1"/>
  <c r="Z122" i="69"/>
  <c r="AA125" i="69"/>
  <c r="AB125" i="69" s="1"/>
  <c r="Z125" i="69"/>
  <c r="Z128" i="69"/>
  <c r="AA128" i="69"/>
  <c r="AB128" i="69" s="1"/>
  <c r="AA177" i="69"/>
  <c r="AB177" i="69" s="1"/>
  <c r="J186" i="69"/>
  <c r="Y190" i="69"/>
  <c r="Z205" i="69"/>
  <c r="AA205" i="69"/>
  <c r="AB205" i="69" s="1"/>
  <c r="AA219" i="69"/>
  <c r="AB219" i="69" s="1"/>
  <c r="Z219" i="69"/>
  <c r="R265" i="69"/>
  <c r="W265" i="69" s="1"/>
  <c r="W266" i="69"/>
  <c r="O288" i="69"/>
  <c r="W322" i="69"/>
  <c r="AA376" i="69"/>
  <c r="AB376" i="69" s="1"/>
  <c r="Z376" i="69"/>
  <c r="Z393" i="69"/>
  <c r="AA393" i="69"/>
  <c r="AB393" i="69" s="1"/>
  <c r="AA396" i="69"/>
  <c r="AB396" i="69" s="1"/>
  <c r="Z396" i="69"/>
  <c r="Z446" i="69"/>
  <c r="AA446" i="69"/>
  <c r="AB446" i="69" s="1"/>
  <c r="E85" i="69"/>
  <c r="Z228" i="69"/>
  <c r="AA228" i="69"/>
  <c r="AB228" i="69" s="1"/>
  <c r="Z246" i="69"/>
  <c r="AA246" i="69"/>
  <c r="AB246" i="69" s="1"/>
  <c r="P327" i="69"/>
  <c r="Y329" i="69"/>
  <c r="O329" i="69"/>
  <c r="Q373" i="69"/>
  <c r="Z413" i="69"/>
  <c r="AA417" i="69"/>
  <c r="AB417" i="69" s="1"/>
  <c r="Y431" i="69"/>
  <c r="Z434" i="69"/>
  <c r="AA434" i="69"/>
  <c r="AB434" i="69" s="1"/>
  <c r="M12" i="69"/>
  <c r="AA23" i="69"/>
  <c r="AB23" i="69" s="1"/>
  <c r="Y45" i="69"/>
  <c r="AA48" i="69"/>
  <c r="AB48" i="69" s="1"/>
  <c r="AA75" i="69"/>
  <c r="AB75" i="69" s="1"/>
  <c r="U85" i="69"/>
  <c r="Z144" i="69"/>
  <c r="O193" i="69"/>
  <c r="AA213" i="69"/>
  <c r="AB213" i="69" s="1"/>
  <c r="S235" i="69"/>
  <c r="Z257" i="69"/>
  <c r="Z310" i="69"/>
  <c r="AA357" i="69"/>
  <c r="AB357" i="69" s="1"/>
  <c r="Z362" i="69"/>
  <c r="AA382" i="69"/>
  <c r="AB382" i="69" s="1"/>
  <c r="AA404" i="69"/>
  <c r="AB404" i="69" s="1"/>
  <c r="Z404" i="69"/>
  <c r="AA409" i="69"/>
  <c r="AB409" i="69" s="1"/>
  <c r="Z409" i="69"/>
  <c r="Z417" i="69"/>
  <c r="AA441" i="69"/>
  <c r="AB441" i="69" s="1"/>
  <c r="Y457" i="69"/>
  <c r="AA27" i="69"/>
  <c r="AB27" i="69" s="1"/>
  <c r="Z77" i="69"/>
  <c r="Z112" i="69"/>
  <c r="AA112" i="69"/>
  <c r="AB112" i="69" s="1"/>
  <c r="Z124" i="69"/>
  <c r="O134" i="69"/>
  <c r="AA163" i="69"/>
  <c r="AB163" i="69" s="1"/>
  <c r="AD196" i="69"/>
  <c r="Z213" i="69"/>
  <c r="AA226" i="69"/>
  <c r="AB226" i="69" s="1"/>
  <c r="Z226" i="69"/>
  <c r="AA244" i="69"/>
  <c r="AB244" i="69" s="1"/>
  <c r="Z244" i="69"/>
  <c r="AA285" i="69"/>
  <c r="AB285" i="69" s="1"/>
  <c r="E327" i="69"/>
  <c r="E348" i="69"/>
  <c r="Z355" i="69"/>
  <c r="AA370" i="69"/>
  <c r="AB370" i="69" s="1"/>
  <c r="Z370" i="69"/>
  <c r="Z380" i="69"/>
  <c r="Z382" i="69"/>
  <c r="U384" i="69"/>
  <c r="Y13" i="69"/>
  <c r="Z56" i="69"/>
  <c r="AA56" i="69"/>
  <c r="AB56" i="69" s="1"/>
  <c r="S78" i="69"/>
  <c r="S98" i="69"/>
  <c r="Z157" i="69"/>
  <c r="AA157" i="69"/>
  <c r="AB157" i="69" s="1"/>
  <c r="AA161" i="69"/>
  <c r="AB161" i="69" s="1"/>
  <c r="Y166" i="69"/>
  <c r="AE186" i="69"/>
  <c r="AE196" i="69"/>
  <c r="Z200" i="69"/>
  <c r="AA200" i="69"/>
  <c r="AB200" i="69" s="1"/>
  <c r="Z222" i="69"/>
  <c r="AA238" i="69"/>
  <c r="AB238" i="69" s="1"/>
  <c r="AA274" i="69"/>
  <c r="AB274" i="69" s="1"/>
  <c r="Z276" i="69"/>
  <c r="AA283" i="69"/>
  <c r="AB283" i="69" s="1"/>
  <c r="Z283" i="69"/>
  <c r="E265" i="69"/>
  <c r="F348" i="69"/>
  <c r="R348" i="69"/>
  <c r="W350" i="69"/>
  <c r="Z407" i="69"/>
  <c r="AA407" i="69"/>
  <c r="AB407" i="69" s="1"/>
  <c r="AC424" i="69"/>
  <c r="AA447" i="69"/>
  <c r="AB447" i="69" s="1"/>
  <c r="AE424" i="69"/>
  <c r="Z439" i="69"/>
  <c r="AA439" i="69"/>
  <c r="AB439" i="69" s="1"/>
  <c r="Y444" i="69"/>
  <c r="O13" i="69"/>
  <c r="AA24" i="69"/>
  <c r="AB24" i="69" s="1"/>
  <c r="Z169" i="69"/>
  <c r="AA169" i="69"/>
  <c r="AB169" i="69" s="1"/>
  <c r="W188" i="69"/>
  <c r="Z214" i="69"/>
  <c r="AA214" i="69"/>
  <c r="AB214" i="69" s="1"/>
  <c r="AA311" i="69"/>
  <c r="AB311" i="69" s="1"/>
  <c r="Z336" i="69"/>
  <c r="AA336" i="69"/>
  <c r="AB336" i="69" s="1"/>
  <c r="AA405" i="69"/>
  <c r="AB405" i="69" s="1"/>
  <c r="Z405" i="69"/>
  <c r="Z418" i="69"/>
  <c r="Y421" i="69"/>
  <c r="Y437" i="69"/>
  <c r="Z24" i="69"/>
  <c r="AA179" i="69"/>
  <c r="AB179" i="69" s="1"/>
  <c r="Z185" i="69"/>
  <c r="F186" i="69"/>
  <c r="AA203" i="69"/>
  <c r="AB203" i="69" s="1"/>
  <c r="Z254" i="69"/>
  <c r="AA279" i="69"/>
  <c r="AB279" i="69" s="1"/>
  <c r="Z279" i="69"/>
  <c r="Z311" i="69"/>
  <c r="AC327" i="69"/>
  <c r="P373" i="69"/>
  <c r="Y374" i="69"/>
  <c r="Y389" i="69"/>
  <c r="AK410" i="69"/>
  <c r="AA433" i="69"/>
  <c r="AB433" i="69" s="1"/>
  <c r="Z452" i="69"/>
  <c r="AA459" i="69"/>
  <c r="AB459" i="69" s="1"/>
  <c r="Z459" i="69"/>
  <c r="AA39" i="69"/>
  <c r="AB39" i="69" s="1"/>
  <c r="AA109" i="69"/>
  <c r="AB109" i="69" s="1"/>
  <c r="AA153" i="69"/>
  <c r="AB153" i="69" s="1"/>
  <c r="AC186" i="69"/>
  <c r="Z212" i="69"/>
  <c r="AA212" i="69"/>
  <c r="AB212" i="69" s="1"/>
  <c r="W309" i="69"/>
  <c r="R307" i="69"/>
  <c r="W307" i="69" s="1"/>
  <c r="AA319" i="69"/>
  <c r="AB319" i="69" s="1"/>
  <c r="Z319" i="69"/>
  <c r="Y350" i="69"/>
  <c r="AA367" i="69"/>
  <c r="AB367" i="69" s="1"/>
  <c r="N384" i="69"/>
  <c r="Y377" i="69"/>
  <c r="S389" i="69"/>
  <c r="M424" i="69"/>
  <c r="W457" i="69"/>
  <c r="AA88" i="69"/>
  <c r="AB88" i="69" s="1"/>
  <c r="AA164" i="69"/>
  <c r="AB164" i="69" s="1"/>
  <c r="AA194" i="69"/>
  <c r="AB194" i="69" s="1"/>
  <c r="S350" i="69"/>
  <c r="AA358" i="69"/>
  <c r="AB358" i="69" s="1"/>
  <c r="Z358" i="69"/>
  <c r="AA366" i="69"/>
  <c r="AB366" i="69" s="1"/>
  <c r="AA368" i="69"/>
  <c r="AB368" i="69" s="1"/>
  <c r="I384" i="69"/>
  <c r="V384" i="69"/>
  <c r="W385" i="69"/>
  <c r="AA400" i="69"/>
  <c r="AB400" i="69" s="1"/>
  <c r="AD424" i="69"/>
  <c r="Z454" i="69"/>
  <c r="V327" i="69"/>
  <c r="R196" i="69"/>
  <c r="Y325" i="69"/>
  <c r="W329" i="69"/>
  <c r="AA330" i="69"/>
  <c r="AB330" i="69" s="1"/>
  <c r="Z332" i="69"/>
  <c r="AD373" i="69"/>
  <c r="W437" i="69"/>
  <c r="AA117" i="69"/>
  <c r="AB117" i="69" s="1"/>
  <c r="AA152" i="69"/>
  <c r="AB152" i="69" s="1"/>
  <c r="AA251" i="69"/>
  <c r="AB251" i="69" s="1"/>
  <c r="Y288" i="69"/>
  <c r="R320" i="69"/>
  <c r="J410" i="69"/>
  <c r="AA443" i="69"/>
  <c r="AB443" i="69" s="1"/>
  <c r="Y449" i="69"/>
  <c r="AA237" i="69"/>
  <c r="AB237" i="69" s="1"/>
  <c r="Y198" i="69"/>
  <c r="AA221" i="69"/>
  <c r="AB221" i="69" s="1"/>
  <c r="AA313" i="69"/>
  <c r="AB313" i="69" s="1"/>
  <c r="AD320" i="69"/>
  <c r="Y359" i="69"/>
  <c r="AA130" i="69" l="1"/>
  <c r="AB130" i="69" s="1"/>
  <c r="S327" i="69"/>
  <c r="K371" i="69"/>
  <c r="K11" i="69" s="1"/>
  <c r="AA188" i="69"/>
  <c r="AB188" i="69" s="1"/>
  <c r="R371" i="69"/>
  <c r="F371" i="69"/>
  <c r="F11" i="69" s="1"/>
  <c r="Y327" i="69"/>
  <c r="Z327" i="69" s="1"/>
  <c r="AA442" i="69"/>
  <c r="AB442" i="69" s="1"/>
  <c r="AA193" i="69"/>
  <c r="AB193" i="69" s="1"/>
  <c r="AC371" i="69"/>
  <c r="AC11" i="69" s="1"/>
  <c r="S410" i="69"/>
  <c r="AK371" i="69"/>
  <c r="S373" i="69"/>
  <c r="W348" i="69"/>
  <c r="AA322" i="69"/>
  <c r="AB322" i="69" s="1"/>
  <c r="Z130" i="69"/>
  <c r="E371" i="69"/>
  <c r="E11" i="69" s="1"/>
  <c r="W373" i="69"/>
  <c r="O373" i="69"/>
  <c r="S424" i="69"/>
  <c r="L371" i="69"/>
  <c r="L11" i="69" s="1"/>
  <c r="I371" i="69"/>
  <c r="I11" i="69" s="1"/>
  <c r="AA334" i="69"/>
  <c r="AB334" i="69" s="1"/>
  <c r="O265" i="69"/>
  <c r="S85" i="69"/>
  <c r="W320" i="69"/>
  <c r="Q371" i="69"/>
  <c r="Q11" i="69" s="1"/>
  <c r="O384" i="69"/>
  <c r="H371" i="69"/>
  <c r="H11" i="69" s="1"/>
  <c r="AA427" i="69"/>
  <c r="AB427" i="69" s="1"/>
  <c r="AE371" i="69"/>
  <c r="AE11" i="69" s="1"/>
  <c r="M371" i="69"/>
  <c r="M11" i="69" s="1"/>
  <c r="Z193" i="69"/>
  <c r="AA451" i="69"/>
  <c r="AB451" i="69" s="1"/>
  <c r="Y348" i="69"/>
  <c r="Z348" i="69" s="1"/>
  <c r="AF371" i="69"/>
  <c r="AF11" i="69" s="1"/>
  <c r="W132" i="69"/>
  <c r="Y132" i="69"/>
  <c r="Z132" i="69" s="1"/>
  <c r="AA78" i="69"/>
  <c r="AB78" i="69" s="1"/>
  <c r="O424" i="69"/>
  <c r="J371" i="69"/>
  <c r="V371" i="69"/>
  <c r="V11" i="69" s="1"/>
  <c r="O196" i="69"/>
  <c r="S186" i="69"/>
  <c r="O186" i="69"/>
  <c r="G371" i="69"/>
  <c r="G11" i="69" s="1"/>
  <c r="AD371" i="69"/>
  <c r="AD11" i="69" s="1"/>
  <c r="AB98" i="69"/>
  <c r="S384" i="69"/>
  <c r="Y12" i="69"/>
  <c r="Z12" i="69" s="1"/>
  <c r="W327" i="69"/>
  <c r="S348" i="69"/>
  <c r="Z78" i="69"/>
  <c r="W186" i="69"/>
  <c r="Z98" i="69"/>
  <c r="O348" i="69"/>
  <c r="Y196" i="69"/>
  <c r="Z196" i="69" s="1"/>
  <c r="W410" i="69"/>
  <c r="Z427" i="69"/>
  <c r="Y186" i="69"/>
  <c r="Z186" i="69" s="1"/>
  <c r="Y320" i="69"/>
  <c r="Z320" i="69" s="1"/>
  <c r="AA235" i="69"/>
  <c r="AB235" i="69" s="1"/>
  <c r="T371" i="69"/>
  <c r="T11" i="69" s="1"/>
  <c r="AA309" i="69"/>
  <c r="AB309" i="69" s="1"/>
  <c r="O132" i="69"/>
  <c r="Y265" i="69"/>
  <c r="AA265" i="69" s="1"/>
  <c r="U371" i="69"/>
  <c r="U11" i="69" s="1"/>
  <c r="Y85" i="69"/>
  <c r="Z85" i="69" s="1"/>
  <c r="N371" i="69"/>
  <c r="N11" i="69" s="1"/>
  <c r="S132" i="69"/>
  <c r="W196" i="69"/>
  <c r="Y384" i="69"/>
  <c r="Z384" i="69" s="1"/>
  <c r="O12" i="69"/>
  <c r="S265" i="69"/>
  <c r="O327" i="69"/>
  <c r="Y410" i="69"/>
  <c r="Z410" i="69" s="1"/>
  <c r="O410" i="69"/>
  <c r="P424" i="69"/>
  <c r="Y424" i="69" s="1"/>
  <c r="Y426" i="69"/>
  <c r="Z421" i="69"/>
  <c r="AA421" i="69"/>
  <c r="AB421" i="69" s="1"/>
  <c r="Z87" i="69"/>
  <c r="AA87" i="69"/>
  <c r="AB87" i="69" s="1"/>
  <c r="AA350" i="69"/>
  <c r="AB350" i="69" s="1"/>
  <c r="Z350" i="69"/>
  <c r="AA190" i="69"/>
  <c r="AB190" i="69" s="1"/>
  <c r="Z190" i="69"/>
  <c r="AA288" i="69"/>
  <c r="AB288" i="69" s="1"/>
  <c r="Z288" i="69"/>
  <c r="AA13" i="69"/>
  <c r="AB13" i="69" s="1"/>
  <c r="Z13" i="69"/>
  <c r="AA457" i="69"/>
  <c r="AB457" i="69" s="1"/>
  <c r="Z457" i="69"/>
  <c r="Z431" i="69"/>
  <c r="AA431" i="69"/>
  <c r="AB431" i="69" s="1"/>
  <c r="Z198" i="69"/>
  <c r="AA198" i="69"/>
  <c r="AB198" i="69" s="1"/>
  <c r="Z329" i="69"/>
  <c r="AA329" i="69"/>
  <c r="AB329" i="69" s="1"/>
  <c r="W384" i="69"/>
  <c r="P371" i="69"/>
  <c r="Y373" i="69"/>
  <c r="S196" i="69"/>
  <c r="Z385" i="69"/>
  <c r="AA385" i="69"/>
  <c r="AB385" i="69" s="1"/>
  <c r="AA307" i="69"/>
  <c r="AB307" i="69" s="1"/>
  <c r="Z307" i="69"/>
  <c r="Z266" i="69"/>
  <c r="AA266" i="69"/>
  <c r="AB266" i="69" s="1"/>
  <c r="Z359" i="69"/>
  <c r="AA359" i="69"/>
  <c r="AB359" i="69" s="1"/>
  <c r="AA444" i="69"/>
  <c r="AB444" i="69" s="1"/>
  <c r="Z444" i="69"/>
  <c r="O85" i="69"/>
  <c r="AA166" i="69"/>
  <c r="AB166" i="69" s="1"/>
  <c r="Z166" i="69"/>
  <c r="AA412" i="69"/>
  <c r="AB412" i="69" s="1"/>
  <c r="Z412" i="69"/>
  <c r="AA374" i="69"/>
  <c r="AB374" i="69" s="1"/>
  <c r="Z374" i="69"/>
  <c r="AA134" i="69"/>
  <c r="AB134" i="69" s="1"/>
  <c r="Z134" i="69"/>
  <c r="S12" i="69"/>
  <c r="Z449" i="69"/>
  <c r="AA449" i="69"/>
  <c r="AB449" i="69" s="1"/>
  <c r="AA377" i="69"/>
  <c r="AB377" i="69" s="1"/>
  <c r="Z377" i="69"/>
  <c r="AA437" i="69"/>
  <c r="AB437" i="69" s="1"/>
  <c r="Z437" i="69"/>
  <c r="AA45" i="69"/>
  <c r="AB45" i="69" s="1"/>
  <c r="Z45" i="69"/>
  <c r="W426" i="69"/>
  <c r="R424" i="69"/>
  <c r="W424" i="69" s="1"/>
  <c r="W371" i="69" l="1"/>
  <c r="O371" i="69"/>
  <c r="O11" i="69" s="1"/>
  <c r="S371" i="69"/>
  <c r="S11" i="69" s="1"/>
  <c r="AA85" i="69"/>
  <c r="AB85" i="69" s="1"/>
  <c r="AA327" i="69"/>
  <c r="AB327" i="69" s="1"/>
  <c r="AA196" i="69"/>
  <c r="AB196" i="69" s="1"/>
  <c r="AA132" i="69"/>
  <c r="AB132" i="69" s="1"/>
  <c r="AB265" i="69"/>
  <c r="AA186" i="69"/>
  <c r="AB186" i="69" s="1"/>
  <c r="AA410" i="69"/>
  <c r="AB410" i="69" s="1"/>
  <c r="AA348" i="69"/>
  <c r="AB348" i="69" s="1"/>
  <c r="AA320" i="69"/>
  <c r="AB320" i="69" s="1"/>
  <c r="Z265" i="69"/>
  <c r="AA12" i="69"/>
  <c r="AB12" i="69" s="1"/>
  <c r="AA384" i="69"/>
  <c r="AB384" i="69" s="1"/>
  <c r="Z373" i="69"/>
  <c r="AA373" i="69"/>
  <c r="AB373" i="69" s="1"/>
  <c r="Y371" i="69"/>
  <c r="P11" i="69"/>
  <c r="Y11" i="69" s="1"/>
  <c r="Z426" i="69"/>
  <c r="AA426" i="69"/>
  <c r="AB426" i="69" s="1"/>
  <c r="Z424" i="69"/>
  <c r="AA424" i="69"/>
  <c r="AB424" i="69" s="1"/>
  <c r="R11" i="69"/>
  <c r="W11" i="69" s="1"/>
  <c r="X11" i="69" s="1"/>
  <c r="AA11" i="69" l="1"/>
  <c r="AB11" i="69" s="1"/>
  <c r="Z11" i="69"/>
  <c r="Z371" i="69"/>
  <c r="AA371" i="69"/>
  <c r="AB371" i="69" s="1"/>
  <c r="AF266" i="69" l="1"/>
</calcChain>
</file>

<file path=xl/sharedStrings.xml><?xml version="1.0" encoding="utf-8"?>
<sst xmlns="http://schemas.openxmlformats.org/spreadsheetml/2006/main" count="2750" uniqueCount="1618">
  <si>
    <t xml:space="preserve">      в т.ч. на село</t>
  </si>
  <si>
    <t>3. Водообеспечение</t>
  </si>
  <si>
    <t>№</t>
  </si>
  <si>
    <t>Наименование объекта</t>
  </si>
  <si>
    <t xml:space="preserve"> Код программы  (подпрограммы)              </t>
  </si>
  <si>
    <t>Период реализации</t>
  </si>
  <si>
    <t>ВСЕГО</t>
  </si>
  <si>
    <t>в том числе</t>
  </si>
  <si>
    <t>Строительство и реконструкция объектов</t>
  </si>
  <si>
    <t>ПСД</t>
  </si>
  <si>
    <t>Строительство инженерно-коммуникационных сетей к объектам жилищного строительства</t>
  </si>
  <si>
    <t>1.1.</t>
  </si>
  <si>
    <t>1.2.</t>
  </si>
  <si>
    <t>2.1.</t>
  </si>
  <si>
    <t>3.1.</t>
  </si>
  <si>
    <t>3.2.</t>
  </si>
  <si>
    <t>4.1.</t>
  </si>
  <si>
    <t>4.2.</t>
  </si>
  <si>
    <t xml:space="preserve">7.1. </t>
  </si>
  <si>
    <t>2.2.</t>
  </si>
  <si>
    <t xml:space="preserve">6.2. </t>
  </si>
  <si>
    <t>Сейсмоусиление объектов здравоохранения</t>
  </si>
  <si>
    <t xml:space="preserve">8.2. </t>
  </si>
  <si>
    <t xml:space="preserve">9.2. </t>
  </si>
  <si>
    <t xml:space="preserve">12.1. </t>
  </si>
  <si>
    <t>1.3.</t>
  </si>
  <si>
    <t>Сейсмоусиление объектов образования</t>
  </si>
  <si>
    <t>2.3.</t>
  </si>
  <si>
    <t>Общая стоимость по ГЭ на ПСД</t>
  </si>
  <si>
    <t>Администратор бюджетной программы</t>
  </si>
  <si>
    <t xml:space="preserve">1. Образование </t>
  </si>
  <si>
    <t>2. Здравоохранение</t>
  </si>
  <si>
    <t>4. Жилье</t>
  </si>
  <si>
    <t>4.3.</t>
  </si>
  <si>
    <t xml:space="preserve">5.1. </t>
  </si>
  <si>
    <t xml:space="preserve">5.2. </t>
  </si>
  <si>
    <t xml:space="preserve">6.1. </t>
  </si>
  <si>
    <t>7. Соц. обеспечение</t>
  </si>
  <si>
    <t>(тыс. тенге)</t>
  </si>
  <si>
    <t>5. Дороги</t>
  </si>
  <si>
    <t>6. Коммунальное хозяйство</t>
  </si>
  <si>
    <t>МБ (без займов)</t>
  </si>
  <si>
    <t>МБ</t>
  </si>
  <si>
    <t>Софинансирование республиканских проектов из МБ</t>
  </si>
  <si>
    <t>РБ</t>
  </si>
  <si>
    <t>07 2 123 042 015</t>
  </si>
  <si>
    <t xml:space="preserve">Строительство сетей водопровода и канализации с КНС в мкр. Шапагат Алатауского района г. Алматы </t>
  </si>
  <si>
    <t>2025-2026</t>
  </si>
  <si>
    <t>Заключение ГЭ - 1 ед.</t>
  </si>
  <si>
    <t>07 2 123 043 015</t>
  </si>
  <si>
    <t>Пробивка ул. Саина от пр. Рыскулова до ул. Акын Сара в г. Алматы</t>
  </si>
  <si>
    <t>Протяженность - 3,2 км.</t>
  </si>
  <si>
    <t>2018-2026</t>
  </si>
  <si>
    <t>Пробивка ул. Толе би от ул. Яссауи до ул. Ашимова (1 участок)</t>
  </si>
  <si>
    <t>Протяженность - 2 236,52 м.</t>
  </si>
  <si>
    <t>Пробивка ул. Толе би от ул. Ашимова до границы города (2 участок)</t>
  </si>
  <si>
    <t>Протяженность - 2 274,59 м.</t>
  </si>
  <si>
    <t>Строительство третьего пускового комплекса второй очереди первой линии метрополитена города Алматы, от станции Б.Момышулы до станции Калкаман</t>
  </si>
  <si>
    <t>Протяженность - 2 км</t>
  </si>
  <si>
    <t>04 1 373 037 015</t>
  </si>
  <si>
    <t>04 2 373 028 015</t>
  </si>
  <si>
    <t>04 2 373 069 015</t>
  </si>
  <si>
    <t>04 4 373 046 015</t>
  </si>
  <si>
    <t>2024-2026</t>
  </si>
  <si>
    <t>Разработка ПСД</t>
  </si>
  <si>
    <t>04 1 373 006 000</t>
  </si>
  <si>
    <t>04 2 373 027 015</t>
  </si>
  <si>
    <t>05 2 373 038 015</t>
  </si>
  <si>
    <t>Строительство семейно-врачебной амбулатории на 200 пос/смену по адресу: ул. Айбасова, Турксибский район, города Алматы</t>
  </si>
  <si>
    <t>13 9 373 048 015</t>
  </si>
  <si>
    <t>05 2 373 009 015</t>
  </si>
  <si>
    <t>07 1 373 012 005</t>
  </si>
  <si>
    <t>07 1 373 017 015</t>
  </si>
  <si>
    <t>06 1 373 039 015</t>
  </si>
  <si>
    <t>08 1 373 014 015</t>
  </si>
  <si>
    <t>08 2 373 015 015</t>
  </si>
  <si>
    <t>13 9 373 031 015</t>
  </si>
  <si>
    <t>02 1 373 030 015</t>
  </si>
  <si>
    <t>07 2 512 007 015</t>
  </si>
  <si>
    <t>Развитие сетей водоснабжения и водоотведения присоединенных поселков г. Алматы. Строительство повысительной насосной станции и станции водоподготовки Нурлытау (Ерменсай)</t>
  </si>
  <si>
    <t>Участок 1
Мощность повысительной насосной станции - 9000 м3/сут
Общая площадь участка - 0,3745 га.
Площадь застройки - 514,34 м2.
Участок 2
Мощность станции водоподготовки Нурлытау - 9000 м3/сут.
Производительность насосной станции II-го подъема - 276 м3/сут.
Общая площадь участка - 3,2745 га.
Площадь застройки - 5 585,15 м2.
Протяженность водовода Ø400 мм - 1 766 м.</t>
  </si>
  <si>
    <t>Строительство КНС-1, КНС-2,КНС-3, КНС-4, КНС-2 в мкр. Курылысшы и Ужет с охватом 15 тыс.жителей</t>
  </si>
  <si>
    <t xml:space="preserve">Строительство магистральных сетей водопровода и канализации в поселке «Акжар», Наурызбайского района города Алматы </t>
  </si>
  <si>
    <t>Общая протяжённость:  
водопровода  - 19065,0 м., 
канализации - 15717,15 м</t>
  </si>
  <si>
    <t>07 2 513 017 015</t>
  </si>
  <si>
    <t xml:space="preserve">Создание Музея для детей </t>
  </si>
  <si>
    <t>07 3 520 003 000</t>
  </si>
  <si>
    <t>Площадь Музея 11 031,50 кв.м.</t>
  </si>
  <si>
    <t>07 1 512 008 015</t>
  </si>
  <si>
    <t>10 5 513 005 015</t>
  </si>
  <si>
    <t>09 1 512 012 015</t>
  </si>
  <si>
    <t>13 9 512 065 015</t>
  </si>
  <si>
    <t>13 9 326 065 015</t>
  </si>
  <si>
    <t xml:space="preserve">Строительство многоквартирных жилых домов с внутриплощадочными инженерными сетями по адресу: г. Алматы, Турксибский район, мкр «Жас-Канат». Благоустройство </t>
  </si>
  <si>
    <t>Строительство дорог в мкр. "Алгабас" в Алатауском районе города Алматы</t>
  </si>
  <si>
    <t>Протяженность - 30 0866,6 м.</t>
  </si>
  <si>
    <t>Договорная стоимость проекта</t>
  </si>
  <si>
    <t>2022-2026</t>
  </si>
  <si>
    <t>Строительство зеленой зоны севернее парка «Южный» в городе Алматы</t>
  </si>
  <si>
    <t>2023-2026</t>
  </si>
  <si>
    <t>Разработка ПСД преобразования территории 5 улиц</t>
  </si>
  <si>
    <t>13 9 513 065 015</t>
  </si>
  <si>
    <t xml:space="preserve">Общая протяженность - 93,2  км.; из них водопровод - 25,6 км., канализация - 67,6 км.  </t>
  </si>
  <si>
    <t>07 2 123 050 015</t>
  </si>
  <si>
    <t>Преобразование территории вдоль автомобильной дороги проспекта Достык от проспекта Абая до проспекта Аль-Фараби, на основе комплексного анализа, с реорганизацией жилищно-гражданских объектов и пешеходнотранспортных связей</t>
  </si>
  <si>
    <t>Преобразования территории вдоль автомобильной дороги улицы Пушкина от проспекта Райымбек батыра до улицы Гоголя, на основе комплексного анализа, с реорганизацией жилищно-гражданских объектов и пешеходно-транспортных связей</t>
  </si>
  <si>
    <t>2021-2026</t>
  </si>
  <si>
    <t>2019-2026</t>
  </si>
  <si>
    <t>12 1 329 007 015</t>
  </si>
  <si>
    <t>12 5 329 019 015</t>
  </si>
  <si>
    <t>Всего планируемый объем финансирования БИП, тысяч тенге</t>
  </si>
  <si>
    <t>Факт до отчетного года</t>
  </si>
  <si>
    <t>План на отчетный период</t>
  </si>
  <si>
    <t>Факт на отчетный период</t>
  </si>
  <si>
    <t>Невыполненные мероприятия за отчетный период</t>
  </si>
  <si>
    <t>Объем выполненных работ в натуральном выражении согласно ТЭО/ПСД (мощность проекта)</t>
  </si>
  <si>
    <t>Объем выполненных работ в тыс. тенге</t>
  </si>
  <si>
    <t>Всего финансирование БИП с начала реализации</t>
  </si>
  <si>
    <t>Факт</t>
  </si>
  <si>
    <t xml:space="preserve">Общий план </t>
  </si>
  <si>
    <t>Факт за отчетный период</t>
  </si>
  <si>
    <t>Отклонение</t>
  </si>
  <si>
    <t>Общее отклонение РБ+МБ</t>
  </si>
  <si>
    <t>РБ тыс. тенге</t>
  </si>
  <si>
    <t>%</t>
  </si>
  <si>
    <t>МБ тыс. тенге</t>
  </si>
  <si>
    <t>тыс. Тенге</t>
  </si>
  <si>
    <t>Всего реализуется</t>
  </si>
  <si>
    <t>Планируются к завершению</t>
  </si>
  <si>
    <t>Фактически завершено</t>
  </si>
  <si>
    <t>Причины незавершения</t>
  </si>
  <si>
    <t>Причины уклонения , принятые (принимаемые) меры и причины незавершения</t>
  </si>
  <si>
    <t>Приложение 37</t>
  </si>
  <si>
    <t xml:space="preserve">в том числе, за счет 
</t>
  </si>
  <si>
    <t>План за отчетный период</t>
  </si>
  <si>
    <t>_</t>
  </si>
  <si>
    <t>1,8 км</t>
  </si>
  <si>
    <t>0,9 км</t>
  </si>
  <si>
    <t>Строительство и реконструкция арычных сетей и ливневой канализации в Западной части города</t>
  </si>
  <si>
    <t>Строительство и реконструкция арычных сетей и ливневой канализации в Центральной части города</t>
  </si>
  <si>
    <t>Строительство и реконструкция арычных сетей и ливневой канализации в Восточной части города</t>
  </si>
  <si>
    <t>Строительство контейнерных площадок заглубленного типа для сбора твердо-бытовых отходов в г. Алматы 1 очередь</t>
  </si>
  <si>
    <t>Строительство контейнерных площадок заглубленного типа для сбора твердо-бытовых отходов в г. Алматы 2 очередь</t>
  </si>
  <si>
    <t>Реконструкция отдельных участков русла реки Каргалы от ул. Жандосова до пр.Рыскулова</t>
  </si>
  <si>
    <t>Реконструкция русла реки Улкен Алматы от отстойника №1 до пр. Абая, с благоустройством прилегающей территории</t>
  </si>
  <si>
    <t>Строительство имущественного комплекса со сносом существующих зданий, расположенного в мкр. 9, д. 9</t>
  </si>
  <si>
    <t>Реконструкция производственной базы, расположенной по ул. Казыбаева, 18, Жетысуского района, города Алматы»</t>
  </si>
  <si>
    <t>Реконструкция участка русла реки Боролдай, с благоустройством прилегающей территории</t>
  </si>
  <si>
    <t>Строительство водоотводных сетей между р.Есентай и р.Керенкулак в г.Алматы</t>
  </si>
  <si>
    <t>Разработка ПСД на реконструкцию гидротехнических сооружений прудов реки Джигитовка на территории мкр.Томирис Алатауского района</t>
  </si>
  <si>
    <t>Разработка проекта преобразования территории  на участке русла реки Улкен Алматы с реконструкцией гидротехнических сооружений от вдхр. Сайран до ул. вдоль Бака, с благоустройством прилегающей территории</t>
  </si>
  <si>
    <t xml:space="preserve">Разработка ПСД на реконструкции русла реки  Терисбулак от санатория Ак-Кайын до ул. Оспанова в Медеуском районе </t>
  </si>
  <si>
    <t>Разработка ПСД на берегоукрепление (новое строительство) русла реки Улкен Алматы от ул. вдоль БАКа до северной границы города, с благоустройством прилегающей территории</t>
  </si>
  <si>
    <t>Разработка ПСД на берегоукрепление русла реки Абылгазы в Медеуском районе г. Алматы, с благоустройством прилегающей территории.</t>
  </si>
  <si>
    <t>Разработка ПСД на берегоукрепление русла р.Тастыбулак в Наурызбайском районе</t>
  </si>
  <si>
    <t>Разработка ПСД на берегоукрепление русла реки Карасу 5 в Алатауском районе</t>
  </si>
  <si>
    <t>Разработки ПСД на реконструкцию гидроузла- вододелителя с административным блоком, расположенных по адресу ул. Кожакеева, 8/1 в Бостандыкском районе</t>
  </si>
  <si>
    <t>ТОО «Eco Almaty»</t>
  </si>
  <si>
    <t>Для приобретения основных средств на развитие ТОО «Eco Almaty»</t>
  </si>
  <si>
    <t>Формирование или увеличение уставного капитала юридических лиц</t>
  </si>
  <si>
    <t>АО «Социально-предпринимательская корпорация «Алматы»</t>
  </si>
  <si>
    <t>Увеличение уставного капитала АО «СПК» Алматы
для реализации проекта «Выкуп земельных
Участков для строительства общеобразовательной школы»</t>
  </si>
  <si>
    <t>Увеличение уставного капитала для выкупа земельных участков на 1 698 796 тыс. тенге</t>
  </si>
  <si>
    <t>Строительство наружных сетей водопровода и канализации по адресу: микрорайон Рахат-Мадениет, Алатауского района, города Алматы</t>
  </si>
  <si>
    <t xml:space="preserve">Общая протяженность - 131,721 км.из них: 
Водопровод – 69,9 км 
Канализация – 61,82 км </t>
  </si>
  <si>
    <t xml:space="preserve">Общая протяженность - 45,3 км., из них:
Водопровод – 13,4 км 
Канализация – 31,9 км </t>
  </si>
  <si>
    <t xml:space="preserve">Развитие сетей водоснабжения и водоотведения присоединенных поселков г. Алматы. Строительство распределительных сетей водопровода и канализации, КНС в «п.Теректы», в Алатауском районе г. Алматы» Корректировка </t>
  </si>
  <si>
    <t xml:space="preserve">Общая протяженность - 4,2 км.из них: 
Водопровод – 3,1 км 
Канализация – 1,1 км </t>
  </si>
  <si>
    <t>Строительство сетей водопровода и канализации и КНС 1,2 в мкр.Болашак (2-очередь) Алатауского района г. Алматы 2</t>
  </si>
  <si>
    <t>Строительство сетей канализации мкр. Достык (2 очередь), Ауэзовский район</t>
  </si>
  <si>
    <t xml:space="preserve">Изм.стоимости материалов 623 778,7 тыс.тг. 
Заключение № MNSHE-0226/24 от 30.11.2024 г. </t>
  </si>
  <si>
    <t>Общая протяженность – 12 км  канализация – 4 км.</t>
  </si>
  <si>
    <t>«Строительство распределительных сетей водопровода и канализации в квадрате ул. Саина, ул. Шаляпина, ул. Яссауи, ул. Жандосова Ауэзовского района города Алматы 2 очередь строительства</t>
  </si>
  <si>
    <t xml:space="preserve">Общая протяженность – 25,58 км., из них: водопровод – 12,81 км., канализация – 12,77 км. </t>
  </si>
  <si>
    <t>Строительство внутриквартальных сетей водоснабжения и водоотведения Жетысуского района города Алматы</t>
  </si>
  <si>
    <t>Общая протяженность - 25,64  км.; из них водопровод - 13,41 км., канализация - 12,13 км.</t>
  </si>
  <si>
    <t>Строительство сетей водоснабжения и водоотведения в квадрате улиц: пр. Рыскулова, ул. Халиуллина, ул. Волочаевская, Кульджинский тракт</t>
  </si>
  <si>
    <t xml:space="preserve">Общая протяженность – 14,75 км., из них: 
водопровод – 1,7км., 
канализация –13,05км.
</t>
  </si>
  <si>
    <t>Строительство сетей водоснабжения и водоотведения, в квадрате улиц: Восточная объездная автомобильная дорога, ул. Халиуллина, ул. Таирова, ул. Шакшак Жанибек</t>
  </si>
  <si>
    <t>Общая протяженность – 13,31 км., из них: 
водопровод – 4,49 км., 
канализация – 8,82 км.</t>
  </si>
  <si>
    <t>Строительство сетей водоснабжения и водоотведения мкр. «Горный гигант», 3-я, 4-я, 5-я, 6-я улиц включая ул. Каппарова</t>
  </si>
  <si>
    <t>Общая протяженность – 50 км., из них:
водопровод – 20,65 км.,
канализация – 29,35 км.</t>
  </si>
  <si>
    <t>Строительство сетей водоснабжения и канализации в микрорайоне «Каменское Плато» в Медеуском районе города Алматы</t>
  </si>
  <si>
    <t>Общая протяженность – 50км., из них:
водопровод – 30, 3км.,
канализация – 19,7км.</t>
  </si>
  <si>
    <t>Строительство распределительных сетей водопровода и водоотведения мкр.Акжар (3 очередь) Наурызбайского района</t>
  </si>
  <si>
    <t>Строительство сетей водопровода и канализации садоводческих обществ расположенных в мкр. Тастыбулак, Наурызбайского района
г. Алматы</t>
  </si>
  <si>
    <t>Общая протяженность – 151 км., из них:
водопровод – 80 км.,
канализация – 71 км.</t>
  </si>
  <si>
    <t>Строительство распределительных сетей водопровода и канализации в мкр. "Кайрат" Турксибского района, г. Алматы (2 очередь)</t>
  </si>
  <si>
    <t>Общая протяженность – 37,2 км., из них: водопровод – 17,3км., канализация – 19,9км.</t>
  </si>
  <si>
    <t>Строительство сетей канализации и реконструкция сетей водоснабжения в квадрате улиц Акан Серы, Сейфуллина. Шолохова</t>
  </si>
  <si>
    <t>Разработка ПСД на Строительство и реконструкция сетей водопровода и канализации в квадрате улиц пр. Райымбека - Саина - Толе би - Момышулы</t>
  </si>
  <si>
    <t>Разработка ПСД на Строительство и реконструкция сетей водопровода и канализации в квадрате улиц ул. Утеген батыра - Саина- Толе би - Райымбека</t>
  </si>
  <si>
    <t>Разработка ПСД на Строительство сетей водопровода и канализации в мкр. Алтын бесик, ул. Шанина</t>
  </si>
  <si>
    <t>Разработка ПСД "Строительство канализационных сетей по улице Суюнбая , Есенова, Натарова Жетысуского района</t>
  </si>
  <si>
    <t>Разработка ПСД на строительство сетей водоотведения по шоссе северное кольцо ( от дома 37/1, 37/2, 37/3 до шоссе северное кольцо) Жетысуского района</t>
  </si>
  <si>
    <t>Разработка ПСД на строительство водопровода и канализации мкр. «Кенсай»</t>
  </si>
  <si>
    <t>Разработка ПСД  на строительство водопровода и канализации мкр. «Алатау»</t>
  </si>
  <si>
    <t xml:space="preserve">Разработка ПСД на строительство инженерных сетей водоснабжения водоотведения для неохваченных территорий мкр.: Таужолы, Рахат, Тастыбулак Наурызбайского района </t>
  </si>
  <si>
    <t>Разработка ПСД на строительство линий наружного освещения в Бостандыкском районе</t>
  </si>
  <si>
    <t>1) Площадь территории – 13478,00 м2;
2) Площадь застройки канала - 5864,0000 м2;
3) Площадь покрытия автомобильных дорог и тротуаров - 4500,00 м2;
4) Площадь озеленения - 3114,00 м2;
5) Площадь поливной системы - 1576 м2;
6) Общая протяженность электроснабжения - КЛ-04кВ - 3385 м;</t>
  </si>
  <si>
    <t>Установка электронных табло по городу Алматы</t>
  </si>
  <si>
    <t xml:space="preserve">Установка электронных табло по городу- 1 888 шт. </t>
  </si>
  <si>
    <t>ГКП на ПХВ «Метрополитен»</t>
  </si>
  <si>
    <t>Изм. стоимости материалов на сумму 
5 110 210 тыс. тг. Заключение № 02-0208/21 от 28.12.2021 г.
Акт приемки объекта в эксплуатацию от 31.07.2025 г.</t>
  </si>
  <si>
    <t>Пробивка пр. Абая от ул. Ашимова в мкр. Калкаман до границы города (1 участок)</t>
  </si>
  <si>
    <t>Протяженность - 3,5 км.
Ширина - 25 м.</t>
  </si>
  <si>
    <t>0,6 км</t>
  </si>
  <si>
    <t xml:space="preserve">Изм. стоимости материалов на сумму 
2 349 690,0 тыс.тг. Заключение № 02-0204/21 от 10.12.2021 г. </t>
  </si>
  <si>
    <t xml:space="preserve">Изм. стоимости материалов на сумму 7 578 317 тыс.тг. Заключение № 02-0160/25 от 01.12.2025 г. </t>
  </si>
  <si>
    <t>Изм. стоимости материалов на сумму 4 945 725,2 тыс.тг. Заключение № 02-0144/25 от 29.10.2025 г.</t>
  </si>
  <si>
    <t>Строительство пробивки пр. Райымбека от улицы Жетысуской до ВОАД в г. Алматы</t>
  </si>
  <si>
    <t>2025-2027</t>
  </si>
  <si>
    <t>Строительная длина 2,6 км</t>
  </si>
  <si>
    <t>Строительство пробивки ул. Тлендиева от пр. Рыскулова до границы города». I - очередь от пр. Рыскулова до ул. Сабатаева в микрорайоне «Дархан» в г. Алматы</t>
  </si>
  <si>
    <t>Строительная длина 5,84 км</t>
  </si>
  <si>
    <t>Пробивка ул. Жубанова от ул. Момышулы до границы города. 1 очередь от границы города (ул. Карьерная) до пр. Алатау в городе Алматы</t>
  </si>
  <si>
    <t>Строительная длина 1,22 км</t>
  </si>
  <si>
    <t>Реконструкция проспекта Райымбек батыра с организацией транспортно-пересадочных узлов с учетом реорганизации и формирования транспортного каркаса города Алматы (BRT)
(1-ый участок от пр.Сейфуллина до ул.Пушкина),
 (2-ой участок от ул. Ахрименко до проспекта Сейфуллина)</t>
  </si>
  <si>
    <t>Протяженность - 1 780 м. (1 участок), 
Протяженность - 7 202 м. (2 участок)</t>
  </si>
  <si>
    <t xml:space="preserve">Реконструкция проспекта Райымбек батыра (3-ий участок от улицы Алтын Орда до улицы Ахрименко и от улицы Пушкина до улицы Жетысуская) </t>
  </si>
  <si>
    <t>Протяженность - 8 256 м.</t>
  </si>
  <si>
    <t>Строительство бокового проезда по ул. Саина 1 очередь. (от ул. Бозок до ул. Мадениет в мкр. Мадениет)</t>
  </si>
  <si>
    <t>Протяженность - 1 298 м</t>
  </si>
  <si>
    <t>1,2 км</t>
  </si>
  <si>
    <t>Строительство бокового проезда по ул. Саина  2 очередь (от ул. Приканальная до ул. Индустриальная)</t>
  </si>
  <si>
    <t>Протяженность - 1 370 м</t>
  </si>
  <si>
    <t>1,3 км</t>
  </si>
  <si>
    <t>Изм. стоимости материалов на сумму 
1 907 612,0 тыс.тг. Заключение № 02-0063/25 от 26.05.2025 г.</t>
  </si>
  <si>
    <t>23,5 км</t>
  </si>
  <si>
    <t>31,9 км</t>
  </si>
  <si>
    <t>Изм. стоимости материалов на сумму 
448 349,0 тыс.тг. Заключение № APE-0132/22 от 15.12.2022 г. 
Акт приемки объекта в эксплуатацию от 30.06.2025 г.</t>
  </si>
  <si>
    <t>Изм. стоимости материалов на сумму 
448 349,0 тыс.тг. Заключение № 01-0027/25 от 21.01.2025 г. 
Акт приемки объекта в эксплуатацию от 18.04.2025 г.</t>
  </si>
  <si>
    <t>Строительство дорог в мкр. "Рахат-Мадениет" в Алатауском районе города Алматы</t>
  </si>
  <si>
    <t>Протяженность - 16 368,6 м</t>
  </si>
  <si>
    <t>4  км</t>
  </si>
  <si>
    <t>Строительство дорог в мкр. "Боралдай"  в Алатауском районе города Алматы</t>
  </si>
  <si>
    <t>Протяженность - 14 339,5 м</t>
  </si>
  <si>
    <t>3 км</t>
  </si>
  <si>
    <t>Строительство подъездной дороги к строящейся школе на 1500 мест в микрорайоне «Курамыс»</t>
  </si>
  <si>
    <t>Строительная длина:
Дорога 1 - 316,88
Дорога 2 - 362,31
Дорога 3 - 196,92
Дорога 4 - 72,96
Дорога 5 - 75,18
Стояночные места/МГН/автобусы - 83/4/2 шт.</t>
  </si>
  <si>
    <t>Строительство автомобильной стоянки к строящейся школе на 1500 мест в микрорайоне "Акбулак" со сносом существующей школы №154</t>
  </si>
  <si>
    <t>Площадь участка в т.ч - 1,1642 га
Площадь покрытий - 8 495,0 м2
Прочая площадь - 3 147,0 м2</t>
  </si>
  <si>
    <t>Строительство подъездной дороги к строящейся школе на 2500 мест по улице Егизбаева 9</t>
  </si>
  <si>
    <t>1 улица протяженность 523,8 м. кол-во полос – 2
2 улица протяженность 287,7 м. кол-во полос – 2</t>
  </si>
  <si>
    <t>157 м</t>
  </si>
  <si>
    <t>Строительство подъездной дороги к строящейся школе на 2000 мест в микрорайоне «Самгау»</t>
  </si>
  <si>
    <t>Протяженность – 401м.
Площадь стоянки - 6578 м2
Парковочные места/МГН/автобус -
65/3/2 шт.</t>
  </si>
  <si>
    <t xml:space="preserve">401 м </t>
  </si>
  <si>
    <t>Подъездные пути для проекта «Строительство комфортной школы на 2000 мест в мкр. Алгабас, Алатауский район города Алматы</t>
  </si>
  <si>
    <t>Ширина проезжей части - 13 м
Поперечный уклон - 20 %</t>
  </si>
  <si>
    <t>400 м</t>
  </si>
  <si>
    <t>Подъездные пути для проекта Строительство комфортной школы на 1200 мест в мкр. Гажайып, Алатауский район города Алматы</t>
  </si>
  <si>
    <t>Протяженность - 1,262 км.</t>
  </si>
  <si>
    <t>350 м</t>
  </si>
  <si>
    <t>Строительство транспортно-пересадочного узла ул. Пушкина - пр. Райымбека, остановка "Саяхат"</t>
  </si>
  <si>
    <t>Общая площадь участка в границах проектирования - 1,9914 га; Площадь застройки - 1 875,50 м2;
Площадь покрытий - 13 669,00 м2</t>
  </si>
  <si>
    <t xml:space="preserve">Строительство отстойно-разворотных площадок в мкр. Саялы-2, Шанырак-5 </t>
  </si>
  <si>
    <t>Модульное здание 
2 Площадь покрытия проезжей части - 2 274 кв.м.</t>
  </si>
  <si>
    <t>2,274 м2</t>
  </si>
  <si>
    <t xml:space="preserve">Строительство 5-ти отстойно-разворотных площадок. мкр. «Жас-Канат», ул.Баймаганбетова г. Алматы </t>
  </si>
  <si>
    <t>Площадь участка проектирования - 3034 м2
Площадь дорожного покрытия - 1905 м2</t>
  </si>
  <si>
    <t>Строительство надземного пешеходного перехода через ж/д пути по ул. Ержанова</t>
  </si>
  <si>
    <t>Площадь застройки - 257 м2</t>
  </si>
  <si>
    <t>Разработка ПСД на пробивку ул. Северное кольцо до граицы города</t>
  </si>
  <si>
    <t>Разработка ПСД на пробивку ул. Хмельницкого от мкр. "Кайрат" до Талгарского тракта (Корректировка)</t>
  </si>
  <si>
    <t>Разработка ПСД по реконструкции транспортной развязки на пересечении ул. Северное кольцо - ул. Жансугурова</t>
  </si>
  <si>
    <t>Разработка ПСД по реконструкцию перекрестка пр. Аль-араби – Ремизовка</t>
  </si>
  <si>
    <t>Разработка ПСД реконструкции Талгарского тракта от ул. Халиуллина до границы города</t>
  </si>
  <si>
    <t xml:space="preserve">Корректировка ПСД на реконструкцию проспекта Рыскулова от пр. Суюнбая до мкр. «Атырау-3», с устройством разворотной эстакады по типу «Подкова» </t>
  </si>
  <si>
    <t>Разработка ПСД 10-ти отстойно-разворотных площадок (2-этап)</t>
  </si>
  <si>
    <t>Заключение ГЭ - 10 ед.</t>
  </si>
  <si>
    <t>Разработка ПСД строительства подземного пешеходного тоннеля между железнодорожным вокзалом "Алматы-2" и вестибюлем№1 станции "Райымбек батыра" метрополитена г. Алматы</t>
  </si>
  <si>
    <t>Корректировка ПСД по строительству надземного пешеходного перехода южной транспортной развязки на пересечении пр. Рыскулова с Кульджинским трактом</t>
  </si>
  <si>
    <t xml:space="preserve">Разработка ПСД строительство подземного пешеходного перехода по ул.Тимирязева в районе КазНУ </t>
  </si>
  <si>
    <t xml:space="preserve">Разработка ПСД на строительство и реконструкция дорог в микрорайонах Ерменсай, Нурлытау, Нур-Алатау </t>
  </si>
  <si>
    <t>Разработка ПСД на строительство надземного пешеходного перехода на автодороге А-3 «Алматы - Усть-Каменогорск в районе поселка «Ынтымак»</t>
  </si>
  <si>
    <t>Разработка ПСД на строительство надземного пешеходного перехода на автодороге А-3 «Алматы – Усть-Каменогорск в районе «Gate City» КМ</t>
  </si>
  <si>
    <t>Разработка ПСД на строительство дороги к горнолыжному комплексу  "Кокжайлау". Корректировка</t>
  </si>
  <si>
    <t>Разработка ПСД на реконструкцию ул. Ахметова, ул. Закарпатская с пробивкой до БАКАД и транспортной развязкой</t>
  </si>
  <si>
    <t>Разработка ПСД на строительство автодорожного моста через БАК по ул. Сулейменова в мкр. "Рахат-Мадениет"</t>
  </si>
  <si>
    <t xml:space="preserve">Изм.тех.решений на сумму 20 112 939,095 тыс.тг.  Протокол МБК №20 от 05.12.22г. Ориентировочный срок завершение проекта - 31.12.26г.  </t>
  </si>
  <si>
    <t>Реконструкция здания детского сада №37, по адресу: мкр. «Нуркент», Алатауского района города Алматы</t>
  </si>
  <si>
    <t>320 мест, общая площадь здания - 5830,0 м2</t>
  </si>
  <si>
    <t>300 мест, общая площадь здания - 5000,0 м2</t>
  </si>
  <si>
    <t>Реконструкция здания ясли-сада №10 по адресу: ул. Шевченко, дом 186 А, Алмалинский район, г. Алматы</t>
  </si>
  <si>
    <t>Общая площадь здания - 2347,92 м2</t>
  </si>
  <si>
    <t>Общая площадь здания - 2000 м3</t>
  </si>
  <si>
    <t>Строительство детского сада по ул. Тлендиева, 49, Алмалинский район (со сносом здания)</t>
  </si>
  <si>
    <t>240 мест, общая площадь здания - 5503,40 м2</t>
  </si>
  <si>
    <t>241 мест, общая площадь здания - 5000 м2</t>
  </si>
  <si>
    <t>Строительство детского сада на 240 мест, по адресу: южнее пробиваемого пр. Абая, западнее р. «Карагайлы», Наурызбайского района города Алматы</t>
  </si>
  <si>
    <t>240 мест, общая площадь здания - 3049,11 м2</t>
  </si>
  <si>
    <t>200 мест, общая площадь здания - 3000 м2</t>
  </si>
  <si>
    <t>Строительство детского сада на 320 мест в микрорайоне «Курамыс» Наурызбайского района города Алматы» (без наружных инженерных сетей)</t>
  </si>
  <si>
    <t xml:space="preserve">
2023-2026</t>
  </si>
  <si>
    <t>320 мест, площадь застройки- 2502,21 м2</t>
  </si>
  <si>
    <t>300 мест, площадь застройки- 2000 м2</t>
  </si>
  <si>
    <t>Строительство школы на 550 ученических мест, по адресу: мкр. «Зердели», Алатауский район</t>
  </si>
  <si>
    <t>Площадь застройки - 3280,04 м2</t>
  </si>
  <si>
    <t>Реконструкция с пристройкой к зданию школы №160, по адресу: ул. Заводская 96, мкр. «Карасу», Алатауский район, город Алматы</t>
  </si>
  <si>
    <t>Площадь застройки - 4188,01 м2, на 575 мест</t>
  </si>
  <si>
    <t>Площадь застройки - 4000 м2, на 500 мест</t>
  </si>
  <si>
    <t>Строительство пристройки на 300 мест к зданию школы №16 ул. А. Шарипова, Алмалинского района</t>
  </si>
  <si>
    <t>300 мест, общая площадь здания - 2040,59 м2</t>
  </si>
  <si>
    <t>201 мест, общая площадь здания - 2000 м2</t>
  </si>
  <si>
    <t>Реконструкция с пристройкой к зданию КГУ «Общеобразовательная школа №58», по адресу: ул. Тургут Озала, Алмалинский район, города Алматы</t>
  </si>
  <si>
    <t>Площадь застройки - 5492,88 м2</t>
  </si>
  <si>
    <t>Площадь застройки - 5000 м3</t>
  </si>
  <si>
    <t>Реконструкция здания КГУ «Общеобразовательная школа №124», расположенного по адресу в Алмалинском районе, г. Алматы</t>
  </si>
  <si>
    <t>576 мест, общая площадь здания - 6701,28м2</t>
  </si>
  <si>
    <t>577 мест, общая площадь здания - 6000м2</t>
  </si>
  <si>
    <t>Реконструкция здания школы - гимназии №60 в мкр. «Орбита-1», 41, Бостандыкского района (Литеры А, А1), города Алматы</t>
  </si>
  <si>
    <t>Площадь застройки - 4551.63 м2, на 550 мест</t>
  </si>
  <si>
    <t xml:space="preserve">Реконструкция с пристройкой (со сносом существующих зданий) к зданию школы №43, по адресу: Жетысуский район, ул. Шилова </t>
  </si>
  <si>
    <t>Площадь застройки - 2496,26 м3</t>
  </si>
  <si>
    <t>Площадь застройки - 2000 м4</t>
  </si>
  <si>
    <t>Строительство пристройки к зданию КГУ «Общеобразовательная школа № 112», по адресу: ул. Ратушного, д.131, Жетысуский район, города Алматы</t>
  </si>
  <si>
    <t>Площадь застройки - 1779 м2</t>
  </si>
  <si>
    <t>Площадь застройки - 1000 м3</t>
  </si>
  <si>
    <t xml:space="preserve">Реконструкция здания школы - гимназии №30 имени Д. Снегина, по адресу: пр. Достык, 226а, Медеуский район, города Алматы </t>
  </si>
  <si>
    <t>Площадь застройки - 4777,34 м2, на 576 мест</t>
  </si>
  <si>
    <t>Реконструкция здания КГУ «Школа-гимназия №56 имени К.Сатпаева» расположенного по адресу Медеуском районе, г.Алматы</t>
  </si>
  <si>
    <t>572 места, общая площадь здания - 6134,24 м2</t>
  </si>
  <si>
    <t>500 места, общая площадь здания - 6000 м2</t>
  </si>
  <si>
    <t>Строительство отдельно стоящего здания на 300 мест для КГУ «Школа-лицей № 131 им. Б. Момышұлы» по адресу: город Алматы, Медеуский район, мкр. «Самал 2», д. 22</t>
  </si>
  <si>
    <t>Площадь застройки - 1920,40 м2</t>
  </si>
  <si>
    <t>Строительство школы с общежитием (со сносом существующих зданий), по адресу: ул. Енбек, мкр. «Шугыла», Наурызбайский район, города Алматы</t>
  </si>
  <si>
    <t>Площадь застройки - 4721 м2</t>
  </si>
  <si>
    <t>Строительство инновационного технического колледжа и общежития, мкр. «Алгабас», улица 7, Алатауский район</t>
  </si>
  <si>
    <t>Площадь застройки - 6922,75 м2</t>
  </si>
  <si>
    <t>Строительство центра развития и творчества в мкр. «Саялы», Алатауского района</t>
  </si>
  <si>
    <t>Площадь застройки - 4990,12 м2 на 503 мест</t>
  </si>
  <si>
    <t>Площадь застройки - 4000 м2 на 500 мест</t>
  </si>
  <si>
    <t>Строительство центра развития и творчества в микрорайоне «Жас канат», Турксибский район города Алматы</t>
  </si>
  <si>
    <t>508 посещений, общая площадь здания - 14011,72 м2</t>
  </si>
  <si>
    <t>500 посещений, общая площадь здания - 10000 м2</t>
  </si>
  <si>
    <t>Разработка ПСД на реконструкцию здания КГКП «Ясли сад №29» по адресу: мкр.1, д.72, Ауэзовский район</t>
  </si>
  <si>
    <t>Разработка ПСД на строительство детского сада со сносом здания КГКП «Ясли сад №53» по адресу: Ауэзовский район, мкр. «Таугуль», д.25а</t>
  </si>
  <si>
    <t>Разработка ПСД на  строительство детского сада на 120 мест в мкр. «Таугуль», Ауэзовский район (со сносом существующего филиала здании школы №72)</t>
  </si>
  <si>
    <t>Разработка ПСД на реконструкцию здания детского сада, по адресу: ул. Ратушного 139, Жетысуский район, города Алматы</t>
  </si>
  <si>
    <t>Разработка ПСД на строительство детского сада со сносом здания КГКП «Ясли сад №105» по адресу: Медеуский район, ул. Зенкова 58</t>
  </si>
  <si>
    <t>Разработка ПСД на строительство детского сада на 320 мест в мкр. «Альмерек», Турксибский район</t>
  </si>
  <si>
    <t>Разработка ПСД на строительство пристройки (со сносом существующего здания) к зданию общеобразовательной школы №184, по адресу: ул. Мектеп, Алатауский район</t>
  </si>
  <si>
    <t>Разработка ПСД на реконструкцию существующего здания школы - лицея № 90, ул. Маметова, 53, Алмалинского района</t>
  </si>
  <si>
    <t>Разработка ПСД на реконструкцию здания КГУ «Общеобразовательная школа №128», ул. Жарокова 18, Алмалинского района</t>
  </si>
  <si>
    <t xml:space="preserve">Разработка ПСД на реконструкцию существующего здания гимназии № 62 Ш.Смаханұлы, по адресу: ул. Тургут Озала, 45, Алмалинского района  </t>
  </si>
  <si>
    <t xml:space="preserve">Разработка ПСД на строительство школы на 1500 мест со сносом существующего здания школы № 5 в Ауэзовском районе      </t>
  </si>
  <si>
    <t xml:space="preserve">Разработка ПСД на строительство школы на 1200 мест со сносом существующего здания общеобразовательной школы № 6, по адресу: мкр. 5, д 49а, Ауэзовского района </t>
  </si>
  <si>
    <t xml:space="preserve">Разработка ПСД на строительство школы на 1500 мест со сносом существующего здания школы № 116, по адресу: 8-й микрорайон, 46, Ауэзовский район    </t>
  </si>
  <si>
    <t xml:space="preserve">Разработка ПСД на строительство школы на 1500 мест со сносом существующего здания школы № 133, по адресу: мкр. «Аксай-1», Ауэзовский район  </t>
  </si>
  <si>
    <t>Разработка ПСД на строительство школы на 600 мест со сносом существующего здания школы №37, по адресу: Бостандыкский район, ул. Рыскулбекова, 20</t>
  </si>
  <si>
    <t>Разработка ПСД на строительство школы на 600 мест со сносом существующего здания школы №88, по адресу: Бостандыкский р-н, ​мкр. «Казахфильм», 34, г. Алматы</t>
  </si>
  <si>
    <t>Разработка ПСД на строительство школы на 600 мест, со сносом существующего здания школы №190 в Бостандыкском районе, по адресу: мкр. «Нурлытау»</t>
  </si>
  <si>
    <t xml:space="preserve">Разработка ПСД на строительство пристройки на 300 мест к зданию общеобразовательной школы № 87 в мкр. «Кокмайса», Жетысуского района   </t>
  </si>
  <si>
    <t>Разработка ПСД на строительство школы на 1200 мест со сносом существующего здания школы №193, по адресу: Жетысуский район, мкр. «Кемел», ул. Жар-Жар, 54</t>
  </si>
  <si>
    <t xml:space="preserve">Разработка ПСД на строительство школы на 1200 мест со сносом существующего здания школы №20, по адресу: Турксибский район, ул. Герцена, 154 </t>
  </si>
  <si>
    <t>Разработка ПСД на строительство школы на 1500 мест со сносом существующего здания школы №74 в Турксибском районе</t>
  </si>
  <si>
    <t xml:space="preserve">Разработка ПСД на реконструкцию здания общеобразовательной школы № 84, по адресу: ул. Нұрсая, 56, Турксибский район  </t>
  </si>
  <si>
    <t xml:space="preserve">Разработка ПСД на строительство школы на 1200 мест со сносом существующего здания общеобразовательной школы № 89, по адресу: ул. Поддубного, 155, Турксибский район  </t>
  </si>
  <si>
    <t>Разработка ПСД на реконструкцию здания КГУ «Общеобразовательная школа №142, в мкр. «Жулдыз-1», Турксибского района</t>
  </si>
  <si>
    <t>Разработка ПСД на строительство центра инновационного творчества в мкр. «Айнабулак-2», Жетысуский район</t>
  </si>
  <si>
    <t>Сейсмоусиление с восстановительными работами и капитальный ремонт здания ясли-сада, мкр. «Аксай-2», д. 51, Ауэзовский район</t>
  </si>
  <si>
    <t>Площадь застройки - 1697,8 м2</t>
  </si>
  <si>
    <t>Сейсмоусиление с восстановительными работами и капитальный ремонт здания ясли-сада, по адресу: мкр. «Орбита-4», д.25 -б, Бостандыкский район, города Алматы</t>
  </si>
  <si>
    <t>Площадь застройки - 2080,57 м2</t>
  </si>
  <si>
    <t>Площадь застройки - 2000 м3</t>
  </si>
  <si>
    <t>Сейсмоусиление здания ясли-сада, Медеуский район, ул. Шашкина, д.32-а</t>
  </si>
  <si>
    <t>Площадь застройки - 2409,36 м2</t>
  </si>
  <si>
    <t>Сейсмоусиление с восстановительными работами и капитальный ремонт здания ГККП «Специализированная детско-юношеская школа олимпийского резерва №9» в мкр 1, д.20А, Ауэзовского района, г.Алматы (Литер А)</t>
  </si>
  <si>
    <t>Площадь застройки - 3929,26 м2</t>
  </si>
  <si>
    <t>Площадь застройки - 3500 м3</t>
  </si>
  <si>
    <t>Сейсмоусиление с восстановительными работами и капитальный ремонт зданий школы-интерната № 17, по адресу: пр. Достык, 266а, Медеуский район, г. Алматы</t>
  </si>
  <si>
    <t>Площадь здания  -  5326,5 м2</t>
  </si>
  <si>
    <t>Площадь здания  -  5000 м3</t>
  </si>
  <si>
    <t>Строительство поликлиники со сносом существующего здания ревматологического центра, по адресу: ул. Айтеке би, Алмалинский район, города Алматы</t>
  </si>
  <si>
    <t>мощность - 50 пос/см,  общая площадь участка - 0,6436 га, общая площадь здания - 8135,9 кв.м., строительный объем - 69305,06 куб.м</t>
  </si>
  <si>
    <t>мощность - 50 пос/см,  общая площадь участка - 0,6436 га, общая площадь здания - 8000 кв.м., строительный объем - 69305,06 куб.м</t>
  </si>
  <si>
    <t>Строительство нового здания Городского родильного дома №1 (со сносом существующих строений), по адресу: пр. Сейфулина 492, Алмалинский район, г. Алматы</t>
  </si>
  <si>
    <t>общая площадь участка - 1,0312 га, общая площадь здания - 10381,68 м2, строительный объем -  43258,72 м3, общая численность работающих - 249 сотрудников, мощность нового здания - 24 коек/мест</t>
  </si>
  <si>
    <t>общая площадь участка - 1,0312 га, общая площадь здания - 5381,68 м2, строительный объем -  43258,72 м3, общая численность работающих - 249 сотрудников, мощность нового здания - 24 коек/мест</t>
  </si>
  <si>
    <t>Строительство поликлиники на 500 посещений, по адресу: мкр. «Курамыс», Наурызбайский район, г. Алматы» (без наружных инженерных сетей)</t>
  </si>
  <si>
    <t>мощность - 500 пос/см,  общая площадь участка - 1,5176 га, общая площадь здания - 15098,83 кв.м., строительный объем - 4851,30 куб.м</t>
  </si>
  <si>
    <t>мощность - 500 пос/см,  общая площадь участка - 1,5176 га, общая площадь здания - 5098,83 кв.м., строительный объем - 4851,30 куб.м</t>
  </si>
  <si>
    <t>Строительство поликлиники на 500 посещений по адресу: мкр. «Шугыла», Наурызбайский район г. Алматы</t>
  </si>
  <si>
    <t>мощность - 500 пос/см,  общая площадь участка - 1,9484 га, общая площадь здания - 12437,55 кв.м., строительный объем - 4851,30 куб.м</t>
  </si>
  <si>
    <t>мощность - 500 пос/см,  общая площадь участка - 1,9484 га, общая площадь здания - 2437,55 кв.м., строительный объем - 4851,30 куб.м</t>
  </si>
  <si>
    <t>Строительство поликлиники на 500 посещений со сносом существующих строений, по адресу: мкр. «Алтай-1», Турксибский район, г. Алматы</t>
  </si>
  <si>
    <t>мощность - 500 пос/см,  общая площадь участка - 1,4353 га, общая площадь здания - 9792,9 кв.м., строительный объем - 51464,72 куб.м</t>
  </si>
  <si>
    <t>мощность - 500 пос/см,  общая площадь участка - 1,4353 га, общая площадь здания - 792,9 кв.м., строительный объем - 51464,72 куб.м</t>
  </si>
  <si>
    <t>Строительство здания подстанции скорой медицинской помощи (со сносом существующего здания ПСМП №4), по адресу: Медеуский район, г. Алматы</t>
  </si>
  <si>
    <t>Площадь застройки - 1032,18 м2</t>
  </si>
  <si>
    <t>Площадь застройки - 132,18 м3</t>
  </si>
  <si>
    <t>Реконструкция с переоборудованием (модернизации и замены устаревшего и физически изношенного оборудования новым более производительным) здания КГП на ПХВ «Городская клиническая больница №7», расположенного по адресу: город Алматы, Наурызбайский район, мкр. «Калкаман», дом 20</t>
  </si>
  <si>
    <t>мощность - 900 койко/мест,  общая площадь участка - 7,8986 га, общая площадь здания - 33654,12 кв.м., строительный объем - 122138,0 куб.м</t>
  </si>
  <si>
    <t>мощность - 900 койко/мест,  общая площадь участка - 7,8986 га, общая площадь здания - 3654,12 кв.м., строительный объем - 122138,0 куб.м</t>
  </si>
  <si>
    <t>мощность – 200 пос/см., общая площадь здания - 1288,99 кв.м., строительный объем здания – 5122,52 куб.м</t>
  </si>
  <si>
    <t>мощность – 200 пос/см., общая площадь здания - 188,99 кв.м., строительный объем здания – 5122,52 куб.м</t>
  </si>
  <si>
    <t>Разработка ПСД на строительство многопрофильной больницы в  мкр. «Дарабоз», Алатауского района</t>
  </si>
  <si>
    <t>Разработка ПСД на строительство перинатального центра на 200 коек в мкр. «Дарабоз», Алатауского района</t>
  </si>
  <si>
    <t>Разработка ПСД на строительство многопрофильной больницы на 250 коек с онкологическим центром и поликлиникой на 350 посещений, по адресу: Медеуский район, города Алматы</t>
  </si>
  <si>
    <t>Разработка ПСД на строительство пристройки к зданию (со сносом существующего здания) ГКП на ПХВ «Детская городская клиническая больница №2», по адресу: ул. Алтынсарина, 54, Ауэзовский район, города Алматы</t>
  </si>
  <si>
    <t>Разработка ПСД на строительство здания Центра раннего вмешательства (со сносом существующего здания Дома ребенка), по ул. Кунаева, 127, Медеуский район, города Алматы</t>
  </si>
  <si>
    <t xml:space="preserve">Разработка ПСД на строительство поликлиники на 500 посещений в смену в мкр. «Думан», Медеуского района </t>
  </si>
  <si>
    <t>Разработка ПСД на реконструкцию здания ГКП на ПХВ «Городская поликлиника Алатау», по адресу: ул. Жетыбаева, Медеуский район, города Алматы</t>
  </si>
  <si>
    <t xml:space="preserve">Разработка ПСД на строительство поликлиники на 340 посещений в мкр. «Жас-Канат-2» Турксибского района </t>
  </si>
  <si>
    <t>Проведение комплексной вневедомственной экспертизы по РП «Строительство семейно-врачебной амбулатории на 200 посещений в смену, по адресу: микрорайон РВ-90, Турксибский район, города Алматы (повторное применение индивидуального проекта)</t>
  </si>
  <si>
    <t xml:space="preserve">Разработка ПСД на строительство скорой службы медицинской помощи, по адресу: ул. Ахрименко, Алатауский район, города Алматы   </t>
  </si>
  <si>
    <t xml:space="preserve">Разработка ПСД на строительство скорой службы медицинской помощи (со сносом существующего здания) по адресу: пр. Райымбека, Алмалинский район, города Алматы    </t>
  </si>
  <si>
    <t>Разработка ПСД на строительство подстанции скорой медицинской помощи, по адресу: ул. Шашкина, Медеуский район, города Алматы (со сносом существующих вспомогательных сооружений)</t>
  </si>
  <si>
    <t>Разработка ПСД на строительство скорой службы медицинской помощи, (со сносом существующих зданий ССМП №10), по адресу: ул. Полевая, Медеуский район, города Алматы</t>
  </si>
  <si>
    <t>Разработка ПСД на  реконструкцию здания Городского центра психического здоровья, расположенного по адресу: Бостандыкский район</t>
  </si>
  <si>
    <t>Разработка ПСД на реконструкцию здания Учебно-клинического центра под Городской детский реабилитационный центр по адресу: Алмалинский район, города Алматы, пр. Абая 69</t>
  </si>
  <si>
    <t>Разработка ПСД на реконструкцию здания ГКП на ПВХ «Центр детской неотложной медпомощи» по адресу: ул. Манаса 40, Бостандыкский район</t>
  </si>
  <si>
    <t xml:space="preserve">Разработка проектно-сметной документации на реконструкцию здания ГКП на ПХВ «Центр перинатологии и детской кардиохирургии» </t>
  </si>
  <si>
    <t>Разработка ПСД на реконструкцию здания Городской клинической больницы №1 по адресу: ул. Ашимова, Наурызбайский район</t>
  </si>
  <si>
    <t>Разработка ПСД на реконструкцию с пристройкой здания ТОО «Городская клиническая больница № 8» УОЗ города Алматы, расположенного по адресу: г.Алматы, Турксибский район, улица Акан Серы 36А</t>
  </si>
  <si>
    <t>Cейсмоусиление с восстановительными работами и капитальный ремонт здания ГКП «Городская поликлиника №16», мкр. 12, д. 19, Ауэзовский район</t>
  </si>
  <si>
    <t>Площадь застройки - 2775,87 м2</t>
  </si>
  <si>
    <t>Площадь застройки - 775,87 м3</t>
  </si>
  <si>
    <t>Строительство многоквартирных жилых домов с объектами обслуживания населения, расположенных по адресу: мкр. «Калкаман-2», Наурызбайский район, города Алматы». 1 очередь. (без наружных инженерных сетей, благоустройства)</t>
  </si>
  <si>
    <t>594 квартир (184 одноком., 248 двухком., 162 трехком.)</t>
  </si>
  <si>
    <t>Строительство многоквартирных жилых домов с объектами обслуживания населения, расположенных по адресу: мкр. «Калкаман-2», Наурызбайский район, города Алматы. 2 очередь. Наружные сети, благоустройство, котельная, насосная станция</t>
  </si>
  <si>
    <t>Площадь застройки - 10417,14 м2
Производительность насосной станции водопроводной - 68,15 м³/час
Общая протяженность сети водопровода - 2768,2 м
Общая протяженность сети канализации - 1237 м
Установленная тепловая мощность котельной - 6000 кВт</t>
  </si>
  <si>
    <t>Площадь застройки жилых домов - 33360,32 м2, 
площадь озеленения, включая экопарковку - 51258,93 м2</t>
  </si>
  <si>
    <t>Пусконаладочные работы по объекту: «Строительство водозаборного сооружения и станции водоподготовки на реке Аксай для обеспечения Наурызбайского района»</t>
  </si>
  <si>
    <t>пуско-наладочные работы</t>
  </si>
  <si>
    <t>Развитие инженерных сетей присоединенных поселков к г. Алматы. Строительство водозаборного сооружения и станции водоподготовки на р. Аксай для обеспечения Наурызбайского района</t>
  </si>
  <si>
    <t>Сумма удорожания составила 9 455 354 тыс.тг.- в связи с удорожанием стройматериалов, проект прошел корректировку в 2023 году. Номер госэкспертизы №02-0183/23 от 15.12.2023г. Срок завершения объекта 31.12.2025г.</t>
  </si>
  <si>
    <t>Площадь участка водозабора в т.ч.: - 2,362га
 Площадь водозаборного канала - 12800м2
 Площадь застройки - 1765м2
 Площадь покрытия дорог и тротуаров - 3350м2
 Площадь озеленения - 5625м2
 Прочие покрытия (отмостка) - 80м2                                                                                                   Проектная мощность: 22 000 м3/в сутки
Протяженность водовода Ø500 мм - 5,900м</t>
  </si>
  <si>
    <t>Пусконаладочные работы проекта «Строительство водозаборного сооружения и станции водоподготовки Каргалы для обеспечения Наурызбайского района»</t>
  </si>
  <si>
    <t>Строительство КНС-1, КНС-2, КНС-3, КНС-4, КНС-5 мкр. Курылысшы и Ужет (Восточная часть, Западная часть)</t>
  </si>
  <si>
    <t xml:space="preserve">Сумма удорожания составила 1 496 501,5 тыс.тг.- в связи с удорожанием стройматериалов, проект прошел корректировку в 2024 году. Номер госэкспертизы № 02-0196/24 от 26.11.2024 г. </t>
  </si>
  <si>
    <t>Сумма удорожания составила 1 770 100 тыс.тг.- в связи с удорожанием стройматериалов, проект прошел корректировку в 2023 году. Номер госэкспертизы № 02-0156/23 от 01.11.2023г. (положительное). Срок завершения объекта 31.12.2025г.</t>
  </si>
  <si>
    <t>Строительство канализационного западного коллектора в г. Алматы</t>
  </si>
  <si>
    <t>Общая протяженность трубопроводов самотечной сети канализационного коллектора - 34 983,0 м;
Общая протяженность напорной сети канализационного коллектора - 7 233,0 м;
Производительность проектируемой канализационной насосной станции - 4 473,68 м³/ч;
Площадь дорожного покрытия - 100 061 м²;
Площадь тротуаров - 3 207 м²;
Площадь покрытия - 2 981 м²;
Пощадь озеленения - 1 312 м².</t>
  </si>
  <si>
    <t>Вынос насосной станции с сетями водоснабжения с территории консульства США, расположенного по ул. Аль- Фараби 36/14, г. Алматы</t>
  </si>
  <si>
    <t>Насосная станция: Водовод – 2,3 км, Кабельная линия - 0,9 км</t>
  </si>
  <si>
    <t>Реконструкция сетей водоснабжения и сооружений водопроводной площадки , по адресу: ул. Аскарова 33/2 Наурызбайского района</t>
  </si>
  <si>
    <t>Производительность системы водоснабжения - 294,59 м³/сут.;
Внутриплощадочные сети - 959 м.</t>
  </si>
  <si>
    <t>Узел приемных камер - 1 шт.</t>
  </si>
  <si>
    <t>Реконструкция канализационного коллектора от к/к №19 по улице Менделеева до приемной камеры КОС г. Алматы</t>
  </si>
  <si>
    <t>Протяженность сетей водоотведения - 2 120,7м.</t>
  </si>
  <si>
    <t>Разработка ПСД по объекту: "Строительства систем водоснабжения и водоотведения Центральной зоны Алматинского горного кластера"</t>
  </si>
  <si>
    <t>Разработка ПСД на реконструкцию аварийно-сбросного канала канализационных очистных сооружений  города Алматы</t>
  </si>
  <si>
    <t>Разработка ПСД на полную реконструкцию цеха механической очистки сточных вод</t>
  </si>
  <si>
    <t>Разработка ПСД на полную реконструкцию Каскеленского дюкера Д=1400 мм канализационных очистных сооружений (5 ниток, протяженностью - 5432 м. каждая)</t>
  </si>
  <si>
    <t>Разработка ПСД на реконструкцию насосной стации НС-1 и внешних инженерных сетей Бостандыкского района города Алматы</t>
  </si>
  <si>
    <t>Разработка ПСД "Строительство канализационного коллектора в границах дороги по пр. Рыскулова с дюкерным переходом через р. Есентай от ул. Бродского до ул. Бокейханова г. Алматы, Жетысуского района"</t>
  </si>
  <si>
    <t>Разработка ПСД на строительство магистральных сетей водоснабжения, водоотведения и реконструкция КНС-2 КНС -2А для МЖД, расположенных по адресу: город Алматы, Турксибский район, мкр. «Кайрат», южнее улицы Бухтарминская (Восточные ворота)</t>
  </si>
  <si>
    <t xml:space="preserve">Строительство магистральных сетей газоснабжения для застройки Наурызбайского района города Алматы </t>
  </si>
  <si>
    <t xml:space="preserve">Протяженность газопровода высокого (Р≤0,6 МПа) давления II категории – 6732 м., общая протяженность воздушных линий 0,22 кВ – 184 м., общая протяженность кабельных линий 0,22 кВ  - 315 м., установленная мощность электроприемников – 25 кВт </t>
  </si>
  <si>
    <t>Строительство магистральных сетей газоснабжения для МЖД расположенных по адресу: г.Алматы, Турксибский район, мкр.Кайрат, южнее улицы Бухтарминская (Восточные ворота)</t>
  </si>
  <si>
    <t>Протяженность газопровода -4 340м.</t>
  </si>
  <si>
    <t>Разработка ПСД по объекту: "Строительство сетей газоснабжения Центральной зоны Алматинского горного кластера"</t>
  </si>
  <si>
    <t>Теплоснабжение</t>
  </si>
  <si>
    <t>Реконструкция тепловых сетей города Алматы. Реконструкция тепломагистрали по ул. Масанчи от ТК 6-11 до ТК 6-15 с реконструкцией насосной станции НС «Бухар Жырау»</t>
  </si>
  <si>
    <t>Разработка ПСД котельных</t>
  </si>
  <si>
    <t>Разработка ПСД по объекту "Реконструкция котельной "Айгерим" расп. По адресу: ул. Бенберина 74, мкр. Айгерим, Алатауского района г.Алматы"</t>
  </si>
  <si>
    <t>Разработка ПСД по объекту  "Строительство водогрейной котельной мощностью 20 Гкал для многоквартальных жилых комплексов Алатауского района г. Алматы</t>
  </si>
  <si>
    <t>Разработка ПСД по объекту "Реконструкция существующей котельной школы №151 Алатауского  района г. Алматы"</t>
  </si>
  <si>
    <t>Разработка ПСД по объекту "Реконструкция существующей котельной Жетысуского района г. Алматы "</t>
  </si>
  <si>
    <t>Разработка ПСД по объекту "Реконструкция существующей котельной Медеуского района г. Алматы"</t>
  </si>
  <si>
    <t>Разработка ПСД по объекту "Реконструкция существующей котельной Турксибского  района г. Алматы "</t>
  </si>
  <si>
    <t>Электроснабжение</t>
  </si>
  <si>
    <t>Сумма удорожания составила 3 441 563 тыс.тг.- в связи с удорожанием стройматериалов, проект прошел корректировку в 2022 году. Номер госэкспертизы № ЭЦЛИС-0005/22 от 27.09.2022г. 
(положительное). Срок завершения объекта 31.12.2024г.</t>
  </si>
  <si>
    <t>Электроснабжение мкр. «Ремизовка» до МЛКТ «Сункар», Бостандыкского района</t>
  </si>
  <si>
    <t>Напряжение сети кВ - 10/0,4, Категория электроснабжения III, Разрешенная существующая мощность  - 283 кВт, Общая протяженность трассы КЛ-10кВ - 2668 м, ВЛИ-0,4кВ ТП-1 - 825 м, ВЛИ-0,4кВ ТП-2 - 940 м, ВЛИ-0,4кВ ТП-8581 - 1376 м</t>
  </si>
  <si>
    <t>Электроснабжение мкр. «Ремизовка» до мкр. «Ерменсай», Бостандыкского района</t>
  </si>
  <si>
    <t>Протяженность ВЛ-0,4кВ  - 6,47 км, 
Протяженность КЛ-10кВ  - 3,726 км</t>
  </si>
  <si>
    <t>Развитие электрических сетей Медеуского района</t>
  </si>
  <si>
    <t>Строительство РП-10 кВ; Прокладка КЛ-10 кВ – 3 044 м.</t>
  </si>
  <si>
    <t>Строительство ПС-110/6-10 кВ «Кирпичная» с ЛЭП 110 кВ г. Алматы</t>
  </si>
  <si>
    <t>Строительство ПС-110/6-10 кВ 2х25 МВА; прокладка КЛ-110 кВ – 4,041 км.</t>
  </si>
  <si>
    <t>Электроснабжение присоединенных населенных пунктов к городу Алматы . Строительство ПС 110/10 10 кВ Туздыбастау и линий электропередач</t>
  </si>
  <si>
    <t>Установленная мощность основных трансформаторов - 2х40 МВА, Протяженность трассы КЛ-110 кВ - 7,787 км</t>
  </si>
  <si>
    <t xml:space="preserve">Реконструкция бесхозных существующих электрических сетей и оборудования Медеуского района г. Алматы (мкр. Кенсай, мкр. Кенсай-2, 4-ое объединение Широкая щель,1-е объединение Широкая Щель) </t>
  </si>
  <si>
    <t>прокладка КЛ 10кВ марки АСБуг 3х240мм2 до проектируемых КТП 10 кВ;
установка КТП 10 кВ - 1шт.;</t>
  </si>
  <si>
    <t>Разработка ПСД реконструкции тепломагистрали ТМ-ТЭЦ-2-ТЭЦ-1 (Гульдер) от ТК 18-3 до ТЭЦ</t>
  </si>
  <si>
    <t>Разработка ПСД на строительство котельной мощностью 190 Гкал для МЖД расположенных по адресу: город Алматы, Турксибский район, мкр. «Кайрат», южнее улицы Бухтарминская (Восточные ворота)</t>
  </si>
  <si>
    <t>Разработка ПСД по объекту: «Строительство водогрейной котельной 100 Гкал на территории водогрейной котельной ЮРК в г. Алматы»</t>
  </si>
  <si>
    <t>Разработка ПСД по объекту: "Электроснабжение СТ Радуга, СТ Каргалинка, СТ Геолог, СТ Ветеран Наурызбайского района"</t>
  </si>
  <si>
    <t>Разработка ПСД по объекту: "Строительство участка КЛ-220 кВ Л-2143, Л-2153 ПС-7А АХБК-ПС-154А"</t>
  </si>
  <si>
    <t>Разработка ПСД электроснабжения в мкр. Теректы Алатауского района г. Алматы" (1,2 очередь)</t>
  </si>
  <si>
    <t>Разработка ПСД по объекту: "Строительство двухцепной КЛ-220 кВ Л-2063, Л-2073 ПС-147А "Таугуль" - ПС - 160 А "Ерменсай" с демонтажем ВЛ-220 кВ</t>
  </si>
  <si>
    <t>Разработка ПСД на вынос сети для строительства социального жилья  участка КЛ-220 кВ от ПС-147А «Таугуль» до ул. Рыскулова Л-2083, Л-2093 (перевод воздушной линии в кабельную) в мкр. «Калкаман» Наурызбайского района</t>
  </si>
  <si>
    <t>Разработка ПСД по объекту: "Строительство сетей электроснабжения Центральной зоны Алматинского горного кластера"</t>
  </si>
  <si>
    <t xml:space="preserve">Разработка ПСД по объекту "Строительство электрических сетей для внешнего электроснабжения ГЛК «Кок-Жайлау» </t>
  </si>
  <si>
    <t>Разработка ПСД. Строительство РП 10 кВ (ул. Спасская) с питающими кабельными линиями 10 кВ (ПС-9А) Турксибский район</t>
  </si>
  <si>
    <t>Разработка ПСД. Строительство РП 10 кВ (район угольной базы) с питающими кабельными линиями 10 кВ (ПС-9А) в Турксибском районе</t>
  </si>
  <si>
    <t>Разработка ПСД. Строительство 2-х РП 10 кВ  с питающими кабельными линиями 10 кВ (ПС-127А, ПС-171А) Наурызбайский район</t>
  </si>
  <si>
    <t xml:space="preserve">Разработка ПСД. Строительство РП 10 кВ с питающими кабельными линиями 10 кВ (ПС-15А) Жетысуский район </t>
  </si>
  <si>
    <t>ГКП на ПХВ «Алматы Су»</t>
  </si>
  <si>
    <t>На реализацию проекта «Модернизация систем автоматизации и КИПиА ГКП на ПХВ «Алматы Су» - строительство Автоматизированной системы управления технологическими процессами</t>
  </si>
  <si>
    <t>Общая протяженность кабельных линии - 93 444 м.</t>
  </si>
  <si>
    <t>Модернизация котельных ТОО «Алматытеплокоммунэнерго»</t>
  </si>
  <si>
    <t>Реконструкция котельной – 1 ед.</t>
  </si>
  <si>
    <t>Реконструкция 21 котельной Района эксплуатации котельного хозяйства ТОО «АТКЭ». Котельная «Поликлиника №2» г. Алматы, ул. Шухова д. 37Г</t>
  </si>
  <si>
    <t>Строительство спортивного центра для лиц с ограниченными возможностями по адресу: пр. Райымбека, 312, Алмалинский район, города Алматы</t>
  </si>
  <si>
    <t>Мощность - 100 человек в смену, общая площадь здания - 7632,59 м2</t>
  </si>
  <si>
    <t>8. Газификация</t>
  </si>
  <si>
    <t>8.1.</t>
  </si>
  <si>
    <t>Реконструкция с пристройкой к зданию РГКП «Государственный академический русский театр для детей и юношества имени Н. Сац», по адресу: мкр. 12, Ауэзовский район, города Алматы</t>
  </si>
  <si>
    <t>Площадь застройки - 7654,95 м2
Вместимость залов - 226+744 мест, в том числе МГН</t>
  </si>
  <si>
    <t xml:space="preserve">Площадь земельного участка - 0,4689 га, общая площадь - 2353,54 м2, вместимость – 294 мест </t>
  </si>
  <si>
    <t>Мемориальный комплекс «Райымбек Батыра» города Алматы, Алмалинский район, пр. Райымбека.196 А, в связи с изменениями согласно Эскизного проекта от 22.02.2025 года</t>
  </si>
  <si>
    <t>Общая площадь земельного участка - 0,3627 га, общая площадь - 1481,4 м2, площадь застройки - 804,5 м2, вместимость – 181 человек</t>
  </si>
  <si>
    <t>Территория участка - 4,67 га
Общая площадь - 12945 м2
Площадь застройки - 9779,1 м2</t>
  </si>
  <si>
    <t>Строительство футбольного стадиона на 35 000 мест по адресу г. Алматы, Медеуский район, западнее ТРЦ «Aport East Mall»</t>
  </si>
  <si>
    <t>Футбольный стадион на 35 000 мест</t>
  </si>
  <si>
    <t>Разработка ПСД на строительство здания музыкально-драматического театра, по адресу: ул. Шагабутдиновна, Бостандыкский район, г. Алматы</t>
  </si>
  <si>
    <t>Разработка ПСД на реконструкцию здания цирка по адресу пр.Абая 50/1 Бостандыкского района</t>
  </si>
  <si>
    <t>Разработка ПСД на реконструкцию и модернизацию зоологического парка в городе Алматы (5 климатических зон)</t>
  </si>
  <si>
    <t>Разработка ПСД на строительство физкультурно-оздоровительного комплекса в мкр. «Саялы», Алатауского района</t>
  </si>
  <si>
    <t>Разработка ПСД на строительство физкультурно-оздоровительного комплекса в мкр. «Карасу», Алатауского района</t>
  </si>
  <si>
    <t>Разработка ПСД на строительство физкультурно-оздоровительного комплекса в мкр. «Акжар», Наурызбайского района</t>
  </si>
  <si>
    <t>Разработка ПСД на строительство физкультурно-оздоровительного комплекса в мкр. «Шугыла», Наурызбайского района</t>
  </si>
  <si>
    <t>Разработка ПСД на строительство физкультурно-оздоровительного комплекса и стадиона г.Алматы, мкр. «Шугыла», проспект Абая</t>
  </si>
  <si>
    <t>9. Культура и спорт</t>
  </si>
  <si>
    <t xml:space="preserve">9.1. </t>
  </si>
  <si>
    <t>10. Природоохранные мероприятия</t>
  </si>
  <si>
    <t>10.1.</t>
  </si>
  <si>
    <t>10.2.</t>
  </si>
  <si>
    <t>11. Теплоэнергетическая система</t>
  </si>
  <si>
    <t xml:space="preserve">11.1. </t>
  </si>
  <si>
    <t>Строительство административного здания для Службы Государственной Охраны РК, (со сносом существующих зданий, литер В, М, Ф, Л и благоустройство территории) расположенного по адресу: г. Алматы, Медеуский район, пр. Достык 117/6</t>
  </si>
  <si>
    <t>ГЭ №18-00002/25 ДСП от 29.01.2025 г.</t>
  </si>
  <si>
    <t>Общая площадь здания - 7379,4 м2</t>
  </si>
  <si>
    <t>Общая площадь - 34181,11 м2</t>
  </si>
  <si>
    <t>Разработка ПСД на реконструкцию административного здания, по адресу: пр. Аль-Фараби, д.75А, Бостандыкский район</t>
  </si>
  <si>
    <t xml:space="preserve">11.2. </t>
  </si>
  <si>
    <t>12. Госорганы</t>
  </si>
  <si>
    <t>12.2.</t>
  </si>
  <si>
    <t xml:space="preserve">13. Прочие </t>
  </si>
  <si>
    <t>Строительство пожарного депо на 6 автомашин в мкр. «Шугыла», Наурызбайского района</t>
  </si>
  <si>
    <t>Общая протяженность – 28,228 км., из них:
водопровод – 17,180 км.,
канализация – 11,048 км.</t>
  </si>
  <si>
    <t xml:space="preserve">Общая протяженность – 26 км., из них: водопровод – 14 км., канализация –12 км. </t>
  </si>
  <si>
    <t>Срок завершения СМР - декабрь 2026 г.</t>
  </si>
  <si>
    <t>Общая протяженность – 0,1 км., из них:
водопровод – 0,1 км.,
канализация – 0 км.</t>
  </si>
  <si>
    <t>Срок завершения СМР - декабрь 2027 г.</t>
  </si>
  <si>
    <t>Проект проходит государственную экспертизу; технические условия на подключение к водоснабжению не выданы.</t>
  </si>
  <si>
    <t>На 2026 год предусмотрено выполнение работ по подводке инженерных сетей к 200 жилым домам, не предусмотренных первоначальной проектной документацией.</t>
  </si>
  <si>
    <t xml:space="preserve">Водопровод – 0 км 
Канализации – 0 км </t>
  </si>
  <si>
    <t xml:space="preserve">Водопровод – 13,4 км 
Канализация – 31,9 км </t>
  </si>
  <si>
    <t xml:space="preserve">Общая протяженность - 92,2 км., из них:
водопровода - 46,1 км
канализации - 46,1 км
</t>
  </si>
  <si>
    <t>Строительно-монтажные работы ведутся в соответствии с утвержденным графиком производства работ.</t>
  </si>
  <si>
    <t xml:space="preserve">Водопровод – 0 км 
Канализация – 0 км </t>
  </si>
  <si>
    <t>невыполненное мероприятие</t>
  </si>
  <si>
    <t>Аванс в размере 30% оплачен полностью.</t>
  </si>
  <si>
    <t>Проект на реализации, период реализации - 2025-2026 гг.</t>
  </si>
  <si>
    <t>переходящий проект</t>
  </si>
  <si>
    <t>Проект переходящий</t>
  </si>
  <si>
    <t xml:space="preserve">28.07.2025 года приказом АБП утверждена корректировка ФЭО в части изменения сроков реализации ФЭО (продление срока реализации до 31 декабря 2026 года). </t>
  </si>
  <si>
    <t>Разработка ПСД на строительство школы на 600 мест со сносом существующего здания школы №150, по адресу: Алатауский район, ​ул. Биянху, 87, г. Алматы</t>
  </si>
  <si>
    <t>Заключение не получено</t>
  </si>
  <si>
    <t>«Преобразование территории (мастер-план) вдоль улицы Тимирязева от улицы Жандосова до улицы Байтурсынова, на основе комплексного анализа, с учетом реорганизации и формирования
транспортного каркаса города Алматы и пешеходно-транспортных связей»</t>
  </si>
  <si>
    <t>«Преобразование территории (мастер-план) вдоль улицы Розыбакиева от улицы Аль-Фараби до улицы Толе Би, на основе комплексного анализа, с учетом реорганизации и формирования транспортного каркаса города Алматы и пешеходно-транспортных связей»</t>
  </si>
  <si>
    <t>Комплексная реконструкция Парка Первого Президента
с формированием архитектурно-планировочной входной зоны и надземных пешеходных мостов</t>
  </si>
  <si>
    <t>«Преобразование территории (мастер-план) вдоль улицы Жандосова от реки Большая Алматинка до проспекта Абая, на основе комплексного анализа, с учетом реорганизации и формирования транспортного каркаса города Алматы и пешеходно-транспортных связей»</t>
  </si>
  <si>
    <t>«Преобразование территории (мастер-план) вдоль улицы Жарокова от улицы Толе би до проспекта Аль-Фараби на основе комплексного анализа, с учетом реорганизации и формирования транспортного каркаса города Алматы и пешеходно-транспортных связей»</t>
  </si>
  <si>
    <t>«Преобразование территории (мастер-план) вдоль улицы Сейфуллина от улицы Толе би до улицы Алдар Косе, на основе комплексного анализа, с учетом реорганизации и формирования транспортного каркаса города Алматы и пешеходно-транспортных связей»</t>
  </si>
  <si>
    <t xml:space="preserve">  </t>
  </si>
  <si>
    <t>Положительное заключение № СП-0009/25 от 05.12.2025 г. 
Договор №01/2026 от 30.01.2026 Доп. соглашение №01 от 10.03.2026</t>
  </si>
  <si>
    <t>"На строительство парковой территории вокруг Аэропортского озера",включая прохождение положительной вневедомствен ной экспертизы</t>
  </si>
  <si>
    <t>2026-2027</t>
  </si>
  <si>
    <t xml:space="preserve">Заключение № SAQ-0067/26 от 04.06.2026 г. 
Договор на СМР еще составлен </t>
  </si>
  <si>
    <t>общая площадь территории – 6,5 га.</t>
  </si>
  <si>
    <t>общая площадь территории – 4,2 га.</t>
  </si>
  <si>
    <t>общая площадь территории – 4,5 га.</t>
  </si>
  <si>
    <t>Общая протяженность – 12,4км., из них: 
водопровод –  5км., 
канализация –  7,4 км.</t>
  </si>
  <si>
    <t xml:space="preserve">Создание горных маршрутов с установкой объектов ориентирования </t>
  </si>
  <si>
    <t>Создание туристской тропы до Большого Алматинского озера</t>
  </si>
  <si>
    <t>07 3 520 002 000</t>
  </si>
  <si>
    <t xml:space="preserve"> «Капитальный ремонт Аллеи Геологов, распложенной на пересечении улиц А.Байтурсынова и К. Сатпаева»</t>
  </si>
  <si>
    <t>общая площадь территории – 1,4 га.</t>
  </si>
  <si>
    <t>Договор № 250040/00 от 02.06.2025 
Доп. соглашение № 240440014875/2500 40/02 от 30.03.2026</t>
  </si>
  <si>
    <t xml:space="preserve">Изм. стоимости материалов на сумму 7 578 317 тыс.тг. 
Заключение № 02-0160/25 от 01.12.2025 г. </t>
  </si>
  <si>
    <t>Изм. стоимости материалов на сумму 4 945 725,2 тыс.тг. 
Заключение № 02-0144/25 от 29.10.2025 г.</t>
  </si>
  <si>
    <t xml:space="preserve">
Водопровод – 69,9 км 
Канализация – 61,82 км </t>
  </si>
  <si>
    <t xml:space="preserve">Водопровод – 36 км 
Канализация – 34,1 км </t>
  </si>
  <si>
    <t xml:space="preserve">Водопровод – 3 км 
Канализация – 1 км </t>
  </si>
  <si>
    <t>Водопровод – 1,5 км 
Канализация – 0,5 км</t>
  </si>
  <si>
    <t xml:space="preserve">Строительство сетей канализации 13-территория </t>
  </si>
  <si>
    <t xml:space="preserve">Общая протяженность -  15 км.из них: 
Канализация – 15 км </t>
  </si>
  <si>
    <t xml:space="preserve">Канализация – 0 км </t>
  </si>
  <si>
    <t>Строительство канализации 14-территория (система водоотведения)</t>
  </si>
  <si>
    <t xml:space="preserve">Общая протяженность -  17 км.из них
Канализация – 17 км </t>
  </si>
  <si>
    <t>Строительство семейно-врачебной амбулатории на 200 посещений в смену, по адресу: мкр. «Шугыла», Наурызбайский район, город Алматы</t>
  </si>
  <si>
    <t>Строительство нового здания Городского родильного дома №2 (со сносом существующих строений), ул. Жангельдина 28/20-22, Медеуский район</t>
  </si>
  <si>
    <t>Реконструкция здания школы предпринимателей, по адресу: проспект Достык 226, Медеуский район, города Алматы</t>
  </si>
  <si>
    <t>Строительство пристройки на 450 мест к зданию школы гимназии в мкр. «Нуркент» Алатауского района г. Алматы (201 школа)</t>
  </si>
  <si>
    <t>Строительство школы на 1200 мест (со сносом существующего здания школы-гимназии №13), по адресу: «11» мкр., Ауэзовский район, города Алматы</t>
  </si>
  <si>
    <t>Строительство пристройки общежития со столовой к зданию КГУ «Специальная школа-интернат №4 для слепых и слабовидящих детей» по адресу: г. Алматы, ул. Ладыгина, 33, Ауэзовского района</t>
  </si>
  <si>
    <t xml:space="preserve">Строительство отдельно стоящего здания на 400 мест на территории школы-гимназии №1 в микрорайоне «10», Ауэзовского района </t>
  </si>
  <si>
    <t xml:space="preserve">Строительство школы творчества на 900 мест и корпуса интерната с реконструкцией существующих зданий, и сооружений, по адресу: мкр. «Дарын-1», Бостандыкский район, города Алматы». (2 очередь, реконструкция зданий и благоустройство) </t>
  </si>
  <si>
    <t xml:space="preserve">Строительство общежития на 350 мест по адресу: ул. Аскарова 47, мкр. «Дарын-1», Бостандыкский район, города Алматы». (3 очередь) </t>
  </si>
  <si>
    <t>Реконструкция с пристройкой (со сносом существующих зданий) к зданию школы-гимназии № 78, по адресу: г. Алматы, Турксибский район, мкр. «Алтай-2»</t>
  </si>
  <si>
    <t>Строительство пристройки (со сносом существующего здания) к зданию общеобразовательной школы №170, по адресу Турксибский район, улица Магнитная, 31</t>
  </si>
  <si>
    <t>Строительство пристройки на 600 мест к зданию КГУ «Общеобразовательная школа №198» по адресу: мкр. «Жас-Канат», Турксибский район, г. Алматы</t>
  </si>
  <si>
    <t>Реконструкция здания аппарата акима Алмалинского района, по адресу: пр. Абылай хана, Алмалинский район, города Алматы</t>
  </si>
  <si>
    <t>Строительство 5-ти этажного здания казармы для Воинской части 5571 Национальной Гвардии РК, расположенного по адресу: г. Алматы, Алмалинский район, ул. Гоголя 139/15</t>
  </si>
  <si>
    <t>Реконструкция 3-х этажного здания для воинской части 5571 Национальной гвардии РК в  городе Алматы, изготовление и установка 5 блочно-модульных зданий</t>
  </si>
  <si>
    <t>12 1 328 007 000</t>
  </si>
  <si>
    <t>Cтроительство здания Казахстанской федерации гимнастики, по адресу:  ул. Момышұлы и Монке би, Алатауский район</t>
  </si>
  <si>
    <t>Строительство физкультурно-оздоровительного комплекса по адресу: ул. Майлина, 42а, Турксибский район г.Алматы</t>
  </si>
  <si>
    <t>Строительство инженерных сетей спецсвязи для резервного командного пункта по адресу: ул. Гоголя, 139, Алмалинский район г. Алматы</t>
  </si>
  <si>
    <t>Корректировка проекта «Реконструкция здания Департамента юстиции г. Алматы», по адресу: г. Алматы, Медеуский район, ул.Зенкова, дом 47 (установку грузового и пассажирского лифта)</t>
  </si>
  <si>
    <t xml:space="preserve">Строительство дорог в полицентре «Восточные ворота» </t>
  </si>
  <si>
    <t>Строительство дорог в политцентре «Западные ворота» (дороги в квадрате улиц Б. Момышулы, Монке Би, Онгарсыновой и пр. Рыскулова в Алатауском районе)</t>
  </si>
  <si>
    <t>Разработка ПСД на строительство школы на 900 мест в Ауэзовском районе (со сносом существующего здания школы №158), по адресу: ул. Степная, 8 Ауэзовский район, города Алматы</t>
  </si>
  <si>
    <t>Разработка ПСД на реконструкцию здания детского сада №153, по адресу: мкр. «Зердели», Алатауский район</t>
  </si>
  <si>
    <t xml:space="preserve">Разработка ПСД на реконструкцию здания детского сада на 280 мест, по адресу: мкр. «Жас-Канат», Турксибский район </t>
  </si>
  <si>
    <t>Разработка ПСД на реконструкцию с пристройкой к зданию «Алматинского хореографического училища им. «А.Селезнева»</t>
  </si>
  <si>
    <t>Разработка ПСД на строительство и музеефикация Центра Сакской культуры на базе археологического парка «Боралдайские сакские курганы», мкр.«Шанырак-1», улица Отемисулы, дом № 227, Алатауский район г. Алматы  (без наружных инженерных сетей связи)</t>
  </si>
  <si>
    <t>Разработка ПСД на реконструкцию учебно-спортивного помещения «СДЮШОР №2», расположенного по адресу: г. Алматы, ул. Брусиловского, 134а (без сноса существующего строения)</t>
  </si>
  <si>
    <t>Разработка ПСД на строительство спортивного комплекса на территории Казахского национального университета им. Аль-Фараби с 50-метровым олимпийским бассейном и трибунами на 2500 зрителей (Бостандыкский район)</t>
  </si>
  <si>
    <t>Проведение комплексной вневедомственной экспертизы по рабочему проекту «Реконструкция здания Департамента государственных доходов по городу Алматы, по адресу: пр. Абылай хана, Алмалинский район, г. Алматы» 2 очередь (без наружных инженерных сетей и благоустройства)</t>
  </si>
  <si>
    <t>Приобретение «Общеобразовательной школы на 2000 учащихся мест, г. Алматы, Турксибский район, потребительский кооператив имени «Д.А.Кунаева»</t>
  </si>
  <si>
    <t>Разработка ПСД на завершение строительство жилых домов в мкр. «Жас-Канат» (11 домов)</t>
  </si>
  <si>
    <t xml:space="preserve">Общая протяженность -58,395   км.; из них водопровод -30,083 км., канализация - 28,312  км.  </t>
  </si>
  <si>
    <t>Общая протяженность -19,16   км.; из них водопровод -11,4  км., канализация - 7,76  км.</t>
  </si>
  <si>
    <t>Заключение ГЭ срок получения  до конца августа 2026 года</t>
  </si>
  <si>
    <t>Заключение ГЭ  срок получения до конца августа 2026 года</t>
  </si>
  <si>
    <t>Общая протяженность – 12 км  канализация – 12 км.</t>
  </si>
  <si>
    <t xml:space="preserve">Общая протяженность – 21,58 км., из них: водопровод – 10,81 км., канализация – 10,77 км. </t>
  </si>
  <si>
    <t>«Текущий ремонт кровли и электрических сетей КГУ ЦСУ «Шапағат» по адресу: ул. Кунаева, дом 122.»</t>
  </si>
  <si>
    <t>«Текущий ремонт забора КГУ КЦ «Жан-Сая».»</t>
  </si>
  <si>
    <t>«Текущий ремонт фасада здания КГУ ЦСУ «Сенім», расположенного по адресу: ул. Лебедева, дом 31.»</t>
  </si>
  <si>
    <t>Разработка ПСД на капитальный ремонт "КГП на ПХВ "Городской ревматологический центр" УОЗ г.Алматы"</t>
  </si>
  <si>
    <t>Разработка ПСД на капитальный ремонт "КГП на ПХВ "Городская поликлиника №1" УОЗ г.Алматы"</t>
  </si>
  <si>
    <t>Строительство пробивки улицы Хмельницкого от микрорайона «Кайрат» до Талгарского тракта в г. Алматы</t>
  </si>
  <si>
    <t>Пробивка пр. Рыскулова от ул. Онгарсыновой до границы город</t>
  </si>
  <si>
    <t xml:space="preserve">Пробивка ул.Онгарсыновой до пр. Райымбека </t>
  </si>
  <si>
    <t xml:space="preserve">Пробивка ул. Муканова от пр. Райымбека до ул.Макатаева </t>
  </si>
  <si>
    <t>Строительство пробивки ул. Тлендиева от пр. Рыскулова до границы города». 2 - уч. от пр. Рыскулова до ул. Сабатаева в микрорайоне «Дархан» в г. Алматы</t>
  </si>
  <si>
    <t>Пробивка ул.Жубанова от ул.Момышулы до границы города. 2 очередь от ул. Момышулы до ул. Бегалиева в городе Алматы</t>
  </si>
  <si>
    <t>Реконструкция моста через реку Есентай по пр. Аль-Фараби</t>
  </si>
  <si>
    <t>Разработка ПСД на реконструкцию ул. Тайбагар, Нигмет и Закарпатской от ул. Бухтарминская до Аэропорта г. Алматы</t>
  </si>
  <si>
    <t xml:space="preserve">Корректировка ПСД «Строительство автомобильной дороги ул. Северное полукольцо Илийского района Алматинской области». 1-я очередь строительства». </t>
  </si>
  <si>
    <t>Разработка ПСД на пробивку ул. Кажымукана от пр. Назарбаева до пр. Сейфулина. (Корректировка)</t>
  </si>
  <si>
    <t>Разработка ПСД на пробивку ул. Сатпаева от ул. Луганского до ВОАД</t>
  </si>
  <si>
    <t>Разработка ПСД реконструкции и строительство автодороги от Медеу до ущелья Кимасар</t>
  </si>
  <si>
    <t>Разработка ПСД реконструкции автодороги участка ул. Бейсеуова (3,9 км) мкр. Музтау – Бутаковское ущелье</t>
  </si>
  <si>
    <t>Разработка ПСД на реконструкцию и строительство автодороги отрезок от пос. Котырбулак (Тау-Самал) с подъездом до Пионера</t>
  </si>
  <si>
    <t>Строительство 5-ти отстойно-разворотных площадок. Мкр. «Кокжиек» г.Алматы</t>
  </si>
  <si>
    <t>Разработка ПСД строительства подземного  пешеходного тоннеля от вокзала Алматы-2 до станции Райымбек батыра (ГЭ)</t>
  </si>
  <si>
    <t>Строительство дорог в мкр. Теректи</t>
  </si>
  <si>
    <t xml:space="preserve">Проведение ГЭ по проекту "Строительство 5-ти ОРП ул. Кожабекова г. Алматы" (разворотная площадка троллейбусов) </t>
  </si>
  <si>
    <t>Проведение ГЭ по проекту Строительство 5-ти ОРП Севернее пр. Абая восточнее ул. К. Медеубекова г. Алматы</t>
  </si>
  <si>
    <t>Разработка ПСД и экспертиза
(за счет МБ)
Строительно-монтажные работы (РБ, МБ)
Технический надзор и управление проектом (за счетМБ)</t>
  </si>
  <si>
    <t>Общая площадь здания - 5420,54 м2, строительный объем - 27 051 м3</t>
  </si>
  <si>
    <t>мощность – 200 пос/см., общая площадь здания - 1295,07 кв.м., строительный объем здания – 5153,92 куб.м</t>
  </si>
  <si>
    <t>вместимость – 36 койко/мест., общая площадь здания - 12418,20 кв.м., строительный объем здания – 51535,40 куб.м</t>
  </si>
  <si>
    <t>04 4 373 028 015</t>
  </si>
  <si>
    <t>Общая площадь здания - 2704,2 м2, 
общий строительный объем - 11582 м3.</t>
  </si>
  <si>
    <t>Общая площадь здания - 6275,71  м2,  общий строительный объем - 22639,60 м3.</t>
  </si>
  <si>
    <t>Общая площадь здания - 4605,66  м2,  общий строительный объем -  19659,62 м3.</t>
  </si>
  <si>
    <t>Общая площадь здания - 12752,23  м2,  общий строительный объем -  70259,64  м3.</t>
  </si>
  <si>
    <t>Договор подписан в марте 2026 года</t>
  </si>
  <si>
    <t>Общая площадь здания - 5975,9  м2,  общий строительный объем -  30993,3  м3.</t>
  </si>
  <si>
    <t>Общая площадь участка - 16,7661 га, площадь покрытий - 20 908,95 м2</t>
  </si>
  <si>
    <t>Общая площадь -  6599,44 м2, строительный объем - 32696,27 м3</t>
  </si>
  <si>
    <t>Общая площадь -  11962,51  м2, строительный объем - 44114,43  м3</t>
  </si>
  <si>
    <t>Договор подписан 27 марта 2026 года</t>
  </si>
  <si>
    <t>Общая площадь -  1781,50  м2, строительный объем - 8485,0  м3</t>
  </si>
  <si>
    <t>Общая площадь -  6238,70  м2, строительный объем - 30592,60   м3</t>
  </si>
  <si>
    <t>Договор подписан во втором квартале 2026 года</t>
  </si>
  <si>
    <t>Площадь застройки - 6000 м2</t>
  </si>
  <si>
    <t>Разработка ПСД «Завершение строительства лыжных трамплинов «Сункар» расположенных по адресу: ул. Каппарова, 167, пр. Аль-Фараби 128/8, Бостандыкский район»</t>
  </si>
  <si>
    <t>Проект на госэкспертизе</t>
  </si>
  <si>
    <t>Разработка ПСД на капитальный ремонт "КГП на ПХВ "Городская поликлиника №2 УОЗ г.Алматы"</t>
  </si>
  <si>
    <t>Разработка ПСД на капитальный ремонт  "КГП на ПХВ "Городская поликлиника №23" УОЗ г.Алматы здание мкр Шапагат Ул.Дунганская,14."</t>
  </si>
  <si>
    <t>Разработка ПСД на капитальный ремонт "КГП на ПХВ "Кожно-венерологический диспансер, улица Манаса, 65" УОЗ г. Алматы "</t>
  </si>
  <si>
    <t>13.1</t>
  </si>
  <si>
    <t>13.2</t>
  </si>
  <si>
    <t>Реконструкция тепломагистрали ТМ-3ар от ТК3-14 до ТК3ар-10 г. Алматы</t>
  </si>
  <si>
    <t>Конкурс объявлен 26.03.2026г., предварительный срок окончания приема заявок 03.04.2026г.</t>
  </si>
  <si>
    <t>Общая площадь здания - 11469,5 м2, строительный объем - 34920 м3</t>
  </si>
  <si>
    <t>Реконструкция загородного коллектора №1 г. Алматы</t>
  </si>
  <si>
    <t>Строительство канализационного коллектора -2 км</t>
  </si>
  <si>
    <t>Реконструкция узла приемных камер канализационных очистных сооружений г.Алматы</t>
  </si>
  <si>
    <t>Разработка ПСД по строительству канализационного коллектора ГЛК «Кок-Жайлау»</t>
  </si>
  <si>
    <t>Строительство инфраструктуры  ИЗА</t>
  </si>
  <si>
    <t>Строительство распределительных сетей и сооружений газоснабжения индустриальной зоны (ИЗА-2) в Алатауском районе города Алматы</t>
  </si>
  <si>
    <t>13 1 512 040 015</t>
  </si>
  <si>
    <t>Газопровод-736 метр</t>
  </si>
  <si>
    <t>Строительство распределительных сетей и сооружений канализации дождевой (ливневой) индустриальной зоны (ИЗА-2) в Алатауском районе города Алматы</t>
  </si>
  <si>
    <t>14 1 512 040 015</t>
  </si>
  <si>
    <t>Строительство улично-дорожной сети индустриальной зоны (ИЗА-2) в Алатауском районе города Алматы</t>
  </si>
  <si>
    <t>15 1 512 040 015</t>
  </si>
  <si>
    <t>Дороги улиц-10740 метр</t>
  </si>
  <si>
    <t>Строительство железнодорожного подъездного пути индустриальной зоны (ИЗА-2) с примыканием к подъездному пути № 500 в Алатауском районе города Алматы</t>
  </si>
  <si>
    <t>16 1 512 040 015</t>
  </si>
  <si>
    <t>Строительство подъездных путей- 4853 метр</t>
  </si>
  <si>
    <t>Проектировщик</t>
  </si>
  <si>
    <t>Генеральный подрядчик</t>
  </si>
  <si>
    <t>Договор</t>
  </si>
  <si>
    <t>Информация об исполнителях</t>
  </si>
  <si>
    <t>ТОО "САПА KҰРЫЛЫС 2007"</t>
  </si>
  <si>
    <t>ТОО "Астанаинжкомстрой"</t>
  </si>
  <si>
    <t xml:space="preserve"> АО "АЛМАТЫИНЖСТРОЙ"</t>
  </si>
  <si>
    <t>ТОО "ФИРМА"ЕЛАМАН""</t>
  </si>
  <si>
    <t xml:space="preserve">Зафиксировано неосвоение бюджетных средств в полном размере </t>
  </si>
  <si>
    <t>ТОО "Агидель-Ас"</t>
  </si>
  <si>
    <t>ТОО "Алвис"</t>
  </si>
  <si>
    <t xml:space="preserve"> Договор №305 Доп согл 1-6 Работы по строительству объектов/систем/сетей водоснабжения, водопроводных сетей</t>
  </si>
  <si>
    <t>Договор №304 Доп согл 1-6, Работы по строительству объектов/систем/сетей водоснабжения, водопроводных сетей</t>
  </si>
  <si>
    <t>Договор №306,Доп согл№1, Работы по строительству объектов/систем/сетей водоснабжения, водопроводных сетей</t>
  </si>
  <si>
    <t>ТОО "BCS Construction"</t>
  </si>
  <si>
    <t>ТОО "Агидель"</t>
  </si>
  <si>
    <t>Договор №307
Доп согл №1-3,  Работы по строительству объектов/систем/сетей водоснабжения, водопроводных сетей</t>
  </si>
  <si>
    <t>ТОО "Complex engineering"</t>
  </si>
  <si>
    <t>Договор №374, Доп согл №1-3,  Работы по разработке/расчету/составлению проектно-сметной документации</t>
  </si>
  <si>
    <t>ТОО "РДМ Строй"</t>
  </si>
  <si>
    <t>Договор №387 ,Доп согл№1-2,Работы по разработке расчету составлению проектно-сметной документации</t>
  </si>
  <si>
    <t>Договор №157/01 от 16.05.2024г., Дог №157/02 от 03.07.2024г. ДС №157/03 от 21.11.2024г., ДС №157/04 от 18.03.2025г. ДС №157/05 от 11.08.2025г. ДС №080740008679/230320/07 от 04.11.2025г. №080740008679/230320/08 от 27.02.2026г.</t>
  </si>
  <si>
    <t xml:space="preserve">Договор № 040740002533/230025/00 от 25.01.2023г. №180/03 от 16.05.2024г., №180/06 от 20.11.2024г., №040740002533/230025/11 от 14.11.2025г.№040740002533/230025/12 от 30.06.2026г. </t>
  </si>
  <si>
    <t>Договор №12/25 РБС от 10.10.2025г., №080740008679/250710/01 от 27.11.2025г.,№080740008679/250710/02 от 25.12.2025г. №080740008679/250710/03 от 26.06.2026г.,№080740008679/250710/04 от 20.07.2026г.</t>
  </si>
  <si>
    <t>Договор №080740008679/260174/00 от 08.08.2026г.</t>
  </si>
  <si>
    <t xml:space="preserve">Договор №080740008679/260115/00 от 28.04.2026г. </t>
  </si>
  <si>
    <t>Договор №10/25 РБС от 24.09.2025г.,№10/2025-1 РБС от 15.10.2025г.,№080740008679/250673/02 от 26.12.2025г.,№080740008679/250673/03 от 16.02.2026г.,№080740008679/250673/04 от 25.05.2026г.№080740008679/250673/05 от 06.08.2026г.,№080740008679/250673/06 от 27.08.2026г.</t>
  </si>
  <si>
    <t>Заключение № TGKZ-0002/26 от 29.01.2026 г.</t>
  </si>
  <si>
    <t>Договор №111040003306/260066/00 от 01.06.2026</t>
  </si>
  <si>
    <t>ТОО "АҚ ЖОЛ"</t>
  </si>
  <si>
    <t>Договор №111040003306/260067/00 от 03.06.2026</t>
  </si>
  <si>
    <t>ТОО "РАИЗ и К"</t>
  </si>
  <si>
    <t xml:space="preserve">Договор 337 от 14.03.2025г                                                                                                                  (ДС 1 от 28.08.2025г; ДС 2 от 03.10.2025г; ДС 3 от 18.12.2025г; ДС 4 от 28.01.2026г; ДС 5 от 04.05.2026г)  </t>
  </si>
  <si>
    <t xml:space="preserve">Договор 140740013629/250482/00 от 24.11.2025г                                                                                                                (ДС 140740013629/250482/01 от 01.12.2025г; ДС 140740013629/250482/02 от 20.03.2026г; ДС 140740013629/250482/03 от 28.04.2026г;) </t>
  </si>
  <si>
    <t xml:space="preserve">Договор 335 от 27.02.2025г   </t>
  </si>
  <si>
    <t xml:space="preserve">Договор 412 от 18.08.2025г                                                                                                                  (ДС 1 от 09.10.2025г; ДС 2 от 11.03.2026г;)   </t>
  </si>
  <si>
    <t>ТОО "Алшы"</t>
  </si>
  <si>
    <t>ТОО "EcoRiver"</t>
  </si>
  <si>
    <t>ТОО "Alatau Construction Group"</t>
  </si>
  <si>
    <t>В разрезе 2 квартала не было кассовых операций</t>
  </si>
  <si>
    <t>Капитальный ремонт сквера возле театра имени Мусрепова (проспект Абылай хана- улица Маметова)</t>
  </si>
  <si>
    <t>Договор №167 от 05.09.2023 "Строительство сетей канализации"</t>
  </si>
  <si>
    <t>ТОО "Спецкоммунстрой"</t>
  </si>
  <si>
    <t>ТОО «ПСФ Казнефтетранс»</t>
  </si>
  <si>
    <t xml:space="preserve">Договор № 030340003377/250387/00 заключен 20.12.2025
Дополнительное соглашение №030340003377/250387/01 
от 29.12.2025 — изменение срока исполнения договора до 31.12.2026 
Дополнительное соглашение №030340003377/250387/02 
от 23.06.2026  </t>
  </si>
  <si>
    <t>Переходящий проект, общая сумма 14 711,0 тыс. тенге, сумма на 2026г. - 3 929,0 тыс. тенге. Завершение - июнь 2026 года.
20 декабря 2025 года был заключен договор с ТОО «ПСФ Казнефтетранс» на разработку проектно-сметной документации по проекту «Строительство тротуарного освещения Бостандыкского района города Алматы» на сумму 14 711 000,00 тенге.
Уже 29 декабря 2025 года сроки исполнения проекта были продлены до 31 декабря 2026 года. Необходимость этого возникла из-за перераспределения финансирования по годам, при этом общая стоимость работ осталась прежней.
Спустя несколько месяцев, 23 июня 2026 года, общая сумма договора была уменьшена. Корректировка произошла из-за сокращения объема потребности в работах в рамках сложившейся экономии, тогда как цена за единицу осталась неизменной.
Следующим важным этапом стало прохождение экспертизы: 7 сентября 2026 года</t>
  </si>
  <si>
    <t>ТОО "Спецстрой Групп ЛТД"</t>
  </si>
  <si>
    <t>Договор №159 от 04.07.2024 "Строительство распределительных сетей водопровода и канализации"</t>
  </si>
  <si>
    <t xml:space="preserve">Текущий ремонт для КГУ ЦСУ "Шапағат"  по адресу: Тау Самалы, 124 </t>
  </si>
  <si>
    <t>«Текущий ремонт контрольно-пропускного пункта (КПП) и канализационных систем КГУ ЦСУ «Шаңырақ» по адресу: ул. Мамыр, дом 8А.»</t>
  </si>
  <si>
    <t>«Текущий ремонт зданий КГУ «Пана» по адресу: ул. Дундича, дом 2А.»</t>
  </si>
  <si>
    <t xml:space="preserve">В 2023 году проект был направлен на корректировку проектно-сметной документации (ПСД) в соответствии с постановлением акима города Алматы. Работы по корректировке были завершены в 2025 году.
</t>
  </si>
  <si>
    <t>Строительно-монтажные работы выполнены на 30%</t>
  </si>
  <si>
    <t xml:space="preserve"> Договор №360940000035/260131/00 от 14.05.2026</t>
  </si>
  <si>
    <t xml:space="preserve">ТОО "ЕНБЕК"    </t>
  </si>
  <si>
    <t>Реконструкция набережной р.Тастыбулак (благоустройство и озеленение) в Наурызбайском районе города Алматы</t>
  </si>
  <si>
    <t xml:space="preserve">За полугодие не было кассовых операций </t>
  </si>
  <si>
    <t>Договор №9 от 06.02.2025г.</t>
  </si>
  <si>
    <t>ТОО "MIR-A Construction"</t>
  </si>
  <si>
    <t>Договор №27 от 31.07.2025г.</t>
  </si>
  <si>
    <t>ТОО "BEREKET-TK"</t>
  </si>
  <si>
    <t>Договор №250218 от 01.12.2025г.</t>
  </si>
  <si>
    <t>ТОО "СП "NEFT"</t>
  </si>
  <si>
    <t>Договор №10 от 31.01.2025г.</t>
  </si>
  <si>
    <t>ТОО "Дос и К Сервис"</t>
  </si>
  <si>
    <t xml:space="preserve">Договор №7 от 12.02.2025г. </t>
  </si>
  <si>
    <t xml:space="preserve">ТОО "Гунн Строй сервис" </t>
  </si>
  <si>
    <t xml:space="preserve">Договор №6 от 20.01.2025г.   </t>
  </si>
  <si>
    <t xml:space="preserve">ТОО "СП "NEFT" </t>
  </si>
  <si>
    <t xml:space="preserve">Договор №21 от 19.05.2025г. </t>
  </si>
  <si>
    <t xml:space="preserve">ТОО "Корпорация "Астана-Стройинвест"   </t>
  </si>
  <si>
    <t xml:space="preserve">Договор №260014 от 28.04.2026г.       </t>
  </si>
  <si>
    <t xml:space="preserve">  ТОО "Сункар"</t>
  </si>
  <si>
    <t>Договор №26 от 05.08.2025г</t>
  </si>
  <si>
    <t xml:space="preserve">ТОО "Капстройгрупп-Т"   </t>
  </si>
  <si>
    <t xml:space="preserve">Договор №5 от 20.01.2025г.   </t>
  </si>
  <si>
    <t xml:space="preserve">ТОО "СП "NEFT"  </t>
  </si>
  <si>
    <t>Договор №250223 от 01.12.2025г.</t>
  </si>
  <si>
    <t>Договор №250249 от 17.12.2025г.</t>
  </si>
  <si>
    <t>ТОО "Еділ-Строй Сервис"</t>
  </si>
  <si>
    <t>Договор №4 от 17.01.2025г.</t>
  </si>
  <si>
    <t>ТОО "КазЕвроСтрой"</t>
  </si>
  <si>
    <t>Договор №24 от 28.07.2025г.</t>
  </si>
  <si>
    <t>ТОО "Корпорация "Астана-Стройинвест"</t>
  </si>
  <si>
    <t>Договор №31 от 08.10.2025г.</t>
  </si>
  <si>
    <t>Договор №20 от 17.06.2024г.</t>
  </si>
  <si>
    <t>Договор №28 от 25.09.2023г.</t>
  </si>
  <si>
    <t>ТОО "LEANQOR"</t>
  </si>
  <si>
    <t>Договор №11 от 13.02.2025г.</t>
  </si>
  <si>
    <t>ТОО "Alem Qurylys AQ"</t>
  </si>
  <si>
    <t>Договор №8-ДСП от 10.11.2025г.</t>
  </si>
  <si>
    <t>ТОО «Integra Construction KZ»</t>
  </si>
  <si>
    <t>Договор №260006 от 27.01.2026г.</t>
  </si>
  <si>
    <t xml:space="preserve">ТОО "Фирма "ЕЛАМАН" </t>
  </si>
  <si>
    <t xml:space="preserve">Договор №260037 от 31.03.2026г.       </t>
  </si>
  <si>
    <t xml:space="preserve">ТОО "Корпорация "Астана-Стройинвест" </t>
  </si>
  <si>
    <t xml:space="preserve">Договор №250225  от 02.12.2025г.     </t>
  </si>
  <si>
    <t>Статус проектов</t>
  </si>
  <si>
    <t>Договор №260018 от 20.03.2026г.</t>
  </si>
  <si>
    <t>ТОО "KAZPACO" (КАЗПАКО)</t>
  </si>
  <si>
    <t>Договор №260004 от 15.01.2026г.</t>
  </si>
  <si>
    <t>Договор №9-ДСП от 30.10.2025г.</t>
  </si>
  <si>
    <t>Договор №6-ДСП от 17.03.2026г.</t>
  </si>
  <si>
    <t>ТОО "Диал-Строй"</t>
  </si>
  <si>
    <t>Договор № 260015 от 27.03.2026г.</t>
  </si>
  <si>
    <t>Договор №250224/00от 12.12.2025г.</t>
  </si>
  <si>
    <t xml:space="preserve">ТОО "СЕМ - Шоғы Құрылыс - Сервис" </t>
  </si>
  <si>
    <t>Договор №260028 от 27.03.2026г.</t>
  </si>
  <si>
    <t>ТОО «СК «7 Строй»</t>
  </si>
  <si>
    <t xml:space="preserve">Договор №29 от 26.08.2025 </t>
  </si>
  <si>
    <t xml:space="preserve"> ТОО «СП «NEFT»</t>
  </si>
  <si>
    <t>Договор №29 от 29.08.2024 г.</t>
  </si>
  <si>
    <t>Договор №30 от 11.09.2025 г</t>
  </si>
  <si>
    <t>ТОО «ТемирПром ХХI»</t>
  </si>
  <si>
    <t>Договор №250216 от 13.11.2025 г.</t>
  </si>
  <si>
    <t>ТОО «MIR-A Construction»</t>
  </si>
  <si>
    <t xml:space="preserve">Договор №25 от 28.07.2025 </t>
  </si>
  <si>
    <t>Договор купли-продажи №5 от 25.12.2025 г.</t>
  </si>
  <si>
    <t>ТОО "ХЕЛЕНА КО"</t>
  </si>
  <si>
    <t>Договор №6-ДСП от 10.11.2025 г</t>
  </si>
  <si>
    <t>Договор №12-ДСП от 28.11.2025 г.</t>
  </si>
  <si>
    <t xml:space="preserve">Договор №15 от 06.03.2025 </t>
  </si>
  <si>
    <t>Договор № 5-ДСП от 10 ноября 2025 г.,</t>
  </si>
  <si>
    <t xml:space="preserve">Договор № 7-ДСП от 10 ноября 2025 г. </t>
  </si>
  <si>
    <t>Акт приемки объекта в эксплуатацию б/н от 20.02.2026 г.</t>
  </si>
  <si>
    <t>Договор № 15 от 12 июня 2024 г.</t>
  </si>
  <si>
    <t>ТОО «СЕМ-Шоғы Құрылыс-Сервис»</t>
  </si>
  <si>
    <t xml:space="preserve">Договор № 28 от 19 августа 2025 г., </t>
  </si>
  <si>
    <t>ТОО «СП «NEFT»</t>
  </si>
  <si>
    <t>Договор №260036 от 31.03.2026 г</t>
  </si>
  <si>
    <t>Договор №7-ДСП от 31.03.2026 г</t>
  </si>
  <si>
    <t xml:space="preserve">Договор подписан 31 марта 2026 года
</t>
  </si>
  <si>
    <t>ТОО «КазЕвроСтрой»</t>
  </si>
  <si>
    <t>Договор №23 от 03.07.2024 г</t>
  </si>
  <si>
    <t>Акт приемки объекта в эксплуатацию б/н от 28.04.2026 г.</t>
  </si>
  <si>
    <t>Договор № 3 от 16 февраля 2024 г.</t>
  </si>
  <si>
    <t>ТОО "КАЗСТРОЙПОДРЯД"</t>
  </si>
  <si>
    <t xml:space="preserve"> ТОО «Алматы Production Construction &amp; Invest»</t>
  </si>
  <si>
    <t>Договор №10 от 20.05.2024 г.</t>
  </si>
  <si>
    <t>ТОО «Отау-Құрмет»</t>
  </si>
  <si>
    <t>Договор №250215 от 24.11.2025 г.</t>
  </si>
  <si>
    <t>Договор №9-ДСП от 03.07.2026г.</t>
  </si>
  <si>
    <t>ТОО "QAZAQ STROY"</t>
  </si>
  <si>
    <t>Зафиксировано неосвоение бюджетных средств в полном размере</t>
  </si>
  <si>
    <t xml:space="preserve">Договор №260070 от 08.05.2026г. </t>
  </si>
  <si>
    <t>ТОО "Казахдорстрой"</t>
  </si>
  <si>
    <t>Договор №19 от 29.04.2025г.</t>
  </si>
  <si>
    <t>ТОО "Корпорация "Астана-Стройинвест</t>
  </si>
  <si>
    <t xml:space="preserve">Договор №12 от 13.02.2025г. </t>
  </si>
  <si>
    <t xml:space="preserve">ТОО "Alem Qurylys AQ"  </t>
  </si>
  <si>
    <t>Договор №23 от 22.05.2025г.</t>
  </si>
  <si>
    <t xml:space="preserve">Договор №20 от 16.05.2025г.       </t>
  </si>
  <si>
    <t xml:space="preserve">ТОО «ЕНБЕК» </t>
  </si>
  <si>
    <t xml:space="preserve">ТОО "Alem Qurylys AQ" </t>
  </si>
  <si>
    <t>Реконструкция здания Союза писателей Казахстана по адресу: пр. Абылай хана, д. 105, Алмалинский район, города Алматы (литер А)</t>
  </si>
  <si>
    <t>Реконструкция здания ВСК «Медеу»</t>
  </si>
  <si>
    <t>Договор №4-ДСП от 17.10.2025г.</t>
  </si>
  <si>
    <t>ТОО «ВД Строй-инжиниринг»</t>
  </si>
  <si>
    <t>Договор №10-ДСП от 13.11.2025г.</t>
  </si>
  <si>
    <t>Договор №5-ДСП от 18.03.2026г.</t>
  </si>
  <si>
    <t>Договор №4-ДСП от 17.03.2026г.</t>
  </si>
  <si>
    <t xml:space="preserve">ТОО «ASPAN HOLDINGS» </t>
  </si>
  <si>
    <t xml:space="preserve"> ТОО «ВД Строй-инжиниринг»</t>
  </si>
  <si>
    <t>Договор №3-ДСП от 22.09.2025 г</t>
  </si>
  <si>
    <t>ТОО «DK Proekt»</t>
  </si>
  <si>
    <t>Договор №2-ДСП от 05.01.2026 г.</t>
  </si>
  <si>
    <t>ТОО «Rise Сonstruction KZ»</t>
  </si>
  <si>
    <t>Договор №3-ДСП от 05.01.2026 г</t>
  </si>
  <si>
    <t>Договор №1-ДСП от 10.03.2026 г</t>
  </si>
  <si>
    <t>ТОО «Технологические и телекоммуникационные системы» (ТТС)</t>
  </si>
  <si>
    <t>Договор №8-ДСП от 24.11.2025 г.,</t>
  </si>
  <si>
    <t xml:space="preserve"> ТОО «RFM Contracting»</t>
  </si>
  <si>
    <t>Договор №011240001633/250245 от 10.12.2025 г.</t>
  </si>
  <si>
    <t>Договор №1 от 31.01.2018г.</t>
  </si>
  <si>
    <t>ТОО "СК Элитстрой Проект"</t>
  </si>
  <si>
    <t>Строительство здания городского суда, расположенного по адресу: г. Алматы, Алмалинский район, ул. Шарипова, угол ул. Айтеке би. Завершение строительства</t>
  </si>
  <si>
    <t>02 1 373 031 015</t>
  </si>
  <si>
    <t>Договор №18 от 25.05.2025г.</t>
  </si>
  <si>
    <t>Договор № 120240002816/260161/00 от 02-09-2026</t>
  </si>
  <si>
    <t>ТОО "Transport technical service (TTS)"</t>
  </si>
  <si>
    <t>Договор №170940003981/260142/00  от 30.06.2026 года</t>
  </si>
  <si>
    <t>ТОО "Lemale trade"</t>
  </si>
  <si>
    <t>Договор №780640000041/260096/00 от 04-08-2026</t>
  </si>
  <si>
    <t>ТОО "AIGYR-2025"</t>
  </si>
  <si>
    <t>Договор №020240002839/260173/00 от 08.09.2026</t>
  </si>
  <si>
    <t>ИП "Khann"</t>
  </si>
  <si>
    <t xml:space="preserve">Договор 001140000686/260064/00 от 06.08.2026 </t>
  </si>
  <si>
    <t xml:space="preserve"> ТОО «ЕвразияКазИнвест»</t>
  </si>
  <si>
    <t>ТОО "НКО"</t>
  </si>
  <si>
    <t>Договор №040740002533/230023/00 от 15.02.2023 Доп.соглашение №040740002533/230023/10 от 17.03.2026</t>
  </si>
  <si>
    <t>ТОО "КИІКБАЙ СТРОЙ Сервис"</t>
  </si>
  <si>
    <t>Договор №205 от 11.06.2025 Доп. соглашение №360940000015/250205/02 от 03.04.2026</t>
  </si>
  <si>
    <t>ТОО "KAD ENGINEERING"</t>
  </si>
  <si>
    <t>Договор №223 от 28.07.2025</t>
  </si>
  <si>
    <t>Договор №224 от 28.07.2025</t>
  </si>
  <si>
    <t>Договор №2024/210 от 03.09.2024 Доп.соглашение №981140001829/2403 26/06 от 30.04.2026</t>
  </si>
  <si>
    <t>ТОО "ALASH QURYLYS QZ"</t>
  </si>
  <si>
    <t xml:space="preserve">Объект завершен. Введен акт приемки объекта в эксплуатацию от 28.05.2026г. </t>
  </si>
  <si>
    <t xml:space="preserve">СМР на 100% завершен, ведутся работы по асфальтированию. </t>
  </si>
  <si>
    <t>Договор №250371/00 от  02.06.2025 Доп. соглашение №981140001829/2503</t>
  </si>
  <si>
    <t>ТОО "Гранд Тауэр Сервис"</t>
  </si>
  <si>
    <t xml:space="preserve">Договор № 250077/00 от 04.06.2025 г.  </t>
  </si>
  <si>
    <t>ТОО "Связьстроймеханизация"</t>
  </si>
  <si>
    <t>Договор №220156/07 от 15.11.2022г.</t>
  </si>
  <si>
    <t>ТОО "Компания "АлматыДорСтрой"</t>
  </si>
  <si>
    <t xml:space="preserve">Договор 220155/08 от 15.11.2022г.          </t>
  </si>
  <si>
    <t>Договор № 250064/00 от 02.05.2025 г.</t>
  </si>
  <si>
    <t>АО "Павлодарский речной порт"</t>
  </si>
  <si>
    <t>Договор № 240083/00 от 15.10.2024 г.</t>
  </si>
  <si>
    <t>Договор № 250111/00 от 13.10.2025 г.</t>
  </si>
  <si>
    <t>ТОО "Global Construction kz"</t>
  </si>
  <si>
    <t>Договор № 250098/00 от 18.09.2025 г.</t>
  </si>
  <si>
    <t>Договор №050240003614/250115/00 от 04.11.2025</t>
  </si>
  <si>
    <t>ТОО "УМР-6"</t>
  </si>
  <si>
    <t>Договор № 240082/00 от 08.10.2024 г.</t>
  </si>
  <si>
    <t>ТОО "Институт Казгипроводхоз"</t>
  </si>
  <si>
    <t>Договор № 250104/00 от 22.09.2025</t>
  </si>
  <si>
    <t>ТОО  Научно-производственное предприятие "Биосфера"</t>
  </si>
  <si>
    <t>Договор № 250102/00 от 19.09.2025 г.</t>
  </si>
  <si>
    <t>ТОО "Таза Су"</t>
  </si>
  <si>
    <t>Договор № 250103/00 от 22.09.2025 г.</t>
  </si>
  <si>
    <t>Договор № 050240003614/ 250117/00 от 06.11.2025 г.</t>
  </si>
  <si>
    <t>ТОО "Проектно-конструкторская фирма "Таза Су"</t>
  </si>
  <si>
    <t xml:space="preserve">Договор № 050240003614/250123/00 от 14.11.2025 г              </t>
  </si>
  <si>
    <t>Договор № 050240003614/250118/00 от 06.11.2025 г.</t>
  </si>
  <si>
    <t>Договор № 250119/00 от 06.11.2025 г.</t>
  </si>
  <si>
    <t>ТОО "Су Жоба Құрылыс"</t>
  </si>
  <si>
    <t xml:space="preserve">Договор №050240003614/260038/00 от 06.04.2026 г.
Договор №050240003614/260040/00 от 08.04.2026г
Договор  №050240003614/260068/00 от 28.05.2026 г
Договор №050240003614/260072/00 от 29.06.2026 г.
</t>
  </si>
  <si>
    <t xml:space="preserve">ТОО "Qaz IT Pro"
ТОО  "RightWay" 
TOO "Спектрум"   </t>
  </si>
  <si>
    <t>Ведутся завершающие пусконаладочные работы, а также обучение персонала.</t>
  </si>
  <si>
    <t>За полугодие не было кассовых операций</t>
  </si>
  <si>
    <t>Объект введен в эксплуатацию от 31.08.2026 г.</t>
  </si>
  <si>
    <t xml:space="preserve">На сегодняшний день выполнено 47% общего объема работ. На участке станции водоподготовки завершены планировка территории, устройство ограждения и свайных оснований. Железобетонные конструкции резервуаров объемом 1 900 м³ и 3 000 м³ выполнены на 95%, металлоконструкции здания станции — 100%, монтаж сэндвич-панелей — 90%. Также завершено устройство фундаментов под трансформаторную подстанцию, дизель-генератор, насосную станцию и другие вспомогательные объекты.
На участке повысительной насосной станции выполнены демонтажные работы на 100%, планировка территории — 90%, организованы временные дороги и подъездные пути.
В рамках проекта закуплено основное технологическое оборудование станции водоподготовки, насосного и реагентного хозяйства, отстойников, фильтровального оборудования, комплектных трансформаторных подстанций и котельной установки.
</t>
  </si>
  <si>
    <t xml:space="preserve">Проектом предусмотрено строительство водозаборного сооружения
и станции водоподготовки производительностью 15 тыс. м³/сутки. Реализация объекта направлена на обеспечение централизованным питьевым водоснабжением восточной части Наурызбайского района города Алматы, включая микрорайоны Каргалы, Курамыс, Таусамалы, Тастыбулак и Жайлау,
с общей численностью обслуживаемого населения порядка 40 тыс. человек.
По объекту завершены работы по возведению проектных зданий
и сооружений, строительству магистрального водовода и резервуара чистой воды № 3 (РЧВ-3). В настоящее время РЧВ-3 подключен к действующей системе водоснабжения микрорайона Карагайлы и используется в качестве дополнительного резервуара чистой воды, обеспечивающего необходимый запас воды и повышение надежности водоснабжения потребителей.
Достигнута предварительная договоренность о выполнении оставшихся работ на объекте силами ТОО «Integra Construction KZ». В настоящее время определяются перечень и объемы необходимых работ, а также порядок их выполнения.
До конца 2026 года планируется завершить оставшийся комплекс строительно-монтажных работ, а также устранить замечания и дефекты, выявленные в ходе строительного контроля.
Договор с подрядной организацией ТОО «Риголит», выполнявшей строительно-монтажные работы по объекту, расторгнут в связи
с ненадлежащим исполнением договорных обязательств. 
Заказчиком КГУ «Управление энергетики и водоснабжения
г. Алматы» предъявлен иск к ТОО «Риголит» о взыскании 210 млн.тенге неотработанного аванса и 318 млн.тенге за работы, выполненные
с ненадлежащим качеством. Решением суда первой инстанции
от 17.07.2026 года исковые требования заказчика удовлетворены в полном объеме. Подрядной организацией подана апелляционная жалоба. В настоящее время дело рассматривается судом апелляционной инстанции, в связи с чем решение суда первой инстанции в законную силу не вступило.
</t>
  </si>
  <si>
    <t>Построены 5 КНС, напорные канализационные трубы установлены, для завершения проекта осталось завершить пусконаладочные работы</t>
  </si>
  <si>
    <t>Ведутся работы по подготовке документации к акту ввода в эксплуатацию, акт ввода будет подписан до конца сентября т.г</t>
  </si>
  <si>
    <t>На сегодняшний день организована работа по мобилизации спецтехники, а также обустройство стана для хранения материалов. Ведется подготовка к началу работ</t>
  </si>
  <si>
    <t>Объект введен в эксплуатацию от 08.07.2026 г.</t>
  </si>
  <si>
    <t>На сегодняшний день общая готовность объекта составляет 30%. В рамках проекта предусмотрены реконструкция существующего узла приёмных камер и подводящих коллекторов, строительство новых железобетонных камер и каналов, прокладка трубопроводов диаметром 1 400–2 000 мм, монтаж шиберных затворов, переключение потоков сточных вод и демонтаж изношенных конструкций.
Работы имеют повышенную техническую сложность, поскольку объект функционирует круглосуточно и не может быть остановлен на период реконструкции. В связи с необходимостью постоянного приёма сточных вод строительно-монтажные работы выполняются последовательно в семь этапов с поэтапным переключением действующих потоков.
В настоящее время выполнено бетонирование резервного железобетонного канала сечением 1 800 × 1 800 мм между камерами К02 и К01, предназначенного для временного перенаправления сточных вод при последующей реконструкции существующих каналов и приёмных камер.</t>
  </si>
  <si>
    <t>Получено положительное заключение экспертизы ГЭ № TGKZ-0017/25 от 31.12.2025 г.</t>
  </si>
  <si>
    <t>Получено положительное заключение экспертизы ГЭ № 02-1022/26 от 29.06.2026г</t>
  </si>
  <si>
    <t>Получено положительное заключение экспертизы ГЭ №02-1060/26 от 08.09.2026 г.</t>
  </si>
  <si>
    <t>Разработка ПСД "Реконструкция канализационных сетей г. Алматы. Напорный коллектор от КНС-1 по адресу:  пр.Суюнбая, № 675 от пос. "Покровка" до загородного коллектора "Нижняя пятилетка"</t>
  </si>
  <si>
    <t>Получено положительное заключение экспертизы № PRSTEXP-0001/26 от 13.01.2026 г.</t>
  </si>
  <si>
    <t>По проекту «Строительство магистральных сетей газоснабжения для застройки Наурызбайского района города Алматы» сообщаем, что проект находится на стадии завершения. На текущий момент остался участок протяженностью 100 м, после выполнения которого работы по проекту будут завершены.</t>
  </si>
  <si>
    <t>По проекту «Строительство магистральных сетей газоснабжения для МЖД, расположенных по адресу: г. Алматы, Турксибский район, мкр. Кайрат, южнее улицы Бухтарминская (Восточные ворота)» сообщаем, что реализация проекта приостановлена в связи с судебными разбирательствами.</t>
  </si>
  <si>
    <t>Получено положительное заключение экспертизы № PS-0028/26 от 19.06.2026 г.</t>
  </si>
  <si>
    <t>В рамках проекта «Реконструкция тепловых сетей города Алматы. Реконструкция тепломагистрали по ул. Масанчи от ТК 6-11 до ТК 6-15 с реконструкцией насосной станции НС «Бухар Жырау»» работы находятся на стадии завершения.
По состоянию на текущую дату степень выполнения работ составляет 95%.</t>
  </si>
  <si>
    <t>По состоянию на текущую дату степень выполнения работ составляет 95%.</t>
  </si>
  <si>
    <t>По проекту «Реконструкция тепломагистрали ТМ-3ар от ТК3-14 до ТК3ар-10 г. Алматы» сообщаем, что договор на выполнение работ заключен. Строительно-монтажные работы (СМР) начаты и выполняются в соответствии с установленным графиком.</t>
  </si>
  <si>
    <t>Получено положительное заключение экспертизы № PELTD-0040/26 от 12.06.2026 г.</t>
  </si>
  <si>
    <t>Ориентировочный выход ГЭ - декабрь 2026 г.</t>
  </si>
  <si>
    <t>Получено положительное заключение экспертизы ГЭ №02-1043/26 от 03.08.2026 г.</t>
  </si>
  <si>
    <t>Общая протяженность трассы КЛ-10кВ - 2668 м, ВЛИ-0,4кВ ТП-1 - 825 м, ВЛИ-0,4кВ ТП-2 - 940 м, ВЛИ-0,4кВ ТП-8581 - 1376 м выполнены, остались подключение потребителей</t>
  </si>
  <si>
    <t>Протяженность ВЛ-0,4кВ  - 6,47 км, 
Протяженность КЛ-10кВ  - 3,726 км выполнены, остались подключение потребителей</t>
  </si>
  <si>
    <t xml:space="preserve"> РП-10 кВ установлена, Прокладка КЛ-10 кВ – 3 044 м завершен. Пуско-наладочные работы остались</t>
  </si>
  <si>
    <t>Строительство ПС-110/6-10 кВ 2х25 МВА - идут работы по поднятию стен; прокладка КЛ-110 кВ – 900 м.</t>
  </si>
  <si>
    <t>ПС построена и находится в напряжении. Протяженность трассы КЛ-110 кВ - 7,787 км</t>
  </si>
  <si>
    <t>Установлено все 12 ТП, проложено 9 км ВЛИ</t>
  </si>
  <si>
    <t>Получено положительное заключение экспертизы ГЭ № 02-0054/26 от 15.05.2026 г.</t>
  </si>
  <si>
    <t>Ориентировочный выход ГЭ - март 2027 г.</t>
  </si>
  <si>
    <t>Ожидаемый выход ГЭ - декабрь 2026 г.</t>
  </si>
  <si>
    <t>Ориентировочный выход ГЭ - октябрь 2026 г.</t>
  </si>
  <si>
    <t>Проект готов на 100 %. 
Инженерные изыскания -100%
Раздел - ЭП-100%
Лесопотология-100%
Раздел АС-100%
Раздел-ЭС-100%
Раздел-КЛ,КЛ1,КЛ2-100%
Раздел-ГП-100%
Раздел-ПЗ-100%
Ориентировочный выход ГЭ - октябрь 2026 г.</t>
  </si>
  <si>
    <t>1 очередь получено положительное заключение ГЭ - № PS-0019/26 от 13.05.2026 г.
Схема внешнего электроснабжение-100%
Сети электроснабжения 1 очереди-100%
Сети электроснабжение 2 очереди - 78%
2 очередь ориентировочный выход ГЭ - декабрь 2026 г.</t>
  </si>
  <si>
    <t>2 очередь ориентировочный выход ГЭ - декабрь 2026 г.</t>
  </si>
  <si>
    <t>Проект готов на 100%. На стадии прохождения экспертизы.
ПС-160А "Ерменсай" Средства управления
Закрытая ПС-110/10-10кВ "Кок-жайлау", Конструкции железобетонные
Закрытая ПС-110/10-10кВ "Кок-жайлау", Архитектурные решения
Закрытая ПС-110/10-10кВ "Кок-жайлау", Архитектурно-строительные решения
Закрытая ПС-110/10-10кВ "Кок-жайлау", Наружные сети водоснабжение и канализации
Закрытая ПС-110/10-10кВ "Кок-жайлау", Водопровод и канализация
Закрытая ПС-110/10-10кВ "Кок-жайлау", Отопление и вентиляция
Ориентировочный выход ГЭ - ноябрь 2026 г.</t>
  </si>
  <si>
    <t>На стадии прохождения экспертизы.</t>
  </si>
  <si>
    <t>Разработка ПСД по объекту:  "Перевод нагрузки линий 110 кВ Л-170А, Л-146 И на ПС -158А "Медеу новая". Демонтаж ПС-110/35/6 кВ №54А "Медеу"</t>
  </si>
  <si>
    <t>Договор №03/2026 от 30.01.2026 Доп. соглашение №01 от 10.03.2026</t>
  </si>
  <si>
    <t>Положительное заключение № СП-0010/25 от 05.12.2025 г. 
Договор №03/2026 от 30.01.2026 Доп. соглашение №01 от 10.03.2026
СМР завершение планируется до конца года</t>
  </si>
  <si>
    <t xml:space="preserve"> ТОО «Жасыл-Жер»</t>
  </si>
  <si>
    <t>Договор №04/2026 от 30.01.2026 Доп. соглашение №01 от 10.03.2026</t>
  </si>
  <si>
    <t>Договор №02/2026 от 30.01.2026  Доп. соглашение №01 от 10.03.2026</t>
  </si>
  <si>
    <t>ТОО «Жасыл-Жер»</t>
  </si>
  <si>
    <t>Положительное заключение № НурЕ-0159/25 от 04.12.2025 г. 
Договор №02/2026 от 30.01.2026 Доп. соглашение №01 от 10.03.2026
СМР завершение планируется до конца года</t>
  </si>
  <si>
    <t xml:space="preserve">Договор №01/2026 от 30.01.2026 Доп. соглашение №01 от 10.03.2026 </t>
  </si>
  <si>
    <t xml:space="preserve">Договор №14/2026 от 30.03.2026                                                                                                     Доп. соглашение №01 от 12.05.2026  </t>
  </si>
  <si>
    <t xml:space="preserve">Положительное заключение № EG7-0039/25 от 24.12.2025 г. 
</t>
  </si>
  <si>
    <t>Договор №15/2026 от 30.03.2026</t>
  </si>
  <si>
    <t xml:space="preserve">Положительное заключение № AEXP-0030/26 от 30.12.2025 г. 
</t>
  </si>
  <si>
    <t xml:space="preserve">Договор №05/2026 от 30.01.2026 Доп. соглашение №01 от 10.03.2026 </t>
  </si>
  <si>
    <t>Договор №72/2026 от 15.06.2026</t>
  </si>
  <si>
    <t>ТОО «NS Tekhgroup»</t>
  </si>
  <si>
    <t xml:space="preserve">Заключение № SAQ-0070/26 от 09.06.2026 г. 
</t>
  </si>
  <si>
    <t>Договор №13/2026 от 20.02.2026</t>
  </si>
  <si>
    <t>ТОО «Дана Даму»</t>
  </si>
  <si>
    <t>Договор № 250030/00 от 04.06.2025                                                                                          Доп. соглашение № 240440014875/2500 30/02 от 18.03.2026</t>
  </si>
  <si>
    <t>ТОО "Construction Group "SAMRUK"</t>
  </si>
  <si>
    <t>Договор № 250031/00 от 04.06.2025                                                                                             Доп. соглашение № 240440014875/2500 31/02 от 20.03.2026</t>
  </si>
  <si>
    <t xml:space="preserve">ТОО "KDC Construction" </t>
  </si>
  <si>
    <t>Договор № 250033/00 от 04.06.2025                                                                                            Доп. соглашение № 240440014875/2500 33/04 от 20.03.2026</t>
  </si>
  <si>
    <t>ТОО "ARSO"</t>
  </si>
  <si>
    <t>Договор № 250040/00 от 02.06.2025 
Доп. соглашение № 240440014875/2500 40/02 от 30.03.2026
Постановление о передаче в КГУ "Жасыл Алматы"</t>
  </si>
  <si>
    <t>"Разработка рабочего проекта "Благоустройство улиц вдоль ул.Майлина от ул.Ахметова до ул.Бухтарминской (1,2 км) "</t>
  </si>
  <si>
    <t>7 3 520 003 000</t>
  </si>
  <si>
    <t>Разработка проектно сметной документации по объекту: "Благоустройство улицы Байтурсынова, участок от улицы Тимирязева до улицы Макатаева (3,7 км) (реконструкция)", включая прохождение положительной комплексной вневедомственной экспертизы</t>
  </si>
  <si>
    <t>Разработка ПСД по объекту:"Благоустройство проспекта Абылай Хана, участок от проспекта Абая до проспекта Райымбека (3,1 км) (реконструкция)", включая прохождение положительной комплексной вневедомственной экспертизы</t>
  </si>
  <si>
    <t>Разработка ПСД по объекту: "Благоустройство улицы Кунаева, участок от проспекта Абая до проспекта Райымбека (3,1 км) (реконструкция)", включая прохождение положительной комплексной вневедомственной экспертизы</t>
  </si>
  <si>
    <t>Разработка ПСД по объекту:"Благоустройство вдоль реки Есентай (от проспекта АльФараби до улицы Жамакаева)(реконструкция)" включая прохождение положит. комплексной вневедомственной экспертизы</t>
  </si>
  <si>
    <t>Разработка ПСД по обьекту: Строительство Японского сада (пересечение ул. Сатпаева и Шагабутдинова), включая прохождение положит. КВЭ</t>
  </si>
  <si>
    <t>Разработка ПСД по объекту: "Благоустройство улицы Кабанбай Батыра, участок от улицы Кастеева до улицы Розыбакиева (6,5 км) (реконструкция)", включая прохождение положительной комплексной вневедомственной экспертизы</t>
  </si>
  <si>
    <t>протяженность – 1.2 км</t>
  </si>
  <si>
    <t>Разработка ПСД по объекту: "Благоустройство улицы Гоголя, участок от улицы Ауэзова до улицы Бузурбаева (5,2 км) (реконструкция)", включая прохождение положительной комплексной вневедомственной экспертизы</t>
  </si>
  <si>
    <t xml:space="preserve">Договор №39/2026 от 24.04.2026  </t>
  </si>
  <si>
    <t>TOO «Дана Даму»</t>
  </si>
  <si>
    <t xml:space="preserve">Договор №41/2026 от 24.04.2026      </t>
  </si>
  <si>
    <t>ТОО «Сервис Проект 2050»</t>
  </si>
  <si>
    <t xml:space="preserve">Договор №35/2026 от 24.04.2026     </t>
  </si>
  <si>
    <t xml:space="preserve">Договор №38/2026 от 24.04.2026      </t>
  </si>
  <si>
    <t>Договор №40/2026 от 24.04.2026</t>
  </si>
  <si>
    <t>ТОО «JProjectKZ»</t>
  </si>
  <si>
    <t>Договор №34/2026 от 24.04.2026</t>
  </si>
  <si>
    <t>Договор №33/2026 от 24.04.2026</t>
  </si>
  <si>
    <t>ТОО «КазДомСтройLTD»</t>
  </si>
  <si>
    <t xml:space="preserve">Договор №36/2026 от 24.04.2026 </t>
  </si>
  <si>
    <t>Договор №31/2026 от 24.04.2026</t>
  </si>
  <si>
    <t>Договор №43/2026 от 24.04.2026</t>
  </si>
  <si>
    <t>Договор №32/2026 от 24.04.2026</t>
  </si>
  <si>
    <t xml:space="preserve">Договор №42/2026 от 24.04.2026  </t>
  </si>
  <si>
    <t xml:space="preserve">Договор №12/2026 от 20.02.2026 </t>
  </si>
  <si>
    <t xml:space="preserve">ТОО «Сервис Проект 2050» </t>
  </si>
  <si>
    <t>Договор №30/2026 от 24.04.2026</t>
  </si>
  <si>
    <t xml:space="preserve">ТОО «КазДомСтройLTD» </t>
  </si>
  <si>
    <t>ТОО "Integra Construction kz"</t>
  </si>
  <si>
    <t xml:space="preserve">Заключение № SAQ-0076/26 от 24.06.2026 г.                                                                               30 процентов аванс оплатили , договор на СМР еще не составлен                                                        </t>
  </si>
  <si>
    <t xml:space="preserve">30 процентов аванс оплатили, договор на СМР еще не составлен                                                                </t>
  </si>
  <si>
    <t xml:space="preserve">Заключение № PEXIII-0034/26 от 01.07.2026 г.                                                                            30 процентов аванс оплатили, договор на СМР еще не составлен                                                             </t>
  </si>
  <si>
    <t xml:space="preserve">Заключение № PEXIII-0036/26 от 30.06.2026 г.                                                                         30 процентов аванс оплатили, договор на СМР еще не составлен                                                </t>
  </si>
  <si>
    <t xml:space="preserve">Заключение № PEXIII-0033/26 от 30.06.2026 г.                                                                           30 процентов аванс оплатили, договор на СМР еще не составлен                                               </t>
  </si>
  <si>
    <t xml:space="preserve">Заключение № PEXIII-0023/26 от 29.06.2026 г.                                                                         30 процентов аванс оплатили, договор на СМР еще не составлен                                                 </t>
  </si>
  <si>
    <t xml:space="preserve">Заключение № PEXIII-0025/26 от 29.06.2026
30 процентов аванс оплатили, договор на СМР еще не составлен                                                   </t>
  </si>
  <si>
    <t xml:space="preserve">Заключение № PEXIII-0035/26 от 01.07.2026 г.                                                                             30 процент аванс оплатили, договор на СМР еще не составлен                                                   </t>
  </si>
  <si>
    <t xml:space="preserve">Заключение № PEXIII-0037/26 от 01.07.2026 г.                                                                           30 процентов аванс оплатили, договор на СМР еще не составлен                                               </t>
  </si>
  <si>
    <t xml:space="preserve">Заключение № PEXIII-0026/26 от 29.06.2026 г.                                                                            30 процентов аванс оплатили, договор на СМР еще не составлен                                                </t>
  </si>
  <si>
    <t xml:space="preserve">Заключение № SAQ-0079/26 от 24.06.2026 г.                                                                               30 процентов аванс оплатили, договор на СМР еще не составлен                                                   </t>
  </si>
  <si>
    <t xml:space="preserve">Заключение № SAQ-0078/26 от 24.06.2026 г.                                                                                30 процентов аванс оплатили, договор на СМР еще не составлен                                               </t>
  </si>
  <si>
    <t xml:space="preserve">Заключение № SAQ-0074/26 от 18.06.2026 г.                                                                                30 процентов аванс оплатили, договор на СМР еще не составлен                                               </t>
  </si>
  <si>
    <t>ТОО «High Garden Architects»</t>
  </si>
  <si>
    <t xml:space="preserve">ТОО «Aqmol-project» </t>
  </si>
  <si>
    <t>ТОО «Urban Structure»</t>
  </si>
  <si>
    <t xml:space="preserve">ТОО «Архитектура Дизайн-Ш» </t>
  </si>
  <si>
    <t xml:space="preserve">ТОО «High Garden Architects»
ТОО «Архитектура Дизайн-Ш»
ТОО «Aqmol-project»
ТОО «Urban Structure»
ТОО «Дана Даму»
</t>
  </si>
  <si>
    <t>Капитальный ремонт зданий специализированной пожарной части № 5 по адресу г. Алматы Медеуский район ул. Кунаева д.132</t>
  </si>
  <si>
    <t>387 003 015 421</t>
  </si>
  <si>
    <t>2079,5 м2</t>
  </si>
  <si>
    <t>Общая площадь здания - 2079,5 м2</t>
  </si>
  <si>
    <t>1750 м2 (штукатурка)</t>
  </si>
  <si>
    <t>329,5 м2</t>
  </si>
  <si>
    <t>Договор №150 от 29.10.2025 г.</t>
  </si>
  <si>
    <t>Договор №1 от 15.01.2018</t>
  </si>
  <si>
    <t>ТОО"ABMBUILDING 2007"</t>
  </si>
  <si>
    <t xml:space="preserve">В связи с удорожанием стройматериалов 
Изм. стоимости материалов на сумму 
2 349 690,0 тыс.тг. 
Заключение № 02-0204/21 от 10.12.2021 г. 
</t>
  </si>
  <si>
    <t>Договор № 186/2 от 12.03.2026</t>
  </si>
  <si>
    <t>Договор 185/13 от  30.03.2026</t>
  </si>
  <si>
    <t>АО "Дорожно-строительное Управление-13"</t>
  </si>
  <si>
    <t>Договор №2 ДСП от 01.10.2025</t>
  </si>
  <si>
    <t>ТОО "Aspan holding"</t>
  </si>
  <si>
    <t>Договор №1 ДСП от 01.10.2025</t>
  </si>
  <si>
    <t>ТОО "ВД Строй инжиниринг"</t>
  </si>
  <si>
    <t>Договор №151 от 18.09.2023г.</t>
  </si>
  <si>
    <t>ТОО "Компания Алматы дорстрой"</t>
  </si>
  <si>
    <t>Договор №44 от 22.04.2025</t>
  </si>
  <si>
    <t>ТОО "Казстройцентр"</t>
  </si>
  <si>
    <t>ТОО "СУ ГОРДОРСТРОЙ №2"</t>
  </si>
  <si>
    <t>Договор № 250051/03 от 31.03.2026</t>
  </si>
  <si>
    <t xml:space="preserve">В связи с удорожанием стройматериалов 
Изм. стоимости материалов на сумму 
1 907 612,0 тыс.тг. 
Заключение № 02-0063/25 от 26.05.2025 г.
</t>
  </si>
  <si>
    <t>Договор №230108/12 от 26.03.2026</t>
  </si>
  <si>
    <t>ТОО "Дорожно-строительное Управление №13"</t>
  </si>
  <si>
    <t>Договор №8/4 от 26.03.2026</t>
  </si>
  <si>
    <t>Договор № 7/6 от 04.05.2026</t>
  </si>
  <si>
    <t>Д/С 1 от 12.12.2024 дог №8 от 12.05.2024</t>
  </si>
  <si>
    <t>ТОО "Компания АлматыДорстрой"</t>
  </si>
  <si>
    <t>ТОО "МК UNITI"</t>
  </si>
  <si>
    <t>Д/С 1 от 12.12.2024 Дог №3 13.08.2024</t>
  </si>
  <si>
    <t>Договор № 3 от 13.03.2026</t>
  </si>
  <si>
    <t>ТОО "АК Company  City"</t>
  </si>
  <si>
    <t>Договор №2 от 09.01.2025</t>
  </si>
  <si>
    <t>ТОО "Adala Construction"</t>
  </si>
  <si>
    <t>Договор №11 от 29.12.2025</t>
  </si>
  <si>
    <t>ТОО "BI Urban Construction"</t>
  </si>
  <si>
    <t>Договор №10 от 29.12.2025</t>
  </si>
  <si>
    <t>Договор №50 от 24.04.2024</t>
  </si>
  <si>
    <t>ТОО "Golden City DS"</t>
  </si>
  <si>
    <t>Договор № 77/3 от 31.03.2026</t>
  </si>
  <si>
    <t>Договор № 250002/02 от 31.03.2026</t>
  </si>
  <si>
    <t>ТОО "Компания АлматыДорСтрой"</t>
  </si>
  <si>
    <t>ТОО "KAD Engineering"</t>
  </si>
  <si>
    <t>Договор № 250070/05 от 15.04.2026</t>
  </si>
  <si>
    <t>ТОО "ПСФ Алонс"</t>
  </si>
  <si>
    <t>Договор №260037/00 от 03.06.2026</t>
  </si>
  <si>
    <t>Д/с 260038/02 от 30.07.2026 на дог № 260038/00 от 03.06.2026</t>
  </si>
  <si>
    <t>Договор № 3 ДСП от 02.04.2026</t>
  </si>
  <si>
    <t>Д/С №2 от 07.02.2024 г к дог.№230217/08 от 28.05.2026 г.</t>
  </si>
  <si>
    <t>ТОО "Компания Алматы Дорстрой"</t>
  </si>
  <si>
    <t>Договор № 230116/09 от 25.05.2023</t>
  </si>
  <si>
    <t>Договор № 250001/025 от 30.03.2026</t>
  </si>
  <si>
    <t>Дог №260008/014 от 23.02.2026 г.</t>
  </si>
  <si>
    <t>ТОО "Прогресс KZ"</t>
  </si>
  <si>
    <t>РГП на ПХВ  "Госэкспертиза"</t>
  </si>
  <si>
    <t xml:space="preserve">Договор № 250009/00 от 05.12.2025 г. </t>
  </si>
  <si>
    <t>Договор №260020/00 от 10.04.2026</t>
  </si>
  <si>
    <t>Договор № 118/3 от 27.03.2026</t>
  </si>
  <si>
    <t xml:space="preserve">ТОО "ИНТЕЛПРО" </t>
  </si>
  <si>
    <t>ТОО "Казахский промтранспроект"</t>
  </si>
  <si>
    <t>Договор № 250139/02 от 26.03.2026</t>
  </si>
  <si>
    <t>Договор № 136/2 от 27.03.2026</t>
  </si>
  <si>
    <t>ТОО "Казахский Промтранспроект"</t>
  </si>
  <si>
    <t>ТОО "ЛМ Транспроект"</t>
  </si>
  <si>
    <t>Договор № 139/2 от 27.03.2026</t>
  </si>
  <si>
    <t>ТОО "Каздорпроект"</t>
  </si>
  <si>
    <t>Договор № 260017/00 от 19.03.2026 г.</t>
  </si>
  <si>
    <t>ТОО "Алматыдорпроект"</t>
  </si>
  <si>
    <t>Договор №260013/00 от 26.02.2026 г.</t>
  </si>
  <si>
    <t>ТОО "Казахский Промтранпроект"</t>
  </si>
  <si>
    <t>Договор № 260045 от 18.06.2026</t>
  </si>
  <si>
    <t xml:space="preserve">Договор №260016/00 от 16.03.2026 </t>
  </si>
  <si>
    <t>Договор №2 ПСД от 10.11.2025г.</t>
  </si>
  <si>
    <t>ТОО "НИПК "Каздоринновация"</t>
  </si>
  <si>
    <t>Договор № 1 ПСД от 10.11.2025</t>
  </si>
  <si>
    <t xml:space="preserve">Договор №3 ПСД  от 10.11.2025 </t>
  </si>
  <si>
    <t>ТОО "ПСК КапСтройПроект"</t>
  </si>
  <si>
    <t>Договор № 250006/01 от 13.02.2026 г.</t>
  </si>
  <si>
    <t xml:space="preserve">Договор № 250007/01 от 13.02.2026 г. </t>
  </si>
  <si>
    <t>ТОО «Компания АлматыДорСтрой»</t>
  </si>
  <si>
    <t>Договор №58 от 27.03.2025</t>
  </si>
  <si>
    <t>Договор №55 от 03.04.2025</t>
  </si>
  <si>
    <t xml:space="preserve"> ТОО «Прогресс KZ”</t>
  </si>
  <si>
    <t>Договор №69/7 от 04.06.2026</t>
  </si>
  <si>
    <t>ТОО «ДСУ-14»</t>
  </si>
  <si>
    <t>Объект завершен. Подписывается акт приемки объекта в эксплуатацию.</t>
  </si>
  <si>
    <t>Договор №38 от 16.11.2023</t>
  </si>
  <si>
    <t>Договор №12 от 05 ноября 2021 г.</t>
  </si>
  <si>
    <t>ТОО "Атрикс-Строй"</t>
  </si>
  <si>
    <t>ТОО «ЖОБА»</t>
  </si>
  <si>
    <t>Договор № 33-П от 16 августа 2024 г</t>
  </si>
  <si>
    <t>ТОО "АВАНГАРД-ОК"</t>
  </si>
  <si>
    <t xml:space="preserve">Договор №17 от 31 марта 2025 г., </t>
  </si>
  <si>
    <t>ТОО "Отау-Құрмет"</t>
  </si>
  <si>
    <t>ТОО «АРХСПЕЦСТРОЙ»</t>
  </si>
  <si>
    <t>Договор № 5-П от 23 февраля 2024 г.</t>
  </si>
  <si>
    <t xml:space="preserve">Договор № 8-П от 10 мая 2024 г. </t>
  </si>
  <si>
    <t>ТОО "BAITAU ARCHITECTS"</t>
  </si>
  <si>
    <t>Договор № 32-П от 16 августа 2024 г.</t>
  </si>
  <si>
    <t>Договор № 30-П от 19 августа 2024 г</t>
  </si>
  <si>
    <t>ТОО "АСТАНАПРОЕКТ"</t>
  </si>
  <si>
    <t>ТОО «КАПРЕМПРОЕКТ»</t>
  </si>
  <si>
    <t>Договор № 33-П от 29 сентября 2025 г.</t>
  </si>
  <si>
    <t>Договор № 48-П от 04 ноября 2024 г.</t>
  </si>
  <si>
    <t>ТОО "Сayлeт-16"</t>
  </si>
  <si>
    <t>Договор № 18-П от 29 мая 2025 г.</t>
  </si>
  <si>
    <t>ТОО "Компания СТРОЙТЕКС"</t>
  </si>
  <si>
    <t>ТОО "Компания Арыстан-сервис"</t>
  </si>
  <si>
    <t>Договор № 28-П от 12 августа 2024 г.</t>
  </si>
  <si>
    <t>Договор № 24-П от 25 июня 2025 г.</t>
  </si>
  <si>
    <t>Договор № 20-П от 28.05.2025.</t>
  </si>
  <si>
    <t xml:space="preserve">ТОО Engineering center ltd </t>
  </si>
  <si>
    <t>Договор № 26-П от 25 июня 2025 г.</t>
  </si>
  <si>
    <t xml:space="preserve">ТОО "Engineering center ltd" </t>
  </si>
  <si>
    <t>Договор № 25-П от 25 июня 2025 г.</t>
  </si>
  <si>
    <t>Заключение экспертизы № 12-0119/26 от 16.04.2026 г.</t>
  </si>
  <si>
    <t>Договор № 43-П от 04 октября 2024 г</t>
  </si>
  <si>
    <t>ТОО "Астанагражданпроект"</t>
  </si>
  <si>
    <t>ТОО "DP Engineering Group"</t>
  </si>
  <si>
    <t>ТОО "Astana-Project"</t>
  </si>
  <si>
    <t>Договор № 32-П от 29 сентября 2025 г.</t>
  </si>
  <si>
    <t>ТОО "Капремпроект"</t>
  </si>
  <si>
    <t>Договор № 3-П от 06 февраля 2025 г.</t>
  </si>
  <si>
    <t>ТОО "КОНСТРУКТОР-80"</t>
  </si>
  <si>
    <t>Заключение № KZSTEX-0011/26 от 30.06.2026 г.</t>
  </si>
  <si>
    <t xml:space="preserve">Договор № 21-П от 30 мая 2025 г.  </t>
  </si>
  <si>
    <t>ТОО "ПСФ КАЗНЕФТЕТРАНС"</t>
  </si>
  <si>
    <t>Договор № 36-П от 29 сентября 2025 г.</t>
  </si>
  <si>
    <t>ТОО "JER GROUP"</t>
  </si>
  <si>
    <t>Договор № 35-П от 29 сентября 2025 г.</t>
  </si>
  <si>
    <t>ТОО "ВЛ"</t>
  </si>
  <si>
    <t>Договор № 27-П от 25 июня 2025 г.</t>
  </si>
  <si>
    <t>Договор № 23-П от 09 июня 2025 г.</t>
  </si>
  <si>
    <t>ТОО "ПК РУНЕТУ"</t>
  </si>
  <si>
    <t>Договор № 19-П от 26 мая 2025 г.</t>
  </si>
  <si>
    <t>Договор № 19-П от 01 августа 2024 г.</t>
  </si>
  <si>
    <t>ТОО "Әсем Жоба Құрылыс"</t>
  </si>
  <si>
    <t>Договор № 61-П от 03 декабря 2024 г.,</t>
  </si>
  <si>
    <t>ТОО "Engineering center ltd"</t>
  </si>
  <si>
    <t>Разработка ПСД на реконструкцию здания школы-гимназии №188, ул. Жандосова, 4-я Наурызбайского района</t>
  </si>
  <si>
    <t>Договор № 31-П от 29 сентября 2025 г.</t>
  </si>
  <si>
    <t>ТОО "АрхСпецСтройПроект"</t>
  </si>
  <si>
    <t>Договор № 60-П от 31 августа 2023 г.</t>
  </si>
  <si>
    <t>Расторжение по обоюдному соглашению сторон.</t>
  </si>
  <si>
    <t>ТОО "Крез-Сервис"</t>
  </si>
  <si>
    <t>Договор № 260032 от 06 апреля 2026 г.</t>
  </si>
  <si>
    <t>Объект завершен. Подписывается Постановление передачи Акимам города Алматы. (акт прием передачи объекта).</t>
  </si>
  <si>
    <t>Договор № 7-П от 28 марта 2024 г.</t>
  </si>
  <si>
    <t>Договор № 3-П от 22 февраля 2024 г.</t>
  </si>
  <si>
    <t>Заключение экспертизы №02-0057/26 от 10.06.2026г.</t>
  </si>
  <si>
    <t>РГП на ПХВ Государственная вневедомст. экспертиза проектов (РГП "Госэкспертиза") КДС и ЖКХ Ми</t>
  </si>
  <si>
    <t>Договор № 260013 от 27 февраля 2026 г.</t>
  </si>
  <si>
    <t>Договор № 250234/00 от 28 ноября 2025 г.</t>
  </si>
  <si>
    <t>ТОО «JeR Group»</t>
  </si>
  <si>
    <t>Договор №260026 от 26.03.2026г.</t>
  </si>
  <si>
    <t xml:space="preserve">Договор № 62-П от 03 декабря 2024 г. </t>
  </si>
  <si>
    <t>Договор № 17-П от 27 мая 2025 г.,</t>
  </si>
  <si>
    <t>ТОО "ПС Акцент"</t>
  </si>
  <si>
    <t xml:space="preserve">Договор № 16-П от 16 мая 2025 г.  </t>
  </si>
  <si>
    <t>ТОО "ДИАС-ПРОЕКТ"</t>
  </si>
  <si>
    <t>Заключение экспертизы № 02-0048/26 от 13.04.2026 г.</t>
  </si>
  <si>
    <t>ТОО «КАПРЕМПРОЕКТ», РГП  «Госэкспертиза»</t>
  </si>
  <si>
    <t xml:space="preserve">Договор №44-П от 22.06.2023г.  №17-ГЭ от 15.09.2025 г. </t>
  </si>
  <si>
    <t xml:space="preserve">Договор № 1-П от 12 февраля 2025 г.,    </t>
  </si>
  <si>
    <t>ТОО «ПК «РУНЕТУ»</t>
  </si>
  <si>
    <t>ТОО «КАПРЕМ
ПРОЕКТ»</t>
  </si>
  <si>
    <t>Договор № 45-П от 22 июня 2023 г.</t>
  </si>
  <si>
    <t>Договор № 2-П от 07 февраля 2025 г.</t>
  </si>
  <si>
    <t>ТОО "КАПРЕМПРОЕКТ"</t>
  </si>
  <si>
    <t>Договор №260024 от 20.03.2026 г.</t>
  </si>
  <si>
    <t>Конкурс не объявлен, нет концепции</t>
  </si>
  <si>
    <t>ПК «Әсем Жоба Құрылыс»</t>
  </si>
  <si>
    <t>Договор №250242 от 03.12.2025 г</t>
  </si>
  <si>
    <t xml:space="preserve">
ТОО «КостанайАгропромпроект»</t>
  </si>
  <si>
    <t>Договор №260025 от 29.03.2026 г.</t>
  </si>
  <si>
    <t>Срок завершения - июль 2026 года
Комплектность проектно-сметной документации (ПСД) проверена и подтверждена. В настоящее время осуществляется заключение договора с РГП «Госэкспертиза» на проведение государственной экспертизы.</t>
  </si>
  <si>
    <t>Договор № 47-П от 30 октября 2024 г.</t>
  </si>
  <si>
    <t xml:space="preserve"> ТОО "АрхСпецСтройПроект"</t>
  </si>
  <si>
    <t>Заключение экспертизы № 02-0055/26 от 19.05.2026 г.</t>
  </si>
  <si>
    <t>Договор № 260011 от 05.02.2026</t>
  </si>
  <si>
    <t>Договор № 260097 от 20 августа 2026 г.</t>
  </si>
  <si>
    <t>Перешел на стадию СМР.
Заключение №02-0094/24 от 03.06.2024 г. (положительное)</t>
  </si>
  <si>
    <t>Акт приемки объекта в эксплуатацию б/н от 30.04.2026 г.</t>
  </si>
  <si>
    <t>Акт приемки объекта в эксплуатацию б/н от 01.06.2026 г.</t>
  </si>
  <si>
    <t xml:space="preserve">Срок завершения работы сентябрь 2026 год. </t>
  </si>
  <si>
    <t xml:space="preserve">Многолетний договор №011240001633/260014/00 от 28.04.2026 г., ТОО «Сункар» 
Срок завершения 12.02.2027 г.  </t>
  </si>
  <si>
    <t>В связи с удорожанием стройматериалов.</t>
  </si>
  <si>
    <t>05 0 440 003 582</t>
  </si>
  <si>
    <t>Договор №122 от 11.07.2026 года</t>
  </si>
  <si>
    <t>ТОО "Промстрой-Энерго"</t>
  </si>
  <si>
    <t xml:space="preserve">  ТОО "Арыстан Құрылыс фирмасы"</t>
  </si>
  <si>
    <t>Д/С от 30.01.2025 договор №24 от 10.04.2024</t>
  </si>
  <si>
    <t>ТОО "ТЕКА-Проект"</t>
  </si>
  <si>
    <t>Д/С от 29.01.2025 договор №146 от 12.09.2024</t>
  </si>
  <si>
    <t>Договор №116 от 01.07.2025</t>
  </si>
  <si>
    <t>Договор №117 от 01.07.2025</t>
  </si>
  <si>
    <t xml:space="preserve">Договор № 23 от 21.02.2025 г. </t>
  </si>
  <si>
    <t xml:space="preserve">Договор № 25 от 21.02.2025 г. </t>
  </si>
  <si>
    <t>Д/С №1 от 11.12.2024 к договору №69 от 16.05.2024</t>
  </si>
  <si>
    <t>Д/С №72/1 от 30.01.2025 к договору №72 от 17.05.2024</t>
  </si>
  <si>
    <t>ТОО "Асем Курылас"</t>
  </si>
  <si>
    <t>ТОО Проектный институт "Кустанайдорпроект"</t>
  </si>
  <si>
    <t>Д/С №71/1 от 30.02.2025 к договору №71 от 20.05.2024</t>
  </si>
  <si>
    <t>Договор №101 от 08.02.2020 года</t>
  </si>
  <si>
    <t>ТОО «BCN Group»</t>
  </si>
  <si>
    <t>Договор №126 от 01.08.2025</t>
  </si>
  <si>
    <t>Договор №127 от 01.08.2025</t>
  </si>
  <si>
    <t>Договор №137 от 13.08.2025</t>
  </si>
  <si>
    <t xml:space="preserve"> ТОО "ЖАЛЫН "</t>
  </si>
  <si>
    <t>ТОО "Алматы Проект Сервис"</t>
  </si>
  <si>
    <t>Приобретение пожарных гидрантов</t>
  </si>
  <si>
    <t>Реконструкция сетей водоснабжения и строительство сетей канализации в квадрате улиц: Рыскулова, Жансугурова, Шолохова, Сейфуллина в Турксибском районе</t>
  </si>
  <si>
    <t>Развитие сетей водоснабжения и водоотведения Алатауского района города Алматы. Разводящие сети водопровода и канализации микрорайона Айгерим 1, 2 (южные и центральные части)</t>
  </si>
  <si>
    <t>2026-2028</t>
  </si>
  <si>
    <t>Пожарные гидранты</t>
  </si>
  <si>
    <t>Общая протяженность - 24 км</t>
  </si>
  <si>
    <t>Общая протяженность - 40 км</t>
  </si>
  <si>
    <t>Проект на реализации, период реализации - 2026 гг.</t>
  </si>
  <si>
    <t>Проект на реализации, период реализации - 2026-2028 гг.</t>
  </si>
  <si>
    <t>Проект на реализации, период реализации - 2026-2027 гг.</t>
  </si>
  <si>
    <t>Аванс оплачен, работы ведутся.</t>
  </si>
  <si>
    <t xml:space="preserve"> ТОО "СК Нурлы-Тау АСБ"</t>
  </si>
  <si>
    <t>Договор №1 от 29.06.2026 г.</t>
  </si>
  <si>
    <t>ТОО "УМР-6</t>
  </si>
  <si>
    <t xml:space="preserve">Договор №18 от 11.09.2026 г. </t>
  </si>
  <si>
    <t>ТОО «Арлан Строй»</t>
  </si>
  <si>
    <t>Договор №722 от 28.08.2025 г.</t>
  </si>
  <si>
    <t>ТОО «Континент TM»</t>
  </si>
  <si>
    <t>Договор №260454 от 24.06.2026 г.</t>
  </si>
  <si>
    <t>Корректировка ПСД Строительство дороги (улицы) Акын Сара Карасайского района Алматинской области</t>
  </si>
  <si>
    <t>Конкурс не объявлен нет концепции.
Отсутствует техническое задание на проектирование для разработки концепции.</t>
  </si>
  <si>
    <t>Договор № 37-П от 28 августа 2024 г.</t>
  </si>
  <si>
    <t>Договор № 12-П от 09 февраля 2023 г.</t>
  </si>
  <si>
    <t>Договор № 16-П от 20 февраля 2023 г.</t>
  </si>
  <si>
    <t>ТОО "ЖЕТЫСУ САУЛЕТ КУРЫЛЫСЫ"</t>
  </si>
  <si>
    <t>Договор № 5-П от 08 апреля 2025 г.</t>
  </si>
  <si>
    <t>ТОО "KAZPIR"</t>
  </si>
  <si>
    <t>Договор № 260027 от 20 марта 2026 г.</t>
  </si>
  <si>
    <t>Договор № 59-П от 27 ноября 2024 г.</t>
  </si>
  <si>
    <t>ТОО "AQMOL-project"</t>
  </si>
  <si>
    <t>ТОО "Астанаинжпроект"</t>
  </si>
  <si>
    <t>Договор № 56-П от 14 ноября 2024 г.</t>
  </si>
  <si>
    <t>Договор № 260038 от 10 апреля 2026 г.</t>
  </si>
  <si>
    <t xml:space="preserve">Договор № 60-П от 27 ноября 2024 г. </t>
  </si>
  <si>
    <t>Договор № 66-П от 30.10.2023.</t>
  </si>
  <si>
    <t>ТОО "КАРАТ-Z"</t>
  </si>
  <si>
    <t>Договор № 29-П от 25 июня 2025 г.</t>
  </si>
  <si>
    <t>ТОО  "КостанайАгропромпроект"</t>
  </si>
  <si>
    <t xml:space="preserve">Договор № 41-П от 21 июля 2023 г.   </t>
  </si>
  <si>
    <t>Договор № 30-П от 25 июня 2025 г.</t>
  </si>
  <si>
    <t>ТОО "Энергохолдинг LTD"</t>
  </si>
  <si>
    <t>Договор № 28-П от 20 июня 2025 г.</t>
  </si>
  <si>
    <t xml:space="preserve">Договор № 40-П от 01 октября 2024 г. </t>
  </si>
  <si>
    <t xml:space="preserve"> ТОО "КАЗАХСКИЙ ПРОМТРАНСПРОЕКТ"</t>
  </si>
  <si>
    <t>Договор от 16.03.2026 г. № 01-1325/26</t>
  </si>
  <si>
    <t>ЗАКЛЮЧЕНИЕ № 02-1010/26 от 03.06.2026г</t>
  </si>
  <si>
    <t xml:space="preserve">Договор №240052/09 от 31.03.2026 </t>
  </si>
  <si>
    <t>TOO "City  Engineering"</t>
  </si>
  <si>
    <t>Разработка проектно-сметной документации
на "Капитальный ремонт производственной базы ГКП "Алматы тазалық"
по Алмалинскому району</t>
  </si>
  <si>
    <t>ТОО «Алматы Тұрғын үй»</t>
  </si>
  <si>
    <t>Трубы ливневой канализации - 9933 метр</t>
  </si>
  <si>
    <t>Общая площадь здания - 6186,12 м2</t>
  </si>
  <si>
    <t>Договор № 34-П от 30 сентября 2025 г.</t>
  </si>
  <si>
    <t>Расторгли договор с подрядчиком, идет судебный процесс по возврату авансового платежа. Договор №29 от 26.08.2025 г.,  ТОО «СК «7 Строй», в связи с истечением срока ГЭ расторгнут, также идет судебный процесс по возврату ранее оплаченного аванса. Дана заявка на снятие средств при уточнении бюджета. В данный момент идет корректировка ПСД.</t>
  </si>
  <si>
    <t xml:space="preserve">АКТ приемки объекта в эксплуатацию б/н от 01.06.26г. </t>
  </si>
  <si>
    <t>Расторгли договор с подрядчиком, идет судебный процесс по возврату авансового платежа. Договор №30 от 11.09.2025 г.,  ТОО «СК «7 Строй» в связи с истечением срока ГЭ расторгнут, также идет судебный процесс по возврату ранее оплаченного аванса. Дана заявка на снятие средств при уточнении бюджета. В данный момент идет корректировка ПСД.</t>
  </si>
  <si>
    <t>Разработка ПСД на строительство семейно-врачебной амбулатории на 200 посещении в смену по адресу: мкр. «Альмерек», Турксибский район города Алматы</t>
  </si>
  <si>
    <t xml:space="preserve">Разработка ПСД на строительство пристройки к зданию ГКП на ПХВ Центральная городская клиническая больница №12, расположенного по адресу  г. Алматы, Бостандыкский район, ул. Жандосова, 6 </t>
  </si>
  <si>
    <t>Строительство сетей водоснабжения и водоотведению улиц  Жетысуского района</t>
  </si>
  <si>
    <t>Разработка ПСД "Строительство и реконструкция канализационных очистных сооружений города Алматы. Реконструкция сооружений для очищения стоков хозяйственно-бытовых и промышленных происхождений, путем насыщения стоков кислородом и дальнейшем их обеззараживанием"</t>
  </si>
  <si>
    <t>«Преобразование территории (мастер-план) вдоль улицы Сатпаева от улицы Байзакова до улицы Луганского, на основе комплексного анализа, с учетом реорганизации и формирования транспортного каркаса города Алматы и пешеходно-транспортных связей»</t>
  </si>
  <si>
    <t xml:space="preserve">С поставщиком ТОО «Улмад» был заключен договор №250010/00 от 02.06.2025 года, который впоследствии расторгнут в одностороннем порядке 05.09.2025 года в связи с нарушением ограничений, предусмотренных пп. 2) п. 4 ст. 18 Закона Республики Казахстан «О государственных закупках». По состоянию на конец 2025 года по указанному проекту проводятся судебные процедуры.
По состоянию на конец 2025 года по указанному проекту проводятся судебные процедуры.
Проект прошел госэкспертизу, ведутся строительно-монтажные работы
</t>
  </si>
  <si>
    <t>Разработка ПСД по объекту:"Благоустройство улицы Наурызбай батыра, участок от улицы Тимирязева до проспекта Райымбека (4,0 км) (реконструкции я)", включая прохождение положительной комплексной вневедомствен ной экспертизы</t>
  </si>
  <si>
    <t>Разработка ПСД по объекту:"Благоустройство улицы Шевченко, участок от улицы Луганского до улицы Розыбакиева (5,75 км) (реконструкция)", включая прохождение положительной комплексной вневедомственной экспертизы</t>
  </si>
  <si>
    <t>Разработка ПСД по объекту: "Благоустройство улицы Мынбаева,учас ток от улицы Манаса до ул. Тургут Озала (2,1 км) (реконструкция), включая  прохождение полож. КВЭ</t>
  </si>
  <si>
    <t>Разработка проектно-сметной документации по объекту: "Благоустройство проспекта Суюнбая, участок от проспекта Райымбека до улицы Хмельницкого (5,7 км) (реконструкция)", включая прохождение положительной комплексной вневедомс-ой экспертизы</t>
  </si>
  <si>
    <t>Разработка ПСД по объекту:"Благоустройство проспекта Достык,уч.от проспекта Абая до ул.Казыбек Би (1,6км),уч.от проспекта Аль-Фараби до ул.Омарова (0,9км)(реконструкция) вкл прох. полож. комплексн.вне ведом.экспертизы"</t>
  </si>
  <si>
    <t>Разработка ПСД по объекту: "Благоустроиство улицы Тулебаева,уч.от проспекта Абая до улицы Гоголя (2,1км) (реконструкция) вкл прохождение положительной комплексной вневедомственной экспертизы"</t>
  </si>
  <si>
    <t>Разработка ПСД по объекту: "Разработка рабочего проекта "Благоустройства улиц вдоль бульвара Бухар Жырау от ул. Жарокова до ул.Байтурсынова (1,2 км) (реконструкция)</t>
  </si>
  <si>
    <t>Общая протяжённость - 350 км горных троп</t>
  </si>
  <si>
    <t>Общая протяжённость - 5,1 км</t>
  </si>
  <si>
    <t>Реконструкция тепловых сетей - 2 718 м.;
Площадь застройки - 510 м2.
Производительность насосный станции - 800 м3/час.</t>
  </si>
  <si>
    <t>Реконструкция тепломагистрали 750 метр</t>
  </si>
  <si>
    <t>Проект готов на 100%, 
Тепломеханический раздел,котельная-100%
Баки аккумуляторы-100%
Генеральный план-100%
Электроснабжение-100%
Газоснабжение-100%
Водоснабжение и водоотведение-100%
Внутриплощадочные тепловые сети-100%
Разделы-ПОС,ОПЗ, ПП-100%
ожидаемый выход ГЭ - декабрь 2026 г.</t>
  </si>
  <si>
    <t>Топосъемка-100%
Согласование принципиальной схемы основного оборудования-100%
Инженерно-геологические обследование-100%
ТУ на газоснабжение, водоснабжение и водоотведение - 100%    
Согласование оборудования ремонтной мастерской-100%
Инженерные изыскания - 100%
Ориентировочный выход ГЭ - декабрь 2026 г.</t>
  </si>
  <si>
    <t>Разработка ПСД по объекту  "Реконструкция ЦТРП (центр тепловой распред. пункт) расположенного по адресу Ходжанова 37"</t>
  </si>
  <si>
    <t>Реконструкция зданий Республиканского государственного учреждения «Военный институт Сухопутных войск имени Сагадата Нурмагамбетова» (литер Е, Ж, И, S), по адресу: ул. Красногорская, дом 4, Турксибский район, г.Алматы</t>
  </si>
  <si>
    <t>ТОО "МиЛ проект"</t>
  </si>
  <si>
    <t>Договор №050440003582/260092/00 от 19.05.2026</t>
  </si>
  <si>
    <t>TOO "Almaty Tau Management"</t>
  </si>
  <si>
    <t>Договор №1-АГК-ГЗ от 08.07.2026 г.</t>
  </si>
  <si>
    <t>Договор №250037 от 21.02.2025 г.</t>
  </si>
  <si>
    <t>ТОО "Integra Construction KZ"</t>
  </si>
  <si>
    <t>Договор №220115 от 10.08.2022 г.</t>
  </si>
  <si>
    <t>ТОО "Агидел-АС"</t>
  </si>
  <si>
    <t>Договор №250077 от 30.05.2025 г.</t>
  </si>
  <si>
    <t xml:space="preserve">ТОО "СПЕЦКОММУНСТРОЙ" </t>
  </si>
  <si>
    <t>Договор №240101 от 11.04.2024 г.</t>
  </si>
  <si>
    <t>ТОО "TOLAGAI-2050"</t>
  </si>
  <si>
    <t>Договор №220089 от 26.06.2022 г.</t>
  </si>
  <si>
    <t>ТОО "АГС-ПЛАСТ"</t>
  </si>
  <si>
    <t>Договор №240181 от 26.11.2024 г.</t>
  </si>
  <si>
    <t>Договор №190261 от 06.12.2019 г.</t>
  </si>
  <si>
    <t xml:space="preserve"> ТОО "Integra Construction KZ"</t>
  </si>
  <si>
    <t>Договор №1 от 09.04.2026 г.</t>
  </si>
  <si>
    <t>ТОО  "Alatau Construction Group"</t>
  </si>
  <si>
    <t>Договор №250078 от 30.05.2025 г.</t>
  </si>
  <si>
    <t>ТОО "KAZ Intel Group"</t>
  </si>
  <si>
    <t xml:space="preserve"> Договор №250109 от 01.08.2025 г.</t>
  </si>
  <si>
    <t>АО "Алматыинжстрой"</t>
  </si>
  <si>
    <t>Договор №250107 от 30.07.2025 г.</t>
  </si>
  <si>
    <t>ТОО "КАЗНИПИ энергетики и связи"</t>
  </si>
  <si>
    <t>ТОО "Институт инженерного проектирования"</t>
  </si>
  <si>
    <t>Договор №230080 от 05.05.2023 г.</t>
  </si>
  <si>
    <t>Договор №1 ПП  от
 05.11.25 г. 
РМ №307 от 10.06.2026 г.</t>
  </si>
  <si>
    <t>Договор №240114 от 21.05.2024 г.</t>
  </si>
  <si>
    <t>ТОО "Казахский Сантехпроект"</t>
  </si>
  <si>
    <t>Договор №230061 от 28.03.2023 г.</t>
  </si>
  <si>
    <t>Разработка ПСД "Строительство новых КОС, мощностью не менее 320 тыс м3/сут города Алматы</t>
  </si>
  <si>
    <t>Договор 250046 от 26.02.2025 г.</t>
  </si>
  <si>
    <t>Договор №230081 от 05.05.2023 г.</t>
  </si>
  <si>
    <t>АО " Институт КазНИПИЭнергопром"</t>
  </si>
  <si>
    <t>Договор № 220110/00 от 20 июля 2022 г.</t>
  </si>
  <si>
    <t>ТОО "Институт Инженерного Проектирования"</t>
  </si>
  <si>
    <t>Договор № 230078/00 от 04 мая 2023 г.</t>
  </si>
  <si>
    <t>ТОО "Аква-Д"</t>
  </si>
  <si>
    <t>Договор № 210152/00 от 30 июня 2022 г.</t>
  </si>
  <si>
    <t>ТОО "MS Industrial"</t>
  </si>
  <si>
    <t>Договор 230114 от 30.05.2023 г.</t>
  </si>
  <si>
    <t xml:space="preserve"> 05.11.25 г.</t>
  </si>
  <si>
    <t>ТОО "AKBARS STROY Ltd"</t>
  </si>
  <si>
    <t>ТОО "Expert Management"</t>
  </si>
  <si>
    <t>Договор №250106 от 06.08.2025 г.</t>
  </si>
  <si>
    <t>Договор №240010 от 27.02.2024 г.</t>
  </si>
  <si>
    <t xml:space="preserve">АО "Алматыинжстрой" </t>
  </si>
  <si>
    <t>ТОО "DE Support"</t>
  </si>
  <si>
    <t>Договор №4 ОП от 29.07.2026 г.</t>
  </si>
  <si>
    <t>ТОО "ХМСУ Шымкентмелиорация"</t>
  </si>
  <si>
    <t>Договор №240179 от 08.11.2024 г.</t>
  </si>
  <si>
    <t xml:space="preserve">ТОО "ХМСУ Шымкентмелиорация" </t>
  </si>
  <si>
    <t>Договор №240178 от 08.11.2024 г.</t>
  </si>
  <si>
    <t>ТОО "RKR GROUP AND CO"</t>
  </si>
  <si>
    <t>Договор №250047 от 11.03.2025 г.</t>
  </si>
  <si>
    <t>ТОО "ТПЭП"</t>
  </si>
  <si>
    <t>Договор №240188 от 27.12.2024 г.</t>
  </si>
  <si>
    <t>ТОО "EC ENERGY Qazaqstan"</t>
  </si>
  <si>
    <t>Договор №210013 от 03.02.2021 г.</t>
  </si>
  <si>
    <t>Договор №250045 от 05.03.2025 г.</t>
  </si>
  <si>
    <t>ТОО "Almaty Oil and Gas Consulting Engineers"</t>
  </si>
  <si>
    <t>Договор №250114 от 05.08.2025 г.</t>
  </si>
  <si>
    <t>Договор № 240162/00 от 20 сентября 2024 г.</t>
  </si>
  <si>
    <t>ТОО "Poligram"</t>
  </si>
  <si>
    <t xml:space="preserve">ТОО "Компания Тырна" </t>
  </si>
  <si>
    <t>Договор №250019 от 12.02.2025 г.</t>
  </si>
  <si>
    <t>АО "КазНИПИТэС "Энергия"</t>
  </si>
  <si>
    <t>Договор №250016 от 06.02.2025 г.</t>
  </si>
  <si>
    <t xml:space="preserve"> ТОО "Алматыпроектэнергострой"</t>
  </si>
  <si>
    <t>Договор №240119 от 07.06.2024 г.</t>
  </si>
  <si>
    <t xml:space="preserve">АО "КазНИПИТэС "Энергия" </t>
  </si>
  <si>
    <t>Договор №250014 от 06.02.2025 г.</t>
  </si>
  <si>
    <t>ТОО "Гражданпроект ЗИ"</t>
  </si>
  <si>
    <t>Договор №230167 от 02.11.2023 г.</t>
  </si>
  <si>
    <t>Договор №2 ПП от
 05.11.25 г.</t>
  </si>
  <si>
    <t>ТОО "КостанайАгропромпроект"</t>
  </si>
  <si>
    <t>Договор №250091 от 16.07.2025 г.</t>
  </si>
  <si>
    <t>ТОО "Тяжпромэлектропроект"</t>
  </si>
  <si>
    <t>Договор №250015 от 06.02.2025 г.</t>
  </si>
  <si>
    <t>ТОО "Компания Тырна"</t>
  </si>
  <si>
    <t>Договор №250021 от 12.02.2025 г.</t>
  </si>
  <si>
    <t xml:space="preserve">ТОО "Kaz Service Quality" </t>
  </si>
  <si>
    <t>ТОО "СҰЛУТӨР ПРОЕКТ ЭКСПЕРТ"</t>
  </si>
  <si>
    <t>Договор №250087 от 14.07.2025 г.</t>
  </si>
  <si>
    <t>Договор №250020 от 17.02.2025 г.</t>
  </si>
  <si>
    <t>Договор №250022 от 12.02.2025 г.</t>
  </si>
  <si>
    <t>Договор №250094 от 16.07.2025 г.</t>
  </si>
  <si>
    <t>Договор №250098 от 18.07.2025 г.</t>
  </si>
  <si>
    <t>Договор №250093 от 16.07.2025 г.</t>
  </si>
  <si>
    <t>АО "Институт "КазНИПИЭнергопром"</t>
  </si>
  <si>
    <t>Договор 250092 от 16.07.2025 г.</t>
  </si>
  <si>
    <t>Договор №250097 от 17.07.2025 г.</t>
  </si>
  <si>
    <t xml:space="preserve">АО "Институт "КазНИПИЭнергопром" </t>
  </si>
  <si>
    <t>Договор №250096 от 17.07.2025 г.</t>
  </si>
  <si>
    <t>ТОО "ВД Строй-инжиниринг"</t>
  </si>
  <si>
    <t>Договор № 3 от 12.02.2026 г.</t>
  </si>
  <si>
    <t>ТОО "ВД Строй-инжиниринг</t>
  </si>
  <si>
    <t xml:space="preserve"> Договор №4 от 12.02.2026 г.</t>
  </si>
  <si>
    <t>Договор № 5 от 12.02.2026 г.</t>
  </si>
  <si>
    <t>Договор № 6 от 12.02.2026 г.</t>
  </si>
  <si>
    <t>На сегодняшний день в рамках реализации проекта строительства Западного канализационного коллектора в Наурызбайском районе выполнены дополнительные мероприятия.</t>
  </si>
  <si>
    <t>На сегодняшний день общая готовность объекта составляет 30%.</t>
  </si>
  <si>
    <t>Ведется подготовка к началу работ.</t>
  </si>
  <si>
    <t>Договор №210148/00 от 10.09.2021г.</t>
  </si>
  <si>
    <t>Договор № 250017/00 от 06 февраля 2025 г.</t>
  </si>
  <si>
    <t>Договор №3 ПП от 05.11.25 г.</t>
  </si>
  <si>
    <t>В связи с недобросовестным подрядчиком СМР. Ведется судебное разбирательство. Возврат в бюджет. 
Введен в эксплуатацию в 2025 году.</t>
  </si>
  <si>
    <t>Увеличение уставного капитала ТОО «Алматы Тұрғын үй» для реализации проекта «Проведение ремонтных работ и замена лифтового оборудования, систем пожарной безопасности в жилых домах города Алматы по Концепции
развития жилищно-коммунальной инфраструктуры на 2023-2029 годы</t>
  </si>
  <si>
    <t>Увеличение уставного капитала АО «Социально-предпринимательская корпорация «Алматы»
для реализации проекта «Развитие Центральной зоны Алматинского горного кластера»</t>
  </si>
  <si>
    <t>КГУ "Управление по мобилизационной подготовке, территориальной и гражданской обороне города Алматы". Ликвидация ЧС 2025-2026гг</t>
  </si>
  <si>
    <t>Работы по объекту "Ликвидация ЧС и провед.аварийно-воостан.работы на оползн.участ.вдоль автодороги Алматы- БАО (ГЭС-1) в Бостандыкском районе</t>
  </si>
  <si>
    <t>Работы по объекту "Ликвидация ЧС природ. хар. местн. масш. на двух оползн. уч.(вд.ул.Хожамьярова и вд.ул.Палладина от д.№50 до д.№70)" Жетысуск. р. г.Алматы</t>
  </si>
  <si>
    <t>Работы по объекту "Ликвидация ЧС природ. хар. и аварийно-восст.раб.на оползн. уч.в СО "Акжартау" и ПК "Медеу" в Наурызбайск.р. г.Алматы"</t>
  </si>
  <si>
    <t>Работы по объекту "Ликвидация ЧС природ. хар. местн. масш. на оползн. уч.вд. техн.автодороги Медео-Шымбулак и вд.автодороги в ущ.Кенсай-2 Медеуск.р.г.Алматы"</t>
  </si>
  <si>
    <t>Работы по объекту "Ликвидация ЧС природ. хар. местн. масш. на оползн. уч. в юго-вост. ч. кладбища мкр.Кемел Жетысу. р. г.Алматы", на об,по адр. мкр.Кемел, Жетысу р., г.Алматы с изг.ПСД</t>
  </si>
  <si>
    <t>Работы завершились 31.05.2026 г.</t>
  </si>
  <si>
    <t>Работы завершатся 16.09.2026 г.</t>
  </si>
  <si>
    <t>Отчет по мониторингу реализации бюджетных инвестиционных проектов за полугодие 2026 года</t>
  </si>
  <si>
    <t>За полугодие не было кассовых операций, в связи с судебными разбирательствами договор с подрядной организацией не заключен.</t>
  </si>
  <si>
    <t>За полугодие не было кассовых операций, договор с подрядной организацией не заключен.</t>
  </si>
  <si>
    <t>Договор № 4 ПП от 10 декабря 2025 г.</t>
  </si>
  <si>
    <t>Договор №29-гэ от 8 ноября 25 года</t>
  </si>
  <si>
    <t>Договор №41-п от 18 августа 21 года</t>
  </si>
  <si>
    <t>ТОО "Жетысу Саулет курылысы"</t>
  </si>
  <si>
    <t>Договор № 25-2000-167819
Договор № 25-2000-28507
Договор № 25-2000-28522
Договор № 25-2000-31524
Договор № 25-2000-31561
Договор № 25-2000-87983
Договор № 25-2000-50516</t>
  </si>
  <si>
    <t>ТОО "Нұр Жол Проект"</t>
  </si>
  <si>
    <t>Договор № 72 от 19.03.2025 г.</t>
  </si>
  <si>
    <t>Разработка ПСД на капитальный ремонт "КГП на ПХВ Центр физиопульмонологии УОЗ г.Алматы  ул .Дегдар 45"</t>
  </si>
  <si>
    <t xml:space="preserve">ЗАКЛЮЧЕНИЕ (Положительное) № 02-1027/26 от 09.07.2026 г. </t>
  </si>
  <si>
    <t>ТОО"Строй-проект-инвентаризация"</t>
  </si>
  <si>
    <t>Договор №254 от 15.07.2025 г.</t>
  </si>
  <si>
    <t>ТОО "Дала-Центр"</t>
  </si>
  <si>
    <t>ТОО "КостСтандарт</t>
  </si>
  <si>
    <t>Договор №137 от 26.05.2025 г.</t>
  </si>
  <si>
    <t>Договор №43 от 26.03.2025 г.</t>
  </si>
  <si>
    <t xml:space="preserve">Договор №57 2025-03-26 г. </t>
  </si>
  <si>
    <t>ТОО "НИКА-К"</t>
  </si>
  <si>
    <t>Получено отрицательное заключение госэкспертизы, в связи с чем проект не будет разрабатываться повторно.</t>
  </si>
  <si>
    <t xml:space="preserve">Договор №093 от 10.07.2024 г. </t>
  </si>
  <si>
    <t>ТОО "Жансерик курылыс"</t>
  </si>
  <si>
    <t xml:space="preserve">На сегодняшний день в рамках реализации проекта строительства Западного канализационного коллектора в Наурызбайском районе выполнены дополнительные мероприятия, не предусмотренные проектной документацией.
По многочисленным обращениям жителей по улице Даулеткерея выполнено устройство абонентских врезок и восстановлено асфальтобетонное покрытие.
В установленном порядке пересогласована схема прохождения трассы  по ул. Жунисова, Карабулак,  на пр. Алатау, пр. Райымбека до ул. Жуалы.  Указанное решение принято в целях обеспечения возможности последующего переподключения существующих канализационных сетей после завершения строительства Западного канализационного коллектора и вывода из эксплуатации двух действующих КНС, на работу которых систематически поступают обращения жителей в связи с распространением неприятных запахов.
</t>
  </si>
  <si>
    <t>Договор №12 от 08 мая 2026 года</t>
  </si>
  <si>
    <t>Договор №06 от 21 ноября 2025 года, Доп.соглашение №06/2 от 09 февраля 2026 года</t>
  </si>
  <si>
    <t>Договор №04 от 21 ноября 2025 года, Доп.соглашение №04/1 от 09 февраля 2026 года</t>
  </si>
  <si>
    <t>Договор №05 от 21 ноября 2025 года, Доп.соглашение №05/2 от 11 февраля 2026 года</t>
  </si>
  <si>
    <t>Договор №03 от 21 ноября 2025 года, Доп.соглашение №03/2 от 02 февраля 2026 года</t>
  </si>
  <si>
    <t>ТОО "Заман Курылыс S</t>
  </si>
  <si>
    <t>ТОО "Болашақ құрылыс - S"</t>
  </si>
  <si>
    <t>Объект будет введен в эксплуатацию от 31.08.2026 г.</t>
  </si>
  <si>
    <t>Объект будет введен в эксплуатацию от 08.07.2026 г.</t>
  </si>
  <si>
    <t xml:space="preserve">Заключение № PEXIII-0027/26 от 01.07.2026 г.  30 процентов аванс оплатили, договор на СМР еще не составлен                                               </t>
  </si>
  <si>
    <t>Планируется получить положительное заключение экспертизы ГЭ №02-1060/26 от 08.09.2026 г.</t>
  </si>
  <si>
    <t>Уменьшение суммы договора (сумма СГФ).
По состоянию на текущую дату степень выполнения работ составляет 95%.</t>
  </si>
  <si>
    <t>Подписывается акт приемки объекта в эксплуатацию.
В разрезе 2 квартала не было кассовых операций</t>
  </si>
  <si>
    <t xml:space="preserve">Здание не передано для реконструкции.
Зафиксировано неосвоение бюджетных средств в полном размере </t>
  </si>
  <si>
    <t>Разрешение на строительство получено в апреле 2026 года, период реализации 7 месяцев.
Зафиксировано неосвоение бюджетных средств в полном размере</t>
  </si>
  <si>
    <t>Срок завершения - Конец августа 2026 года.
За полугодие не было кассовых операций</t>
  </si>
  <si>
    <t>Срок завершения - Конец апрель 2027 года.
За полугодие не было кассовых операций</t>
  </si>
  <si>
    <t>Заключение экспертизы № 02-1003/26 от 22.05.2026 г.
За полугодие не было кассовых операций</t>
  </si>
  <si>
    <t>Срок завершения - 3 квартал 2026 год.
За полугодие не было кассовых операций</t>
  </si>
  <si>
    <t>Срок завершения - Декабрь 2026 года.
За полугодие не было кассовых операций</t>
  </si>
  <si>
    <t>Срок завершения - Декабрь 2026 года
За полугодие не было кассовых операций</t>
  </si>
  <si>
    <t>Срок завершения - 1 квартал 2027 года.
За полугодие не было кассовых операций</t>
  </si>
  <si>
    <t>Срок завершения - Август 2026 года.
За полугодие не было кассовых операций</t>
  </si>
  <si>
    <t>Срок завершения - 2 квартал 2027 года.
За полугодие не было кассовых операций</t>
  </si>
  <si>
    <t>Срок завершения - 3 квартал 2027 год.
За полугодие не было кассовых операций</t>
  </si>
  <si>
    <t>Объект завершен. Подписывается акт приемки объекта в эксплуатацию.
За полугодие не было кассовых операций</t>
  </si>
  <si>
    <t>За полугодие не было кассовых операций.
АПЗ, ТУ на сети получены.
Заключается договор с РГП «НЦЭЛС» на прохождение экспертизы по медоборудованию
Загружен на портал ГЭ
Срок завершения - июнь 2026 года</t>
  </si>
  <si>
    <t>За полугодие не было кассовых операций.
АПЗ, ТУ на сети получены.
Эскизный проект на стадии доработки согласно замечаниям Управления архитектуры.
Срок завершения - июнь 2026 года</t>
  </si>
  <si>
    <t>За полугодие не было кассовых операций.
На текущую дату получены все исходные данные, включая АПЗ и ТУ. Направлен запрос на предоставление схемы трасс инженерных сетей, а также на согласование эскизного проекта. После получения указанных документов будут подготовлены материалы для загрузки на портал государственной экспертизы.
Статус выполнения проектно-сметной документации (ПСД) составляет 99%
Срок завершения - июнь 2026 года</t>
  </si>
  <si>
    <t>За полугодие не было кассовых операций.
Заключен трехсторонний договор между Заказчиком, РГП «Госэкспертиза» и проектировщиком. Идет формирование платежных поручений
Дата выдачи замечаний 24.06.2026
Дата ответов на замечания 09.07.2026
Срок завершения - декабрь 2026 года</t>
  </si>
  <si>
    <t>Договор подписан 26 марта 2026 года.
Зафиксировано неосвоение бюджетных средств в полном размере</t>
  </si>
  <si>
    <t>Есть рекомендация от госэкспертизы переделать проект под реконструкцию с сейсмоусилением.
Зафиксировано неосвоение бюджетных средств в полном размере</t>
  </si>
  <si>
    <t>Неосвоение по причине некачественного проектирования.
Зафиксировано неосвоение бюджетных средств в полном размере</t>
  </si>
  <si>
    <t xml:space="preserve">В рамках дополнительных проектных решений, в целях обеспечения бесперебойного водоотведения по ул. Жансугурова (вдоль БАК), предусмотрена установка канализационной насосной станции (КНС).
Зафиксировано неосвоение бюджетных средств в полном размере </t>
  </si>
  <si>
    <t xml:space="preserve">Строительно-монтажные работы планируется начать 20.04.2026 года.
Зафиксировано неосвоение бюджетных средств в полном размере </t>
  </si>
  <si>
    <t>Работы уже завершаются. В настоящее время готовится Акт ввода объекта в эксплуатацию.
В разрезе 2 квартала не было кассовых операций</t>
  </si>
  <si>
    <t>Срок завершения СМР - декабрь 2026 г.
В разрезе 2 квартала не было кассовых операций</t>
  </si>
  <si>
    <t>Ведутся завершающие пусконаладочные работы, а также обучение персонала.
За полугодие не было кассовых операций</t>
  </si>
  <si>
    <t>Договор с подрядной организацией ТОО «Риголит», выполнявшей строительно-монтажные работы по объекту, расторгнут в связи
с ненадлежащим исполнением договорных обязательств.
За полугодие не было кассовых операций</t>
  </si>
  <si>
    <t xml:space="preserve">Заключение не получено.
Зафиксировано неосвоение бюджетных средств в полном размере </t>
  </si>
  <si>
    <t>Получено положительное заключение экспертизы ГЭ № 02-1022/26 от 29.06.2026г.
За полугодие не было кассовых операций</t>
  </si>
  <si>
    <t xml:space="preserve">Договор не был заключен.
За полугодие не было кассовых операций </t>
  </si>
  <si>
    <t xml:space="preserve">Договор не заключен.
За полугодие не было кассовых операций </t>
  </si>
  <si>
    <t>Положительное заключение № ПСДЭ-0216/25 от 05.12.2025 г. 
Договор №04/2026 от 30.01.2026 Доп. соглашение №01 от 10.03.2026
В разрезе 2 квартала не было кассовых операций</t>
  </si>
  <si>
    <t>Положительное заключение № AEXP-0024/25 от 10.12.2025 г. 
Договор №05/2026 от 30.01.2026 Доп. соглашение №01 от 10.03.2026
В разрезе 2 квартала не было кассовых операций</t>
  </si>
  <si>
    <t>Договор № 250030/00 от 04.06.2025 г. 
Доп. соглашение № 240440014875/2500 30/02 от 18.03.2026
Строительно-монтажные работы завершены на 95%.
В разрезе 2 квартала не было кассовых операций</t>
  </si>
  <si>
    <t xml:space="preserve">Договор № 250031/00 от 04.06.2025 г. 
Доп. соглашение № 240440014875/2500 31/02 от 20.03.2026 г. 
Заключение № Фрост-0116/25 от 27.03.2025 г. 
Строительно-монтажные работы завершены на 95%.     
В разрезе 2 квартала не было кассовых операций                                                                 </t>
  </si>
  <si>
    <t xml:space="preserve">Договор № 250033/00 от 04.06.2025 
Доп. соглашение № 240440014875/2500 33/04 от 20.03.2026 г. 
Заключение № QazEP-0102/24 от 06.12.2024 г.
Строительно-монтажные работы завершены.
В разрезе 2 квартала не было кассовых операций   </t>
  </si>
  <si>
    <t xml:space="preserve">В связи с отставанием от графика выполнения работ часть объёмов строительно-монтажных работ, предусмотренных на 2025 год, не была выполнена в установленные сроки. Работы и поставки осуществляются в рамках действующего долгосрочного договора, в связи с чем выполнение отдельных этапов перенесено на последующие периоды.
В разрезе 2 квартала не было кассовых операций   </t>
  </si>
  <si>
    <t xml:space="preserve">Экономия в размере 3476,3 тыс. тенге будет возвращен в доход бюджета.
Зафиксировано неосвоение бюджетных средств в полном размере </t>
  </si>
  <si>
    <t xml:space="preserve">Договор заключен. Остаток оплаты не произведен, так как ведутся ремонтные работы.
Зафиксировано неосвоение бюджетных средств в полном размере </t>
  </si>
  <si>
    <t xml:space="preserve">Договор не заключен, подрядчик не определен.
Зафиксировано неосвоение бюджетных средств в полном размере </t>
  </si>
  <si>
    <t>Проект находится на стадии завершения.
За полугодие не было кассовых операций</t>
  </si>
  <si>
    <t>Реализация проекта приостановлена в связи с судебными разбирательствами.
В разрезе 2 квартала не было кассовых операций</t>
  </si>
  <si>
    <t>Получено положительное заключение экспертизы № PS-0028/26 от 19.06.2026 г.
За полугодие не было кассовых операций</t>
  </si>
  <si>
    <t>За полугодие не было кассовых операций. 
На стадии разработки ПСД завершение до конца текущего года
Срок завершения - апрель 2026 года</t>
  </si>
  <si>
    <t>За полугодие не было кассовых операций.  
На стадии разработки ПСД завершение до конца текущего года
Срок завершения - март 2026 года</t>
  </si>
  <si>
    <t>За полугодие не было кассовых операций.   
На стадии разработки ПСД завершение до конца текущего года.
Срок завершения - август 2026 года</t>
  </si>
  <si>
    <t>За полугодие не было кассовых операций.    
На стадии разработки ПСД завершение до конца текущего года.
Срок завершения - июль 2026 года</t>
  </si>
  <si>
    <t>За полугодие не было кассовых операций.
На стадии разработки ПСД завершение до конца текущего год.
Срок завершения - август 2026 года</t>
  </si>
  <si>
    <t>За полугодие не было кассовых операций.    
На стадии разработки ПСД завершение до конца текущего года.
Срок завершения - август 2026 года</t>
  </si>
  <si>
    <t>За полугодие не было кассовых операций.
Ведутся работы по обследованию здания.
Срок завершения - октябрь 2026 года</t>
  </si>
  <si>
    <t>За полугодие не было кассовых операций.
Управлением расторгнут договор в связи с отставанием графика производства работ.
Срок завершения - июль 2026 года</t>
  </si>
  <si>
    <t>За полугодие не было кассовых операций. 
Ведутся работы по обследованию здания.
Срок завершения - июль 2026 года</t>
  </si>
  <si>
    <t xml:space="preserve">Ведутся судебные разбирательства, за полугодие не было кассовых операций </t>
  </si>
  <si>
    <t xml:space="preserve">Ведутся работы, за полугодие не было кассовых операций </t>
  </si>
  <si>
    <t>На стадии прохождения государственной экспертизы.
В разрезе 2 квартала не было кассовых операций</t>
  </si>
  <si>
    <t>Остались подключение потребителей.
За полугодие не было кассовых операций</t>
  </si>
  <si>
    <t>В 2025 году осуществлен выкуп 7 земельных участков из 22 запланированных:ДКП №269 от 03.02.2025 г., ДКП №299 от 05.02.2025 г., ДКП №410 от 13.02.2025 г., ДКП №412 от 13.02.2025 г., ДКП б/н от 04.03.2025 г.,  ДКП №1167 от 25.04.2025 г., ДКП б/н от 06.08.2025 г. Проводятся переговоры с собственниками оставшихся объектов.
Зафиксировано неосвоение бюджетных средств в полном размере</t>
  </si>
  <si>
    <t>Средства выделены в соотвествии с решением маслихата города Алматы от 10.06.2026 г. №307 «О внесении изменений в решение маслихата города Алматы от 10 декабря 2025 года № 267 «О бюджете города Алматы на 2026-2028 годы».
 В июне 2026 года в Министерство транспорта РК направлен бюджетный запрос на финансирование проекта из республиканского бюджета:
- на 2026 год в размере 29 450 000 тыс. тенге;
- на 2027 год в размере 81 350 000 тыс. тенге;
- на 2028 год в размере 56 900 000 тыс. тенге.
Зафиксировано неосвоение бюджетных средств в полном размере</t>
  </si>
  <si>
    <t>Также информируем, что по ФЭО «Приобретение пожарных гидрантов» был судебный процесс с ТОО «Континент TM», по результатам которого решение вынесено не в пользу Предприятия. В связи с этим планируется повторное объявление процедуры закупа пожарных гидрантов.
Зафиксировано неосвоение бюджетных средств в полном размере</t>
  </si>
  <si>
    <t>Финансирование планируетсяв 2027 году. 
За полугодие не было кассовых операций</t>
  </si>
  <si>
    <t>За полугодие не было кассовых операций.
Отрабатываются мотивированные замечания, полученные от ТОО «АлТС» и ГКП «Алматы Су» по расчетным нагрузкам, с целью получения необходимых технических условий.
01.11.2026. с учетом завершения ПСД и загрузки на портал вневедомственной экспертизы.</t>
  </si>
  <si>
    <t>За полугодие не было кассовых операций.
АПЗ, ТУ на сети получены
10 марта 2026 года получено отрицательное заключение Госэкспертизы
Проектная документация откорректирована в соответствии с замечаниями Госэкспертизы.</t>
  </si>
  <si>
    <t>За полугодие не было кассовых операций.
Отрабатываются мотивированные замечания, полученные от ТОО «АлТС» и ГКП «Алматы Су» по расчетным нагрузкам, с целью получения необходимых технических условий.
01.11.2026. с учетом завершения ПСД и загрузки на портал вневедомственной экспертизы</t>
  </si>
  <si>
    <t>За полугодие не было кассовых операций.
АПЗ, ТУ на сети получены.
Проектная документация откорректирована в соответствии с замечаниями Госэкспертизы.
Готовность ПСД – 100%
Проектная документация загружена на портал Госэкспертизы от 22.06.2026 года
Выход 30.09.2026</t>
  </si>
  <si>
    <t>Комплектность проектно-сметной документации (ПСД) проверена и подтверждена. В настоящее время осуществляется заключение договора с РГП «Госэкспертиза» на проведение государственной экспертизы.</t>
  </si>
  <si>
    <t>За полугодие не было кассовых операций.
Комплектность проектно-сметной документации (ПСД) проверена и подтверждена. В настоящее время осуществляется заключение договора с РГП «Госэкспертиза» на проведение государственной экспертизы</t>
  </si>
  <si>
    <t>За полугодие не было кассовых операций.
АПЗ, ТУ на сети получены.
Заключается договор с РГП «НЦЭЛС» на прохождение экспертизы по медоборудованию
Направлен запрос № 47.3-47.07/549-И от 31.03.2026 в УЗО на изготовление публичного сервитута для наружных сетей
На стадии разработки ПСД завершение до конца текущего года</t>
  </si>
  <si>
    <t>За полугодие не было кассовых операций.
АПЗ, ТУ на сети получены.
Заключается договор с РГП «НЦЭЛС» на прохождение экспертизы по медоборудованию
Выход замечаний 20.06.2026
Выход ГЭ август 2026 г.</t>
  </si>
  <si>
    <t>Не было освоения в связи с некачественным проектированием.
Зафиксировано неосвоение бюджетных средств в полном размере</t>
  </si>
  <si>
    <t>2020-2026</t>
  </si>
  <si>
    <t>Строительство детского сада на 260 мест, по адресу: мкр. «Жас-Канат», Турксибский район, города Алматы</t>
  </si>
  <si>
    <t>260 мест, общая площадь здания - 3402,20 м2</t>
  </si>
  <si>
    <t>Разработка ПСД на реконструкцию здания КГКП «Ясли-сад №58», по адресу: мкр. «Таугуль-1», Ауэзовский район</t>
  </si>
  <si>
    <t>Разработка ПСД на реконструкцию здания ясли-сада №163 по адресу: ул. Казакова 13а, Жетысуский район, города Алматы</t>
  </si>
  <si>
    <t>Акт приемки объекта в эксплуатацию б/н от 05.02.2026 г.
Объект завершен в 1 квартале</t>
  </si>
  <si>
    <t xml:space="preserve">Заключение экспертизы № 02-0035/26 от 12.03.2026 г.
Проект завершен в 1 квартале
</t>
  </si>
  <si>
    <t>ЗАКЛЮЧЕНИЕ № 12-0122/26 от 20.04.2026 г.
Проект завершен в 1 квартале</t>
  </si>
  <si>
    <t>Разработка проектно- сметной документации
на капитальный ремонт здания по адресу
проспект Абая, 183 угол улицы Туркебаева</t>
  </si>
  <si>
    <t>Разработка ПСД на капитальный ремонт  "КГП на ПХВ "Городская поликлиника №24" УОЗ г.Алматы"</t>
  </si>
  <si>
    <t>Разработка ПСД на капитальный ремонт "КГП на ПХВ "Городская больница скорой неотложной помощи" УОЗ г.Алматы"</t>
  </si>
  <si>
    <t>2025-2025</t>
  </si>
  <si>
    <t>Разработка ПСД на капитальный ремонт "КГП на ПХВ "Городская поликлиника №28" УОЗ г.Алматы (ВА Кайрат)"</t>
  </si>
  <si>
    <t>Заключение экспертизы №KZSTEX -0029/25 от 15.10.2025 г.
Проект завершен в 1 квартале</t>
  </si>
  <si>
    <t>ЗАКЛЮЧЕНИЕ № 02-1016/26 от 22.06.2026г. (Положительное).
Проект завершен в 1 квартале</t>
  </si>
  <si>
    <t>ЗАКЛЮЧЕНИЕ (Положительное) № ALTS-0235/25 от 26.12.2025 г.
Проект завершен в 1 квартале</t>
  </si>
  <si>
    <t>ЗАКЛЮЧЕНИЕ (Положительный) № SS-0004/26 от 22.04.2026 г.
Проект завершен в 1 квартале</t>
  </si>
  <si>
    <t>Разработка проектно-сметной документации
на капитальный ремонт пешеходной
зоны по проспекту Жибек жолы от проспекта
Назарбаева до проспекта Сейфуллина</t>
  </si>
  <si>
    <t>Разработка ПСД на капитальный ремонт
пешеходной зоны по ул. Дуйсенова от
Розыбакиева до Даргомыжского</t>
  </si>
  <si>
    <t>Заключение экспертизы № PEG-0104/25 от 10.07.2025 г.
Проект завершен в 1 квартале</t>
  </si>
  <si>
    <t>Заключение экспертизы № PEG-0105/25 от 10.07.2025 г.
Проект завершен в 1 квартале</t>
  </si>
  <si>
    <t>Техническое содержание и обслуживание фонтанного хозяйства города Алматы</t>
  </si>
  <si>
    <t>количество - 66</t>
  </si>
  <si>
    <t>Договор № 250027/00 от 12.05.2025 
Доп. соглашение № 240440014875/2500 27/02 от 12.03.2026.
Объект завершен в 1 квартале</t>
  </si>
  <si>
    <t>ПСД на реконструкцию сквера Западнее пр. Назарбаева, Севернее ул. Ганди</t>
  </si>
  <si>
    <t>Отказ от проекта в связи с реализацией проекта за счет частного инвестора.
Проект завершен в 1 квартале</t>
  </si>
  <si>
    <t>Разработка ПСД  на реконструкцию отдельных участков русла реки малая Алматинка в городе Алматы, от пр. Рыскулова до оз. Аэропортовское, с благоустройством водоохранной полосы</t>
  </si>
  <si>
    <t>Разработка ПСД на реконструкции русла реки  Карасу от ул. Бакинская до тупика ул. Орджоникидзе</t>
  </si>
  <si>
    <t>Разработка ПСД на механическую очистку пруда в мкр. Карасу, с благоустройством прилегающей территории</t>
  </si>
  <si>
    <t>№ AEG-0002/26 от 05.03.2026 г.
Проект завершен в 1 квартале</t>
  </si>
  <si>
    <t>№ КЭЦ-0005/26 от 17.03.2026 г.
Проект завершен в 1 квартале</t>
  </si>
  <si>
    <t>№ КЭЦ-0004/26 от 17.03.2026 г.
Проект завершен в 1 квартале</t>
  </si>
  <si>
    <t>Разработка проектно-сметной документации на капитальный ремонт сквера возле театра
имени Мусрепова (проспект Абылай хана-
улица Маметова)</t>
  </si>
  <si>
    <t xml:space="preserve"> ГКП на ПХВ "Алматы паркинг"</t>
  </si>
  <si>
    <t>Строительство механизированных парковок (с лифтовой системой)</t>
  </si>
  <si>
    <t>13 9 328 065 015</t>
  </si>
  <si>
    <t>Строительство 2-х механизированных парковок</t>
  </si>
  <si>
    <t>Согласно постановлению № 4/707 от 19.12.2024 г. были выделены денежные средства на реализацию объектов строительства механизированных парковок по адресам: мкр. Самал-1 и мкр. Самал-2 (южнее ул. Снегина, западнее ул. Мендикулова, г. Алматы). В установленном порядке проведены конкурсные процедуры. По итогам конкурса заключены договоры с ТОО «ABADAN Construction» от 10.02.2025 г. и с ТОО «Отау-Құрмет» от 07.02.2025 г.В дальнейшем реализация проекта была отменена на основании поступивших обращений жителей и официального письма акимата Медеуского района.Ранее перечисленный авансовый платёж в размере 30% (221 630 тыс. тенге) возвращён и направлен в бюджет города Алматы. Платёжное поручение № KS03844/25-786 от 07.11.2025 г.
Объект завершен в 1 квартале</t>
  </si>
  <si>
    <t>Проведение капитального ремонт и системы пожарного безопасности в 51 многоквартирных жилых домов и замена 110 комплектов лифтового оборудования в 46 жилых домах</t>
  </si>
  <si>
    <t>13 9 511 065 015</t>
  </si>
  <si>
    <t>ремонт и системы пожарного безопасности в 51 многоквартирных жилых домов и замена 110 комплектов лифтового оборудования в 46 жилых домах</t>
  </si>
  <si>
    <t>42 МЖД ремонтные работы</t>
  </si>
  <si>
    <t xml:space="preserve">1. Ремонтные работам  в 7 МЖД перенос работ на 2026г. В 1кв. 2026 года в 3 МЖД работы завершены, в 3 МЖД ожидается завершение до 30.04.2026г. в 1 МЖД ожидается завершение до 01.08.2026г. В 2 МЖД отказ от ремонта, в связи с чем проводится повторная корректировка ФЭО.                                          2. Замена  лифтового оборудования. В связи с поздним поступлением денежных средств (второй транш на сумму 1 762 185,0 тыс. тенге поступил 29.10.2025г.) перенос работ на 2026 год. Завершение работ планируется до 30.04.2026г.  В 1 МЖД отказ от замены лифтового оборудования, в связи с чем проводится повторная корректировка ФЭО.                              </t>
  </si>
  <si>
    <t>1. Ремонтные работы  в 2 МЖД на стадии стадии реализации, в 2 МЖД отказ от ремонта, планируется произвести возврат бюджетных средств.  
2. Замена  лифтового оборудования работы завершены. 
Объект завершен в 1 квартале</t>
  </si>
  <si>
    <t>ТОО МАРССТРОЙ</t>
  </si>
  <si>
    <t>Договор № 22 от 20 мая 2025 г.</t>
  </si>
  <si>
    <t>Договор № 17-П от 29 июля 2024 г.</t>
  </si>
  <si>
    <t xml:space="preserve">Договор № 75-П от 25 декабря 2023 г. </t>
  </si>
  <si>
    <t>ТОО "Научно исследовательский институт типового и экспериментального проектирования (институт жилища)"</t>
  </si>
  <si>
    <t>ТОО "Жоба"</t>
  </si>
  <si>
    <t>Договор №50  от 18.02.2025</t>
  </si>
  <si>
    <t>ТОО "Кумбез"</t>
  </si>
  <si>
    <t>Договор №250319 от 07.04.2025</t>
  </si>
  <si>
    <t>ТОО "ЖайыкСтройПроект"</t>
  </si>
  <si>
    <t xml:space="preserve">Договор № 15771525-3 от 11.12.2025 г. </t>
  </si>
  <si>
    <t>ТОО "Қуат"</t>
  </si>
  <si>
    <t xml:space="preserve">Договор №250101/00 от 19.09.2025 г. </t>
  </si>
  <si>
    <t>Договор №250101/00 от 19.09.2025 г.</t>
  </si>
  <si>
    <t>Договор  № 250042/00 от 24.04.2025 год</t>
  </si>
  <si>
    <t>ТОО "Улмад"</t>
  </si>
  <si>
    <t>ТОО «ABADAN Construction»
 ТОО «Отау-Құрмет»</t>
  </si>
  <si>
    <t>Договор №1 от 10.02.2025 г
Договор №2 от 07.02.2025 г.</t>
  </si>
  <si>
    <t>ТОО "Professional group"</t>
  </si>
  <si>
    <t>Договор №118 от 03.02.2025г</t>
  </si>
  <si>
    <t xml:space="preserve"> ТОО "Intermax BSV"</t>
  </si>
  <si>
    <t xml:space="preserve">Договор №226 от 15.07.2025г. </t>
  </si>
  <si>
    <t>ТОО "Азия Логистик Трейд Компани"</t>
  </si>
  <si>
    <t>Договор №119 от 31.01.2025г.</t>
  </si>
  <si>
    <t xml:space="preserve">Договор № 250027/00 от 12.05.2025 </t>
  </si>
  <si>
    <t>Договор №117 от 03.02.2025г.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</si>
</sst>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_р_._-;\-* #,##0.00_р_._-;_-* &quot;-&quot;??_р_._-;_-@_-"/>
    <numFmt numFmtId="166" formatCode="#,##0.0"/>
    <numFmt numFmtId="167" formatCode="#,##0.000000"/>
    <numFmt numFmtId="168" formatCode="#,##0.000"/>
  </numFmts>
  <fonts count="46">
    <font>
      <sz val="10"/>
      <name val="Arial Cyr"/>
      <charset val="204"/>
    </font>
    <font>
      <sz val="10"/>
      <name val="Arial Cyr"/>
      <charset val="204"/>
    </font>
    <font>
      <sz val="10"/>
      <name val="Arial"/>
      <family val="2"/>
      <charset val="204"/>
    </font>
    <font>
      <sz val="10"/>
      <name val="Helv"/>
      <charset val="204"/>
    </font>
    <font>
      <b/>
      <sz val="14"/>
      <name val="Times New Roman"/>
      <family val="1"/>
      <charset val="204"/>
    </font>
    <font>
      <sz val="14"/>
      <name val="Times New Roman"/>
      <family val="1"/>
      <charset val="204"/>
    </font>
    <font>
      <sz val="10"/>
      <name val="Helv"/>
    </font>
    <font>
      <sz val="11"/>
      <color indexed="9"/>
      <name val="Calibri"/>
      <family val="2"/>
      <charset val="204"/>
    </font>
    <font>
      <sz val="10"/>
      <name val="KZ Times New Roman"/>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2"/>
      <name val="Times New Roman"/>
      <family val="1"/>
      <charset val="204"/>
    </font>
    <font>
      <sz val="10"/>
      <name val="Arial Cyr"/>
      <charset val="204"/>
    </font>
    <font>
      <sz val="12"/>
      <name val="KZ Times New Roman"/>
      <family val="1"/>
      <charset val="204"/>
    </font>
    <font>
      <sz val="10"/>
      <name val="Arial"/>
      <family val="2"/>
      <charset val="204"/>
    </font>
    <font>
      <b/>
      <sz val="12"/>
      <name val="KZ Times New Roman"/>
      <family val="1"/>
      <charset val="204"/>
    </font>
    <font>
      <sz val="8"/>
      <color indexed="8"/>
      <name val="Arial"/>
      <family val="2"/>
      <charset val="204"/>
    </font>
    <font>
      <sz val="10"/>
      <name val="Arial"/>
      <family val="2"/>
      <charset val="204"/>
    </font>
    <font>
      <i/>
      <sz val="14"/>
      <name val="Times New Roman"/>
      <family val="1"/>
      <charset val="204"/>
    </font>
    <font>
      <sz val="10"/>
      <color indexed="8"/>
      <name val="MS Sans Serif"/>
      <family val="2"/>
      <charset val="204"/>
    </font>
    <font>
      <sz val="14"/>
      <color theme="1"/>
      <name val="Arial"/>
      <family val="2"/>
      <charset val="204"/>
    </font>
    <font>
      <b/>
      <sz val="28"/>
      <name val="Times New Roman"/>
      <family val="1"/>
      <charset val="204"/>
    </font>
    <font>
      <sz val="14"/>
      <color theme="1"/>
      <name val="Times New Roman"/>
      <family val="1"/>
      <charset val="204"/>
    </font>
    <font>
      <b/>
      <sz val="14"/>
      <color theme="1"/>
      <name val="Times New Roman"/>
      <family val="1"/>
      <charset val="204"/>
    </font>
    <font>
      <i/>
      <sz val="18"/>
      <name val="Times New Roman"/>
      <family val="1"/>
      <charset val="204"/>
    </font>
    <font>
      <sz val="10"/>
      <name val="Arial Cyr"/>
    </font>
    <font>
      <sz val="11"/>
      <color theme="1"/>
      <name val="Calibri"/>
      <family val="2"/>
      <scheme val="minor"/>
    </font>
    <font>
      <sz val="12"/>
      <color theme="1"/>
      <name val="Times New Roman"/>
      <family val="2"/>
      <charset val="204"/>
    </font>
    <font>
      <b/>
      <i/>
      <sz val="14"/>
      <name val="Times New Roman"/>
      <family val="1"/>
      <charset val="204"/>
    </font>
    <font>
      <sz val="14"/>
      <color rgb="FFC00000"/>
      <name val="Times New Roman"/>
      <family val="1"/>
      <charset val="204"/>
    </font>
    <font>
      <sz val="14"/>
      <color rgb="FFFF0000"/>
      <name val="Times New Roman"/>
      <family val="1"/>
      <charset val="204"/>
    </font>
    <font>
      <b/>
      <sz val="14"/>
      <color rgb="FFC00000"/>
      <name val="Times New Roman"/>
      <family val="1"/>
      <charset val="204"/>
    </font>
    <font>
      <sz val="12"/>
      <name val="Times New Roman"/>
      <family val="1"/>
      <charset val="204"/>
    </font>
  </fonts>
  <fills count="2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59999389629810485"/>
        <bgColor indexed="64"/>
      </patternFill>
    </fill>
  </fills>
  <borders count="27">
    <border>
      <left/>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s>
  <cellStyleXfs count="65">
    <xf numFmtId="0" fontId="0" fillId="0" borderId="0"/>
    <xf numFmtId="0" fontId="6" fillId="0" borderId="0"/>
    <xf numFmtId="0" fontId="6" fillId="0" borderId="0"/>
    <xf numFmtId="0" fontId="3" fillId="0" borderId="0"/>
    <xf numFmtId="0" fontId="28" fillId="0" borderId="1">
      <alignment horizontal="left" vertical="top" wrapText="1"/>
    </xf>
    <xf numFmtId="0" fontId="26" fillId="0" borderId="1">
      <alignment horizontal="left" vertical="top" wrapText="1"/>
    </xf>
    <xf numFmtId="0" fontId="8" fillId="0" borderId="1">
      <alignment horizontal="left" vertical="top" wrapText="1"/>
    </xf>
    <xf numFmtId="0" fontId="29" fillId="0" borderId="0">
      <alignment horizontal="left" vertical="top"/>
    </xf>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9" fillId="4" borderId="2" applyNumberFormat="0" applyAlignment="0" applyProtection="0"/>
    <xf numFmtId="0" fontId="10" fillId="11" borderId="3" applyNumberFormat="0" applyAlignment="0" applyProtection="0"/>
    <xf numFmtId="0" fontId="11" fillId="11" borderId="2" applyNumberFormat="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0" borderId="7" applyNumberFormat="0" applyFill="0" applyAlignment="0" applyProtection="0"/>
    <xf numFmtId="0" fontId="16" fillId="12" borderId="8" applyNumberFormat="0" applyAlignment="0" applyProtection="0"/>
    <xf numFmtId="0" fontId="17" fillId="0" borderId="0" applyNumberFormat="0" applyFill="0" applyBorder="0" applyAlignment="0" applyProtection="0"/>
    <xf numFmtId="0" fontId="18" fillId="13" borderId="0" applyNumberFormat="0" applyBorder="0" applyAlignment="0" applyProtection="0"/>
    <xf numFmtId="0" fontId="2" fillId="0" borderId="0"/>
    <xf numFmtId="0" fontId="27" fillId="0" borderId="0"/>
    <xf numFmtId="0" fontId="25" fillId="0" borderId="0"/>
    <xf numFmtId="0" fontId="2" fillId="0" borderId="0"/>
    <xf numFmtId="0" fontId="2" fillId="0" borderId="0"/>
    <xf numFmtId="0" fontId="19" fillId="2" borderId="0" applyNumberFormat="0" applyBorder="0" applyAlignment="0" applyProtection="0"/>
    <xf numFmtId="0" fontId="20" fillId="0" borderId="0" applyNumberFormat="0" applyFill="0" applyBorder="0" applyAlignment="0" applyProtection="0"/>
    <xf numFmtId="0" fontId="1" fillId="14" borderId="9" applyNumberFormat="0" applyFont="0" applyAlignment="0" applyProtection="0"/>
    <xf numFmtId="0" fontId="25" fillId="14" borderId="9" applyNumberFormat="0" applyFont="0" applyAlignment="0" applyProtection="0"/>
    <xf numFmtId="0" fontId="2" fillId="14" borderId="9" applyNumberFormat="0" applyFont="0" applyAlignment="0" applyProtection="0"/>
    <xf numFmtId="0" fontId="30" fillId="14" borderId="9" applyNumberFormat="0" applyFont="0" applyAlignment="0" applyProtection="0"/>
    <xf numFmtId="9" fontId="27" fillId="0" borderId="0" applyFont="0" applyFill="0" applyBorder="0" applyAlignment="0" applyProtection="0"/>
    <xf numFmtId="9" fontId="25" fillId="0" borderId="0" applyFont="0" applyFill="0" applyBorder="0" applyAlignment="0" applyProtection="0"/>
    <xf numFmtId="0" fontId="21" fillId="0" borderId="10" applyNumberFormat="0" applyFill="0" applyAlignment="0" applyProtection="0"/>
    <xf numFmtId="0" fontId="3" fillId="0" borderId="0"/>
    <xf numFmtId="0" fontId="22" fillId="0" borderId="0" applyNumberForma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0" fontId="23" fillId="3" borderId="0" applyNumberFormat="0" applyBorder="0" applyAlignment="0" applyProtection="0"/>
    <xf numFmtId="43" fontId="1" fillId="0" borderId="0" applyFont="0" applyFill="0" applyBorder="0" applyAlignment="0" applyProtection="0"/>
    <xf numFmtId="0" fontId="32" fillId="0" borderId="0"/>
    <xf numFmtId="0" fontId="2" fillId="0" borderId="0"/>
    <xf numFmtId="0" fontId="2" fillId="0" borderId="0"/>
    <xf numFmtId="164" fontId="1" fillId="0" borderId="0" applyFont="0" applyFill="0" applyBorder="0" applyAlignment="0" applyProtection="0"/>
    <xf numFmtId="0" fontId="33" fillId="0" borderId="0"/>
    <xf numFmtId="0" fontId="2" fillId="0" borderId="0"/>
    <xf numFmtId="0" fontId="1" fillId="0" borderId="0"/>
    <xf numFmtId="0" fontId="38" fillId="0" borderId="0"/>
    <xf numFmtId="0" fontId="39" fillId="0" borderId="0"/>
    <xf numFmtId="0" fontId="40" fillId="0" borderId="0"/>
    <xf numFmtId="9" fontId="1" fillId="0" borderId="0" applyFont="0" applyFill="0" applyBorder="0" applyAlignment="0" applyProtection="0"/>
    <xf numFmtId="0" fontId="1" fillId="14" borderId="9" applyNumberFormat="0" applyFont="0" applyAlignment="0" applyProtection="0"/>
    <xf numFmtId="0" fontId="2" fillId="14" borderId="9"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cellStyleXfs>
  <cellXfs count="340">
    <xf numFmtId="0" fontId="0" fillId="0" borderId="0" xfId="0"/>
    <xf numFmtId="0" fontId="5" fillId="0" borderId="0" xfId="0" applyFont="1" applyAlignment="1">
      <alignment horizontal="center" vertical="center"/>
    </xf>
    <xf numFmtId="0" fontId="5" fillId="0" borderId="11" xfId="29" applyFont="1" applyBorder="1" applyAlignment="1">
      <alignment horizontal="center" vertical="center" wrapText="1"/>
    </xf>
    <xf numFmtId="0" fontId="5" fillId="0" borderId="11" xfId="29" applyFont="1" applyBorder="1" applyAlignment="1">
      <alignment horizontal="center" vertical="center"/>
    </xf>
    <xf numFmtId="0" fontId="5" fillId="0" borderId="0" xfId="0" applyFont="1" applyAlignment="1">
      <alignment vertical="center"/>
    </xf>
    <xf numFmtId="3" fontId="5" fillId="0" borderId="11" xfId="29" applyNumberFormat="1" applyFont="1" applyBorder="1" applyAlignment="1">
      <alignment horizontal="center" vertical="center"/>
    </xf>
    <xf numFmtId="0" fontId="5" fillId="0" borderId="0" xfId="29" applyFont="1" applyAlignment="1">
      <alignment horizontal="center" vertical="center"/>
    </xf>
    <xf numFmtId="3" fontId="4" fillId="0" borderId="0" xfId="29" applyNumberFormat="1"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29" applyFont="1" applyAlignment="1">
      <alignment horizontal="center" vertical="center" wrapText="1"/>
    </xf>
    <xf numFmtId="166" fontId="5" fillId="0" borderId="0" xfId="29" applyNumberFormat="1" applyFont="1" applyAlignment="1">
      <alignment horizontal="center" vertical="center"/>
    </xf>
    <xf numFmtId="0" fontId="5" fillId="0" borderId="11" xfId="29" applyFont="1" applyBorder="1" applyAlignment="1">
      <alignment horizontal="left" vertical="center"/>
    </xf>
    <xf numFmtId="166" fontId="5" fillId="0" borderId="11" xfId="29" applyNumberFormat="1" applyFont="1" applyBorder="1" applyAlignment="1">
      <alignment horizontal="center" vertical="center"/>
    </xf>
    <xf numFmtId="0" fontId="5" fillId="0" borderId="11" xfId="29" applyFont="1" applyBorder="1" applyAlignment="1">
      <alignment horizontal="left" vertical="center" wrapText="1"/>
    </xf>
    <xf numFmtId="0" fontId="4" fillId="15" borderId="11" xfId="29" applyFont="1" applyFill="1" applyBorder="1" applyAlignment="1">
      <alignment horizontal="center" vertical="center" wrapText="1"/>
    </xf>
    <xf numFmtId="166" fontId="4" fillId="0" borderId="0" xfId="29" applyNumberFormat="1" applyFont="1" applyAlignment="1">
      <alignment horizontal="center" vertical="center"/>
    </xf>
    <xf numFmtId="0" fontId="4" fillId="17" borderId="11" xfId="29" applyFont="1" applyFill="1" applyBorder="1" applyAlignment="1">
      <alignment horizontal="center" vertical="center"/>
    </xf>
    <xf numFmtId="0" fontId="4" fillId="17" borderId="11" xfId="29" applyFont="1" applyFill="1" applyBorder="1" applyAlignment="1">
      <alignment horizontal="left" vertical="center"/>
    </xf>
    <xf numFmtId="0" fontId="4" fillId="17" borderId="11" xfId="29" applyFont="1" applyFill="1" applyBorder="1" applyAlignment="1">
      <alignment horizontal="center" vertical="center" wrapText="1"/>
    </xf>
    <xf numFmtId="166" fontId="4" fillId="17" borderId="11" xfId="29" applyNumberFormat="1" applyFont="1" applyFill="1" applyBorder="1" applyAlignment="1">
      <alignment horizontal="center" vertical="center" wrapText="1"/>
    </xf>
    <xf numFmtId="0" fontId="4" fillId="17" borderId="11" xfId="29" applyFont="1" applyFill="1" applyBorder="1" applyAlignment="1">
      <alignment horizontal="left" vertical="center" wrapText="1"/>
    </xf>
    <xf numFmtId="166" fontId="5" fillId="0" borderId="0" xfId="0" applyNumberFormat="1" applyFont="1" applyAlignment="1">
      <alignment horizontal="center" vertical="center"/>
    </xf>
    <xf numFmtId="166" fontId="4" fillId="15" borderId="11" xfId="29" applyNumberFormat="1" applyFont="1" applyFill="1" applyBorder="1" applyAlignment="1">
      <alignment horizontal="center" vertical="center" wrapText="1"/>
    </xf>
    <xf numFmtId="166" fontId="5" fillId="0" borderId="11" xfId="29" applyNumberFormat="1" applyFont="1" applyBorder="1" applyAlignment="1">
      <alignment horizontal="center" vertical="center" wrapText="1"/>
    </xf>
    <xf numFmtId="0" fontId="5" fillId="0" borderId="0" xfId="29" applyFont="1" applyAlignment="1">
      <alignment horizontal="left" vertical="center" wrapText="1"/>
    </xf>
    <xf numFmtId="3" fontId="5" fillId="0" borderId="11" xfId="29" applyNumberFormat="1" applyFont="1" applyBorder="1" applyAlignment="1">
      <alignment horizontal="left" vertical="center" wrapText="1"/>
    </xf>
    <xf numFmtId="3" fontId="4" fillId="17" borderId="11" xfId="29" applyNumberFormat="1" applyFont="1" applyFill="1" applyBorder="1" applyAlignment="1">
      <alignment horizontal="left" vertical="center" wrapText="1"/>
    </xf>
    <xf numFmtId="0" fontId="5" fillId="0" borderId="0" xfId="0" applyFont="1" applyAlignment="1">
      <alignment horizontal="left" vertical="center" wrapText="1"/>
    </xf>
    <xf numFmtId="0" fontId="4" fillId="17" borderId="15" xfId="29" applyFont="1" applyFill="1" applyBorder="1" applyAlignment="1">
      <alignment horizontal="center" vertical="center"/>
    </xf>
    <xf numFmtId="0" fontId="5" fillId="0" borderId="15" xfId="29" applyFont="1" applyBorder="1" applyAlignment="1">
      <alignment vertical="center"/>
    </xf>
    <xf numFmtId="166" fontId="5" fillId="16" borderId="11" xfId="45" applyNumberFormat="1" applyFont="1" applyFill="1" applyBorder="1" applyAlignment="1">
      <alignment horizontal="center" vertical="center" wrapText="1"/>
    </xf>
    <xf numFmtId="49" fontId="5" fillId="16" borderId="11" xfId="29" applyNumberFormat="1" applyFont="1" applyFill="1" applyBorder="1" applyAlignment="1">
      <alignment horizontal="left" vertical="center" wrapText="1"/>
    </xf>
    <xf numFmtId="166" fontId="5" fillId="0" borderId="11" xfId="45" applyNumberFormat="1" applyFont="1" applyFill="1" applyBorder="1" applyAlignment="1">
      <alignment horizontal="center" vertical="center"/>
    </xf>
    <xf numFmtId="0" fontId="4" fillId="19" borderId="12" xfId="29" applyFont="1" applyFill="1" applyBorder="1" applyAlignment="1">
      <alignment horizontal="center" vertical="center"/>
    </xf>
    <xf numFmtId="0" fontId="4" fillId="19" borderId="12" xfId="29" applyFont="1" applyFill="1" applyBorder="1" applyAlignment="1">
      <alignment horizontal="center" vertical="center" wrapText="1"/>
    </xf>
    <xf numFmtId="166" fontId="4" fillId="19" borderId="12" xfId="29" applyNumberFormat="1" applyFont="1" applyFill="1" applyBorder="1" applyAlignment="1">
      <alignment horizontal="center" vertical="center" wrapText="1"/>
    </xf>
    <xf numFmtId="166" fontId="4" fillId="18" borderId="11" xfId="29" applyNumberFormat="1" applyFont="1" applyFill="1" applyBorder="1" applyAlignment="1">
      <alignment horizontal="center" vertical="center" wrapText="1"/>
    </xf>
    <xf numFmtId="3" fontId="5" fillId="16" borderId="11" xfId="0" applyNumberFormat="1" applyFont="1" applyFill="1" applyBorder="1" applyAlignment="1">
      <alignment horizontal="left" vertical="center" wrapText="1"/>
    </xf>
    <xf numFmtId="3" fontId="5" fillId="16" borderId="11" xfId="29" applyNumberFormat="1" applyFont="1" applyFill="1" applyBorder="1" applyAlignment="1">
      <alignment horizontal="center" vertical="center"/>
    </xf>
    <xf numFmtId="0" fontId="5" fillId="16" borderId="11" xfId="0" applyFont="1" applyFill="1" applyBorder="1" applyAlignment="1">
      <alignment horizontal="center" vertical="center" wrapText="1"/>
    </xf>
    <xf numFmtId="166" fontId="5" fillId="16" borderId="11" xfId="45" applyNumberFormat="1" applyFont="1" applyFill="1" applyBorder="1" applyAlignment="1">
      <alignment horizontal="center" vertical="center"/>
    </xf>
    <xf numFmtId="0" fontId="5" fillId="16" borderId="11" xfId="29" applyFont="1" applyFill="1" applyBorder="1" applyAlignment="1">
      <alignment horizontal="center" vertical="center" wrapText="1"/>
    </xf>
    <xf numFmtId="0" fontId="5" fillId="16" borderId="11" xfId="29" applyFont="1" applyFill="1" applyBorder="1" applyAlignment="1">
      <alignment horizontal="left" vertical="center" wrapText="1"/>
    </xf>
    <xf numFmtId="166" fontId="4" fillId="16" borderId="11" xfId="29" applyNumberFormat="1" applyFont="1" applyFill="1" applyBorder="1" applyAlignment="1">
      <alignment horizontal="center" vertical="center" wrapText="1"/>
    </xf>
    <xf numFmtId="49" fontId="4" fillId="16" borderId="16" xfId="29" applyNumberFormat="1" applyFont="1" applyFill="1" applyBorder="1" applyAlignment="1">
      <alignment horizontal="center" vertical="center" wrapText="1"/>
    </xf>
    <xf numFmtId="166" fontId="5" fillId="0" borderId="0" xfId="29" applyNumberFormat="1" applyFont="1" applyAlignment="1">
      <alignment horizontal="center" vertical="center" wrapText="1"/>
    </xf>
    <xf numFmtId="166" fontId="5" fillId="16" borderId="11" xfId="45" quotePrefix="1" applyNumberFormat="1" applyFont="1" applyFill="1" applyBorder="1" applyAlignment="1">
      <alignment horizontal="center" vertical="center" wrapText="1"/>
    </xf>
    <xf numFmtId="166" fontId="5" fillId="0" borderId="0" xfId="0" applyNumberFormat="1" applyFont="1" applyAlignment="1">
      <alignment horizontal="center" vertical="center" wrapText="1"/>
    </xf>
    <xf numFmtId="49" fontId="4" fillId="16" borderId="16" xfId="29" applyNumberFormat="1" applyFont="1" applyFill="1" applyBorder="1" applyAlignment="1">
      <alignment horizontal="left" vertical="center" wrapText="1"/>
    </xf>
    <xf numFmtId="167" fontId="5" fillId="0" borderId="0" xfId="29" applyNumberFormat="1" applyFont="1" applyAlignment="1">
      <alignment horizontal="center" vertical="center"/>
    </xf>
    <xf numFmtId="166" fontId="5" fillId="0" borderId="14" xfId="45" applyNumberFormat="1" applyFont="1" applyFill="1" applyBorder="1" applyAlignment="1">
      <alignment horizontal="center" vertical="center"/>
    </xf>
    <xf numFmtId="166" fontId="5" fillId="16" borderId="14" xfId="45" applyNumberFormat="1" applyFont="1" applyFill="1" applyBorder="1" applyAlignment="1">
      <alignment horizontal="center" vertical="center"/>
    </xf>
    <xf numFmtId="166" fontId="5" fillId="0" borderId="14" xfId="29" applyNumberFormat="1" applyFont="1" applyBorder="1" applyAlignment="1">
      <alignment horizontal="center" vertical="center"/>
    </xf>
    <xf numFmtId="166" fontId="5" fillId="16" borderId="14" xfId="45" applyNumberFormat="1" applyFont="1" applyFill="1" applyBorder="1" applyAlignment="1">
      <alignment horizontal="center" vertical="center" wrapText="1"/>
    </xf>
    <xf numFmtId="49" fontId="5" fillId="0" borderId="0" xfId="29" applyNumberFormat="1" applyFont="1" applyAlignment="1">
      <alignment horizontal="center" vertical="center"/>
    </xf>
    <xf numFmtId="49" fontId="5" fillId="16" borderId="14" xfId="45" applyNumberFormat="1" applyFont="1" applyFill="1" applyBorder="1" applyAlignment="1">
      <alignment horizontal="center" vertical="center"/>
    </xf>
    <xf numFmtId="49" fontId="5" fillId="0" borderId="14" xfId="29" applyNumberFormat="1" applyFont="1" applyBorder="1" applyAlignment="1">
      <alignment horizontal="center" vertical="center"/>
    </xf>
    <xf numFmtId="49" fontId="5" fillId="16" borderId="14" xfId="45" applyNumberFormat="1" applyFont="1" applyFill="1" applyBorder="1" applyAlignment="1">
      <alignment horizontal="center" vertical="center" wrapText="1"/>
    </xf>
    <xf numFmtId="49" fontId="5" fillId="0" borderId="0" xfId="0" applyNumberFormat="1" applyFont="1" applyAlignment="1">
      <alignment horizontal="center" vertical="center"/>
    </xf>
    <xf numFmtId="0" fontId="31" fillId="0" borderId="0" xfId="0" applyFont="1" applyAlignment="1">
      <alignment horizontal="right" vertical="center" wrapText="1"/>
    </xf>
    <xf numFmtId="166" fontId="37" fillId="0" borderId="0" xfId="29" applyNumberFormat="1" applyFont="1" applyAlignment="1">
      <alignment horizontal="center" vertical="center" wrapText="1"/>
    </xf>
    <xf numFmtId="49" fontId="4" fillId="15" borderId="16" xfId="29" applyNumberFormat="1" applyFont="1" applyFill="1" applyBorder="1" applyAlignment="1">
      <alignment horizontal="center" vertical="center" wrapText="1"/>
    </xf>
    <xf numFmtId="49" fontId="4" fillId="17" borderId="16" xfId="29" applyNumberFormat="1" applyFont="1" applyFill="1" applyBorder="1" applyAlignment="1">
      <alignment horizontal="center" vertical="center" wrapText="1"/>
    </xf>
    <xf numFmtId="49" fontId="5" fillId="0" borderId="16" xfId="29" applyNumberFormat="1" applyFont="1" applyBorder="1" applyAlignment="1">
      <alignment horizontal="center" vertical="center" wrapText="1"/>
    </xf>
    <xf numFmtId="0" fontId="5" fillId="0" borderId="15" xfId="29" applyFont="1" applyBorder="1" applyAlignment="1">
      <alignment horizontal="center" vertical="center"/>
    </xf>
    <xf numFmtId="0" fontId="5" fillId="0" borderId="11" xfId="0" applyFont="1" applyBorder="1" applyAlignment="1">
      <alignment horizontal="left" vertical="center"/>
    </xf>
    <xf numFmtId="4" fontId="5" fillId="16" borderId="11" xfId="39" applyNumberFormat="1" applyFont="1" applyFill="1" applyBorder="1" applyAlignment="1">
      <alignment horizontal="left" vertical="center" wrapText="1"/>
    </xf>
    <xf numFmtId="0" fontId="5" fillId="16" borderId="11" xfId="47" applyFont="1" applyFill="1" applyBorder="1" applyAlignment="1">
      <alignment horizontal="left" vertical="center" wrapText="1"/>
    </xf>
    <xf numFmtId="0" fontId="5" fillId="16" borderId="11" xfId="50" applyFont="1" applyFill="1" applyBorder="1" applyAlignment="1">
      <alignment horizontal="left" vertical="center" wrapText="1"/>
    </xf>
    <xf numFmtId="0" fontId="5" fillId="16" borderId="11" xfId="46" applyFont="1" applyFill="1" applyBorder="1" applyAlignment="1">
      <alignment horizontal="left" vertical="center" wrapText="1"/>
    </xf>
    <xf numFmtId="49" fontId="5" fillId="16" borderId="16" xfId="29" applyNumberFormat="1" applyFont="1" applyFill="1" applyBorder="1" applyAlignment="1">
      <alignment horizontal="left" vertical="center" wrapText="1"/>
    </xf>
    <xf numFmtId="166" fontId="5" fillId="16" borderId="11" xfId="29" applyNumberFormat="1" applyFont="1" applyFill="1" applyBorder="1" applyAlignment="1">
      <alignment horizontal="center" vertical="center" wrapText="1"/>
    </xf>
    <xf numFmtId="0" fontId="4" fillId="18" borderId="15" xfId="29" applyFont="1" applyFill="1" applyBorder="1" applyAlignment="1">
      <alignment vertical="center" wrapText="1"/>
    </xf>
    <xf numFmtId="0" fontId="4" fillId="18" borderId="11" xfId="29" applyFont="1" applyFill="1" applyBorder="1" applyAlignment="1">
      <alignment vertical="center" wrapText="1"/>
    </xf>
    <xf numFmtId="166" fontId="5" fillId="16" borderId="11" xfId="46" applyNumberFormat="1" applyFont="1" applyFill="1" applyBorder="1" applyAlignment="1">
      <alignment horizontal="center" vertical="center" wrapText="1"/>
    </xf>
    <xf numFmtId="166" fontId="5" fillId="0" borderId="14" xfId="29" applyNumberFormat="1" applyFont="1" applyBorder="1" applyAlignment="1">
      <alignment horizontal="center" vertical="center" wrapText="1"/>
    </xf>
    <xf numFmtId="49" fontId="5" fillId="0" borderId="14" xfId="29" applyNumberFormat="1" applyFont="1" applyBorder="1" applyAlignment="1">
      <alignment horizontal="center" vertical="center" wrapText="1"/>
    </xf>
    <xf numFmtId="49" fontId="5" fillId="17" borderId="16" xfId="29" applyNumberFormat="1" applyFont="1" applyFill="1" applyBorder="1" applyAlignment="1">
      <alignment horizontal="center" vertical="center" wrapText="1"/>
    </xf>
    <xf numFmtId="49" fontId="5" fillId="0" borderId="14" xfId="45" applyNumberFormat="1" applyFont="1" applyFill="1" applyBorder="1" applyAlignment="1">
      <alignment horizontal="center" vertical="center"/>
    </xf>
    <xf numFmtId="3" fontId="5" fillId="16" borderId="11" xfId="29" applyNumberFormat="1" applyFont="1" applyFill="1" applyBorder="1" applyAlignment="1">
      <alignment horizontal="left" vertical="center" wrapText="1"/>
    </xf>
    <xf numFmtId="166" fontId="5" fillId="16" borderId="16" xfId="45" applyNumberFormat="1" applyFont="1" applyFill="1" applyBorder="1" applyAlignment="1">
      <alignment horizontal="left" vertical="center" wrapText="1"/>
    </xf>
    <xf numFmtId="49" fontId="5" fillId="16" borderId="11" xfId="46" applyNumberFormat="1" applyFont="1" applyFill="1" applyBorder="1" applyAlignment="1">
      <alignment horizontal="left" vertical="center" wrapText="1"/>
    </xf>
    <xf numFmtId="166" fontId="4" fillId="16" borderId="16" xfId="29" applyNumberFormat="1" applyFont="1" applyFill="1" applyBorder="1" applyAlignment="1">
      <alignment horizontal="left" vertical="center" wrapText="1"/>
    </xf>
    <xf numFmtId="166" fontId="4" fillId="15" borderId="11" xfId="29" applyNumberFormat="1" applyFont="1" applyFill="1" applyBorder="1" applyAlignment="1">
      <alignment horizontal="center" vertical="center"/>
    </xf>
    <xf numFmtId="166" fontId="5" fillId="0" borderId="11" xfId="29" applyNumberFormat="1" applyFont="1" applyBorder="1" applyAlignment="1">
      <alignment horizontal="left" vertical="center"/>
    </xf>
    <xf numFmtId="166" fontId="4" fillId="17" borderId="11" xfId="29" applyNumberFormat="1" applyFont="1" applyFill="1" applyBorder="1" applyAlignment="1">
      <alignment horizontal="center" vertical="center"/>
    </xf>
    <xf numFmtId="0" fontId="5" fillId="16" borderId="11" xfId="29" applyFont="1" applyFill="1" applyBorder="1" applyAlignment="1">
      <alignment horizontal="center" vertical="center"/>
    </xf>
    <xf numFmtId="166" fontId="4" fillId="16" borderId="11" xfId="29" applyNumberFormat="1" applyFont="1" applyFill="1" applyBorder="1" applyAlignment="1">
      <alignment horizontal="center" vertical="center"/>
    </xf>
    <xf numFmtId="49" fontId="5" fillId="16" borderId="11" xfId="39" applyNumberFormat="1" applyFont="1" applyFill="1" applyBorder="1" applyAlignment="1">
      <alignment horizontal="left" vertical="center" wrapText="1"/>
    </xf>
    <xf numFmtId="3" fontId="5" fillId="0" borderId="15" xfId="29" applyNumberFormat="1" applyFont="1" applyBorder="1" applyAlignment="1">
      <alignment horizontal="center" vertical="center"/>
    </xf>
    <xf numFmtId="3" fontId="5" fillId="0" borderId="11" xfId="0" applyNumberFormat="1" applyFont="1" applyBorder="1" applyAlignment="1">
      <alignment horizontal="left" vertical="center"/>
    </xf>
    <xf numFmtId="49" fontId="5" fillId="16" borderId="11" xfId="46" quotePrefix="1" applyNumberFormat="1" applyFont="1" applyFill="1" applyBorder="1" applyAlignment="1">
      <alignment horizontal="left" vertical="center" wrapText="1"/>
    </xf>
    <xf numFmtId="168" fontId="5" fillId="16" borderId="11" xfId="45" applyNumberFormat="1" applyFont="1" applyFill="1" applyBorder="1" applyAlignment="1">
      <alignment horizontal="center" vertical="center"/>
    </xf>
    <xf numFmtId="0" fontId="41" fillId="18" borderId="15" xfId="29" applyFont="1" applyFill="1" applyBorder="1" applyAlignment="1">
      <alignment vertical="center" wrapText="1"/>
    </xf>
    <xf numFmtId="0" fontId="41" fillId="18" borderId="11" xfId="29" applyFont="1" applyFill="1" applyBorder="1" applyAlignment="1">
      <alignment vertical="center" wrapText="1"/>
    </xf>
    <xf numFmtId="166" fontId="41" fillId="18" borderId="11" xfId="29" applyNumberFormat="1" applyFont="1" applyFill="1" applyBorder="1" applyAlignment="1">
      <alignment horizontal="center" vertical="center" wrapText="1"/>
    </xf>
    <xf numFmtId="166" fontId="5" fillId="16" borderId="11" xfId="46" applyNumberFormat="1" applyFont="1" applyFill="1" applyBorder="1" applyAlignment="1">
      <alignment horizontal="center" vertical="center"/>
    </xf>
    <xf numFmtId="49" fontId="4" fillId="17" borderId="15" xfId="29" applyNumberFormat="1" applyFont="1" applyFill="1" applyBorder="1" applyAlignment="1">
      <alignment horizontal="center" vertical="center"/>
    </xf>
    <xf numFmtId="2" fontId="41" fillId="18" borderId="11" xfId="29" applyNumberFormat="1" applyFont="1" applyFill="1" applyBorder="1" applyAlignment="1">
      <alignment horizontal="center" vertical="center" wrapText="1"/>
    </xf>
    <xf numFmtId="2" fontId="4" fillId="17" borderId="11" xfId="29" applyNumberFormat="1" applyFont="1" applyFill="1" applyBorder="1" applyAlignment="1">
      <alignment horizontal="center" vertical="center" wrapText="1"/>
    </xf>
    <xf numFmtId="2" fontId="5" fillId="0" borderId="14" xfId="45" applyNumberFormat="1" applyFont="1" applyFill="1" applyBorder="1" applyAlignment="1">
      <alignment horizontal="center" vertical="center"/>
    </xf>
    <xf numFmtId="2" fontId="4" fillId="15" borderId="11"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xf>
    <xf numFmtId="2" fontId="4" fillId="18" borderId="11" xfId="29" applyNumberFormat="1" applyFont="1" applyFill="1" applyBorder="1" applyAlignment="1">
      <alignment horizontal="center" vertical="center" wrapText="1"/>
    </xf>
    <xf numFmtId="2" fontId="4" fillId="19" borderId="12" xfId="29" applyNumberFormat="1" applyFont="1" applyFill="1" applyBorder="1" applyAlignment="1">
      <alignment horizontal="center" vertical="center" wrapText="1"/>
    </xf>
    <xf numFmtId="2" fontId="5" fillId="0" borderId="14" xfId="29" applyNumberFormat="1" applyFont="1" applyBorder="1" applyAlignment="1">
      <alignment horizontal="center" vertical="center" wrapText="1"/>
    </xf>
    <xf numFmtId="2" fontId="4" fillId="17" borderId="11" xfId="29" applyNumberFormat="1" applyFont="1" applyFill="1" applyBorder="1" applyAlignment="1">
      <alignment horizontal="center" vertical="center"/>
    </xf>
    <xf numFmtId="2" fontId="5" fillId="16" borderId="14" xfId="45" applyNumberFormat="1" applyFont="1" applyFill="1" applyBorder="1" applyAlignment="1">
      <alignment horizontal="center" vertical="center" wrapText="1"/>
    </xf>
    <xf numFmtId="9" fontId="4" fillId="15" borderId="11" xfId="56" applyFont="1" applyFill="1" applyBorder="1" applyAlignment="1">
      <alignment horizontal="center" vertical="center" wrapText="1"/>
    </xf>
    <xf numFmtId="10" fontId="4" fillId="15" borderId="11" xfId="56" applyNumberFormat="1" applyFont="1" applyFill="1" applyBorder="1" applyAlignment="1">
      <alignment horizontal="center" vertical="center" wrapText="1"/>
    </xf>
    <xf numFmtId="9" fontId="4" fillId="19" borderId="12" xfId="56" applyFont="1" applyFill="1" applyBorder="1" applyAlignment="1">
      <alignment horizontal="center" vertical="center" wrapText="1"/>
    </xf>
    <xf numFmtId="10" fontId="4" fillId="19" borderId="12" xfId="56" applyNumberFormat="1" applyFont="1" applyFill="1" applyBorder="1" applyAlignment="1">
      <alignment horizontal="center" vertical="center" wrapText="1"/>
    </xf>
    <xf numFmtId="9" fontId="4" fillId="17" borderId="11" xfId="56" applyFont="1" applyFill="1" applyBorder="1" applyAlignment="1">
      <alignment horizontal="center" vertical="center" wrapText="1"/>
    </xf>
    <xf numFmtId="9" fontId="5" fillId="0" borderId="14" xfId="56" applyFont="1" applyFill="1" applyBorder="1" applyAlignment="1">
      <alignment horizontal="center" vertical="center"/>
    </xf>
    <xf numFmtId="9" fontId="5" fillId="16" borderId="14" xfId="56" applyFont="1" applyFill="1" applyBorder="1" applyAlignment="1">
      <alignment horizontal="center" vertical="center"/>
    </xf>
    <xf numFmtId="9" fontId="5" fillId="0" borderId="14" xfId="56" applyFont="1" applyBorder="1" applyAlignment="1">
      <alignment horizontal="center" vertical="center"/>
    </xf>
    <xf numFmtId="9" fontId="5" fillId="0" borderId="14" xfId="56" applyFont="1" applyBorder="1" applyAlignment="1">
      <alignment horizontal="center" vertical="center" wrapText="1"/>
    </xf>
    <xf numFmtId="9" fontId="4" fillId="15" borderId="11" xfId="56" applyFont="1" applyFill="1" applyBorder="1" applyAlignment="1">
      <alignment horizontal="center" vertical="center"/>
    </xf>
    <xf numFmtId="9" fontId="4" fillId="17" borderId="11" xfId="56" applyFont="1" applyFill="1" applyBorder="1" applyAlignment="1">
      <alignment horizontal="center" vertical="center"/>
    </xf>
    <xf numFmtId="9" fontId="41" fillId="18" borderId="11" xfId="56" applyFont="1" applyFill="1" applyBorder="1" applyAlignment="1">
      <alignment horizontal="center" vertical="center" wrapText="1"/>
    </xf>
    <xf numFmtId="9" fontId="4" fillId="18" borderId="11" xfId="56" applyFont="1" applyFill="1" applyBorder="1" applyAlignment="1">
      <alignment horizontal="center" vertical="center" wrapText="1"/>
    </xf>
    <xf numFmtId="10" fontId="4" fillId="17" borderId="11" xfId="56" applyNumberFormat="1" applyFont="1" applyFill="1" applyBorder="1" applyAlignment="1">
      <alignment horizontal="center" vertical="center" wrapText="1"/>
    </xf>
    <xf numFmtId="10" fontId="5" fillId="0" borderId="14" xfId="56" applyNumberFormat="1" applyFont="1" applyFill="1" applyBorder="1" applyAlignment="1">
      <alignment horizontal="center" vertical="center"/>
    </xf>
    <xf numFmtId="10" fontId="5" fillId="16" borderId="14" xfId="56" applyNumberFormat="1" applyFont="1" applyFill="1" applyBorder="1" applyAlignment="1">
      <alignment horizontal="center" vertical="center"/>
    </xf>
    <xf numFmtId="10" fontId="5" fillId="0" borderId="14" xfId="56" applyNumberFormat="1" applyFont="1" applyBorder="1" applyAlignment="1">
      <alignment horizontal="center" vertical="center"/>
    </xf>
    <xf numFmtId="10" fontId="5" fillId="0" borderId="14" xfId="56" applyNumberFormat="1" applyFont="1" applyBorder="1" applyAlignment="1">
      <alignment horizontal="center" vertical="center" wrapText="1"/>
    </xf>
    <xf numFmtId="10" fontId="4" fillId="15" borderId="11" xfId="56" applyNumberFormat="1" applyFont="1" applyFill="1" applyBorder="1" applyAlignment="1">
      <alignment horizontal="center" vertical="center"/>
    </xf>
    <xf numFmtId="10" fontId="4" fillId="17" borderId="11" xfId="56" applyNumberFormat="1" applyFont="1" applyFill="1" applyBorder="1" applyAlignment="1">
      <alignment horizontal="center" vertical="center"/>
    </xf>
    <xf numFmtId="10" fontId="41" fillId="18" borderId="11" xfId="56" applyNumberFormat="1" applyFont="1" applyFill="1" applyBorder="1" applyAlignment="1">
      <alignment horizontal="center" vertical="center" wrapText="1"/>
    </xf>
    <xf numFmtId="10" fontId="4" fillId="18" borderId="11" xfId="56" applyNumberFormat="1" applyFont="1" applyFill="1" applyBorder="1" applyAlignment="1">
      <alignment horizontal="center" vertical="center" wrapText="1"/>
    </xf>
    <xf numFmtId="10" fontId="4" fillId="17" borderId="14" xfId="56" applyNumberFormat="1" applyFont="1" applyFill="1" applyBorder="1" applyAlignment="1">
      <alignment horizontal="center" vertical="center" wrapText="1"/>
    </xf>
    <xf numFmtId="10" fontId="5" fillId="0" borderId="0" xfId="56" applyNumberFormat="1" applyFont="1" applyAlignment="1">
      <alignment horizontal="center" vertical="center"/>
    </xf>
    <xf numFmtId="2" fontId="5" fillId="16" borderId="14" xfId="45" applyNumberFormat="1" applyFont="1" applyFill="1" applyBorder="1" applyAlignment="1">
      <alignment horizontal="center" vertical="center"/>
    </xf>
    <xf numFmtId="0" fontId="5" fillId="16" borderId="14" xfId="45" applyNumberFormat="1" applyFont="1" applyFill="1" applyBorder="1" applyAlignment="1">
      <alignment horizontal="center" vertical="center"/>
    </xf>
    <xf numFmtId="0" fontId="5" fillId="16" borderId="13" xfId="0" applyFont="1" applyFill="1" applyBorder="1" applyAlignment="1">
      <alignment horizontal="center" vertical="center" wrapText="1"/>
    </xf>
    <xf numFmtId="3" fontId="5" fillId="16" borderId="13" xfId="29" applyNumberFormat="1" applyFont="1" applyFill="1" applyBorder="1" applyAlignment="1">
      <alignment horizontal="left" vertical="center" wrapText="1"/>
    </xf>
    <xf numFmtId="166" fontId="24" fillId="16" borderId="16" xfId="29" applyNumberFormat="1" applyFont="1" applyFill="1" applyBorder="1" applyAlignment="1">
      <alignment horizontal="left" vertical="center" wrapText="1"/>
    </xf>
    <xf numFmtId="49" fontId="5" fillId="16" borderId="11" xfId="47" applyNumberFormat="1" applyFont="1" applyFill="1" applyBorder="1" applyAlignment="1">
      <alignment horizontal="center" vertical="center" wrapText="1"/>
    </xf>
    <xf numFmtId="49" fontId="5" fillId="16" borderId="11" xfId="46" applyNumberFormat="1" applyFont="1" applyFill="1" applyBorder="1" applyAlignment="1">
      <alignment horizontal="left" vertical="top" wrapText="1"/>
    </xf>
    <xf numFmtId="2" fontId="5" fillId="16" borderId="13" xfId="45" applyNumberFormat="1" applyFont="1" applyFill="1" applyBorder="1" applyAlignment="1">
      <alignment vertical="center" wrapText="1"/>
    </xf>
    <xf numFmtId="2" fontId="5" fillId="16" borderId="12" xfId="45" applyNumberFormat="1" applyFont="1" applyFill="1" applyBorder="1" applyAlignment="1">
      <alignment vertical="center" wrapText="1"/>
    </xf>
    <xf numFmtId="0" fontId="4" fillId="16" borderId="11" xfId="29" applyFont="1" applyFill="1" applyBorder="1" applyAlignment="1">
      <alignment horizontal="left" vertical="center" wrapText="1"/>
    </xf>
    <xf numFmtId="166" fontId="5" fillId="16" borderId="0" xfId="0" applyNumberFormat="1" applyFont="1" applyFill="1" applyAlignment="1">
      <alignment horizontal="center" vertical="center" wrapText="1"/>
    </xf>
    <xf numFmtId="166" fontId="4" fillId="16" borderId="16" xfId="45" applyNumberFormat="1" applyFont="1" applyFill="1" applyBorder="1" applyAlignment="1">
      <alignment horizontal="left" vertical="center" wrapText="1"/>
    </xf>
    <xf numFmtId="0" fontId="41" fillId="18" borderId="11" xfId="29" applyFont="1" applyFill="1" applyBorder="1" applyAlignment="1">
      <alignment horizontal="left" vertical="center" wrapText="1"/>
    </xf>
    <xf numFmtId="0" fontId="4" fillId="18" borderId="11" xfId="29" applyFont="1" applyFill="1" applyBorder="1" applyAlignment="1">
      <alignment horizontal="left" vertical="center" wrapText="1"/>
    </xf>
    <xf numFmtId="166" fontId="5" fillId="16" borderId="11" xfId="45" applyNumberFormat="1" applyFont="1" applyFill="1" applyBorder="1" applyAlignment="1">
      <alignment horizontal="right" vertical="center"/>
    </xf>
    <xf numFmtId="0" fontId="5" fillId="16" borderId="11" xfId="45" applyNumberFormat="1" applyFont="1" applyFill="1" applyBorder="1" applyAlignment="1">
      <alignment horizontal="center" vertical="center" wrapText="1"/>
    </xf>
    <xf numFmtId="0" fontId="4" fillId="16" borderId="16" xfId="0" applyFont="1" applyFill="1" applyBorder="1" applyAlignment="1">
      <alignment horizontal="left" vertical="center" wrapText="1"/>
    </xf>
    <xf numFmtId="3" fontId="43" fillId="16" borderId="11" xfId="29" applyNumberFormat="1" applyFont="1" applyFill="1" applyBorder="1" applyAlignment="1">
      <alignment horizontal="left" vertical="center" wrapText="1"/>
    </xf>
    <xf numFmtId="166" fontId="42" fillId="16" borderId="11" xfId="45" applyNumberFormat="1" applyFont="1" applyFill="1" applyBorder="1" applyAlignment="1">
      <alignment horizontal="center" vertical="center"/>
    </xf>
    <xf numFmtId="2" fontId="42" fillId="16" borderId="14" xfId="45" applyNumberFormat="1" applyFont="1" applyFill="1" applyBorder="1" applyAlignment="1">
      <alignment horizontal="center" vertical="center"/>
    </xf>
    <xf numFmtId="49" fontId="42" fillId="16" borderId="11" xfId="29" applyNumberFormat="1" applyFont="1" applyFill="1" applyBorder="1" applyAlignment="1">
      <alignment horizontal="left" vertical="center" wrapText="1"/>
    </xf>
    <xf numFmtId="2" fontId="5" fillId="16" borderId="11" xfId="45" applyNumberFormat="1" applyFont="1" applyFill="1" applyBorder="1" applyAlignment="1">
      <alignment horizontal="center" vertical="center" wrapText="1"/>
    </xf>
    <xf numFmtId="166" fontId="5" fillId="16" borderId="13" xfId="45" applyNumberFormat="1" applyFont="1" applyFill="1" applyBorder="1" applyAlignment="1">
      <alignment horizontal="center" vertical="center"/>
    </xf>
    <xf numFmtId="0" fontId="4" fillId="15" borderId="11" xfId="29" applyFont="1" applyFill="1" applyBorder="1" applyAlignment="1">
      <alignment horizontal="center" vertical="center"/>
    </xf>
    <xf numFmtId="1" fontId="5" fillId="16" borderId="14" xfId="45" applyNumberFormat="1" applyFont="1" applyFill="1" applyBorder="1" applyAlignment="1">
      <alignment horizontal="center" vertical="center"/>
    </xf>
    <xf numFmtId="0" fontId="35" fillId="16" borderId="11" xfId="29" applyFont="1" applyFill="1" applyBorder="1" applyAlignment="1">
      <alignment horizontal="center" vertical="center"/>
    </xf>
    <xf numFmtId="0" fontId="35" fillId="16" borderId="11" xfId="29" applyFont="1" applyFill="1" applyBorder="1" applyAlignment="1">
      <alignment horizontal="center" vertical="center" wrapText="1"/>
    </xf>
    <xf numFmtId="166" fontId="35" fillId="16" borderId="11" xfId="45" applyNumberFormat="1" applyFont="1" applyFill="1" applyBorder="1" applyAlignment="1">
      <alignment horizontal="center" vertical="center"/>
    </xf>
    <xf numFmtId="166" fontId="35" fillId="16" borderId="11"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xf>
    <xf numFmtId="0" fontId="35" fillId="16" borderId="11" xfId="29" applyFont="1" applyFill="1" applyBorder="1" applyAlignment="1">
      <alignment horizontal="left" vertical="center" wrapText="1"/>
    </xf>
    <xf numFmtId="166" fontId="35" fillId="16" borderId="14" xfId="45" applyNumberFormat="1" applyFont="1" applyFill="1" applyBorder="1" applyAlignment="1">
      <alignment horizontal="center" vertical="center"/>
    </xf>
    <xf numFmtId="2" fontId="35" fillId="16" borderId="14" xfId="45" applyNumberFormat="1" applyFont="1" applyFill="1" applyBorder="1" applyAlignment="1">
      <alignment horizontal="center" vertical="center"/>
    </xf>
    <xf numFmtId="0" fontId="35" fillId="16" borderId="14" xfId="45" applyNumberFormat="1" applyFont="1" applyFill="1" applyBorder="1" applyAlignment="1">
      <alignment horizontal="center" vertical="center"/>
    </xf>
    <xf numFmtId="166" fontId="35" fillId="16" borderId="11" xfId="29" applyNumberFormat="1" applyFont="1" applyFill="1" applyBorder="1" applyAlignment="1">
      <alignment horizontal="center" vertical="center"/>
    </xf>
    <xf numFmtId="166" fontId="36" fillId="16" borderId="11" xfId="29" applyNumberFormat="1" applyFont="1" applyFill="1" applyBorder="1" applyAlignment="1">
      <alignment horizontal="center" vertical="center"/>
    </xf>
    <xf numFmtId="49" fontId="35" fillId="16" borderId="11" xfId="46" applyNumberFormat="1" applyFont="1" applyFill="1" applyBorder="1" applyAlignment="1">
      <alignment horizontal="left" vertical="center" wrapText="1"/>
    </xf>
    <xf numFmtId="166" fontId="35" fillId="16" borderId="11" xfId="29" applyNumberFormat="1" applyFont="1" applyFill="1" applyBorder="1" applyAlignment="1">
      <alignment horizontal="center" vertical="center" wrapText="1"/>
    </xf>
    <xf numFmtId="3" fontId="35" fillId="16" borderId="11" xfId="0" applyNumberFormat="1" applyFont="1" applyFill="1" applyBorder="1" applyAlignment="1">
      <alignment horizontal="left" vertical="center" wrapText="1"/>
    </xf>
    <xf numFmtId="166" fontId="36" fillId="16" borderId="11" xfId="45" applyNumberFormat="1" applyFont="1" applyFill="1" applyBorder="1" applyAlignment="1">
      <alignment horizontal="center" vertical="center" wrapText="1"/>
    </xf>
    <xf numFmtId="166" fontId="36" fillId="16" borderId="11" xfId="29" applyNumberFormat="1" applyFont="1" applyFill="1" applyBorder="1" applyAlignment="1">
      <alignment horizontal="center" vertical="center" wrapText="1"/>
    </xf>
    <xf numFmtId="2" fontId="35" fillId="16" borderId="14" xfId="45" applyNumberFormat="1" applyFont="1" applyFill="1" applyBorder="1" applyAlignment="1">
      <alignment horizontal="center" vertical="center" wrapText="1"/>
    </xf>
    <xf numFmtId="4" fontId="35" fillId="16" borderId="14" xfId="45" applyNumberFormat="1" applyFont="1" applyFill="1" applyBorder="1" applyAlignment="1">
      <alignment horizontal="center" vertical="center" wrapText="1"/>
    </xf>
    <xf numFmtId="9" fontId="36" fillId="16" borderId="11" xfId="29" applyNumberFormat="1" applyFont="1" applyFill="1" applyBorder="1" applyAlignment="1">
      <alignment horizontal="center" vertical="center" wrapText="1"/>
    </xf>
    <xf numFmtId="49" fontId="35" fillId="16" borderId="14" xfId="45" applyNumberFormat="1" applyFont="1" applyFill="1" applyBorder="1" applyAlignment="1">
      <alignment horizontal="center" vertical="center" wrapText="1"/>
    </xf>
    <xf numFmtId="49" fontId="35" fillId="16" borderId="11" xfId="29" applyNumberFormat="1" applyFont="1" applyFill="1" applyBorder="1" applyAlignment="1">
      <alignment horizontal="left" vertical="center" wrapText="1"/>
    </xf>
    <xf numFmtId="49" fontId="35" fillId="16" borderId="14" xfId="45" applyNumberFormat="1" applyFont="1" applyFill="1" applyBorder="1" applyAlignment="1">
      <alignment horizontal="center" vertical="center"/>
    </xf>
    <xf numFmtId="49" fontId="35" fillId="16" borderId="11" xfId="47" applyNumberFormat="1" applyFont="1" applyFill="1" applyBorder="1" applyAlignment="1">
      <alignment horizontal="center" vertical="center" wrapText="1"/>
    </xf>
    <xf numFmtId="168" fontId="35" fillId="16" borderId="11" xfId="45" applyNumberFormat="1" applyFont="1" applyFill="1" applyBorder="1" applyAlignment="1">
      <alignment horizontal="center" vertical="center"/>
    </xf>
    <xf numFmtId="166" fontId="35" fillId="16" borderId="11" xfId="46" applyNumberFormat="1" applyFont="1" applyFill="1" applyBorder="1" applyAlignment="1">
      <alignment horizontal="center" vertical="center"/>
    </xf>
    <xf numFmtId="166" fontId="35" fillId="16" borderId="11" xfId="46" applyNumberFormat="1" applyFont="1" applyFill="1" applyBorder="1" applyAlignment="1">
      <alignment horizontal="center" vertical="center" wrapText="1"/>
    </xf>
    <xf numFmtId="166" fontId="35" fillId="16" borderId="14" xfId="45" applyNumberFormat="1" applyFont="1" applyFill="1" applyBorder="1" applyAlignment="1">
      <alignment horizontal="center" vertical="center" wrapText="1"/>
    </xf>
    <xf numFmtId="0" fontId="35" fillId="16" borderId="11" xfId="0" applyFont="1" applyFill="1" applyBorder="1" applyAlignment="1">
      <alignment horizontal="center" vertical="center" wrapText="1"/>
    </xf>
    <xf numFmtId="0" fontId="35" fillId="16" borderId="11" xfId="29" applyFont="1" applyFill="1" applyBorder="1" applyAlignment="1">
      <alignment horizontal="left" vertical="top" wrapText="1"/>
    </xf>
    <xf numFmtId="0" fontId="35" fillId="16" borderId="11" xfId="0" applyFont="1" applyFill="1" applyBorder="1" applyAlignment="1">
      <alignment horizontal="left" vertical="center" wrapText="1"/>
    </xf>
    <xf numFmtId="4" fontId="35" fillId="16" borderId="11" xfId="39" applyNumberFormat="1" applyFont="1" applyFill="1" applyBorder="1" applyAlignment="1">
      <alignment horizontal="left" vertical="center" wrapText="1"/>
    </xf>
    <xf numFmtId="4" fontId="35" fillId="16" borderId="23" xfId="39" applyNumberFormat="1" applyFont="1" applyFill="1" applyBorder="1" applyAlignment="1">
      <alignment horizontal="left" vertical="center" wrapText="1"/>
    </xf>
    <xf numFmtId="0" fontId="35" fillId="16" borderId="13" xfId="29" applyFont="1" applyFill="1" applyBorder="1" applyAlignment="1">
      <alignment horizontal="left" vertical="center" wrapText="1"/>
    </xf>
    <xf numFmtId="0" fontId="5" fillId="16" borderId="11" xfId="0" applyFont="1" applyFill="1" applyBorder="1" applyAlignment="1">
      <alignment vertical="center"/>
    </xf>
    <xf numFmtId="49" fontId="44" fillId="16" borderId="16" xfId="29" applyNumberFormat="1" applyFont="1" applyFill="1" applyBorder="1" applyAlignment="1">
      <alignment horizontal="left" vertical="center" wrapText="1"/>
    </xf>
    <xf numFmtId="166" fontId="4" fillId="0" borderId="14" xfId="29" applyNumberFormat="1" applyFont="1" applyBorder="1" applyAlignment="1">
      <alignment horizontal="center" vertical="center" wrapText="1"/>
    </xf>
    <xf numFmtId="4" fontId="5" fillId="0" borderId="14" xfId="29" applyNumberFormat="1" applyFont="1" applyBorder="1" applyAlignment="1">
      <alignment horizontal="center" vertical="center" wrapText="1"/>
    </xf>
    <xf numFmtId="166" fontId="36" fillId="0" borderId="11" xfId="45" applyNumberFormat="1" applyFont="1" applyFill="1" applyBorder="1" applyAlignment="1">
      <alignment horizontal="center" vertical="center"/>
    </xf>
    <xf numFmtId="166" fontId="36" fillId="0" borderId="11" xfId="46" applyNumberFormat="1" applyFont="1" applyBorder="1" applyAlignment="1">
      <alignment horizontal="center" vertical="center"/>
    </xf>
    <xf numFmtId="49" fontId="36" fillId="0" borderId="14" xfId="45" applyNumberFormat="1" applyFont="1" applyFill="1" applyBorder="1" applyAlignment="1">
      <alignment horizontal="center" vertical="center"/>
    </xf>
    <xf numFmtId="166" fontId="4" fillId="15" borderId="14" xfId="29" applyNumberFormat="1" applyFont="1" applyFill="1" applyBorder="1" applyAlignment="1">
      <alignment horizontal="center" vertical="center" wrapText="1"/>
    </xf>
    <xf numFmtId="166" fontId="4" fillId="17" borderId="14" xfId="29" applyNumberFormat="1" applyFont="1" applyFill="1" applyBorder="1" applyAlignment="1">
      <alignment horizontal="center" vertical="center" wrapText="1"/>
    </xf>
    <xf numFmtId="0" fontId="5" fillId="16" borderId="14" xfId="45" applyNumberFormat="1" applyFont="1" applyFill="1" applyBorder="1" applyAlignment="1">
      <alignment horizontal="center" vertical="center" wrapText="1"/>
    </xf>
    <xf numFmtId="3" fontId="35" fillId="16" borderId="11" xfId="29" applyNumberFormat="1" applyFont="1" applyFill="1" applyBorder="1" applyAlignment="1">
      <alignment horizontal="center" vertical="center"/>
    </xf>
    <xf numFmtId="3" fontId="45" fillId="0" borderId="11" xfId="29" applyNumberFormat="1" applyFont="1" applyBorder="1" applyAlignment="1">
      <alignment horizontal="center" vertical="center" wrapText="1"/>
    </xf>
    <xf numFmtId="49" fontId="5" fillId="16" borderId="11" xfId="45" applyNumberFormat="1" applyFont="1" applyFill="1" applyBorder="1" applyAlignment="1">
      <alignment horizontal="center" vertical="center" wrapText="1"/>
    </xf>
    <xf numFmtId="166" fontId="5" fillId="16" borderId="11" xfId="0" applyNumberFormat="1" applyFont="1" applyFill="1" applyBorder="1" applyAlignment="1">
      <alignment horizontal="left" vertical="center" wrapText="1"/>
    </xf>
    <xf numFmtId="166" fontId="5" fillId="16" borderId="11" xfId="45" applyNumberFormat="1" applyFont="1" applyFill="1" applyBorder="1" applyAlignment="1">
      <alignment horizontal="left" vertical="center" wrapText="1"/>
    </xf>
    <xf numFmtId="0" fontId="35" fillId="16" borderId="14" xfId="45" applyNumberFormat="1" applyFont="1" applyFill="1" applyBorder="1" applyAlignment="1">
      <alignment horizontal="center" vertical="center" wrapText="1"/>
    </xf>
    <xf numFmtId="166" fontId="5" fillId="0" borderId="11" xfId="29" applyNumberFormat="1" applyFont="1" applyBorder="1" applyAlignment="1">
      <alignment horizontal="left" vertical="center" wrapText="1"/>
    </xf>
    <xf numFmtId="4" fontId="35" fillId="0" borderId="11" xfId="39" applyNumberFormat="1" applyFont="1" applyBorder="1" applyAlignment="1">
      <alignment horizontal="left" vertical="center" wrapText="1"/>
    </xf>
    <xf numFmtId="49" fontId="4" fillId="0" borderId="16" xfId="29" applyNumberFormat="1" applyFont="1" applyBorder="1" applyAlignment="1">
      <alignment horizontal="left" vertical="center" wrapText="1"/>
    </xf>
    <xf numFmtId="166" fontId="35" fillId="16" borderId="11" xfId="45" applyNumberFormat="1" applyFont="1" applyFill="1" applyBorder="1" applyAlignment="1">
      <alignment horizontal="left" vertical="center" wrapText="1"/>
    </xf>
    <xf numFmtId="166" fontId="35" fillId="16" borderId="11" xfId="45" applyNumberFormat="1" applyFont="1" applyFill="1" applyBorder="1" applyAlignment="1">
      <alignment horizontal="left" vertical="center"/>
    </xf>
    <xf numFmtId="166" fontId="35" fillId="0" borderId="11" xfId="45" applyNumberFormat="1" applyFont="1" applyFill="1" applyBorder="1" applyAlignment="1">
      <alignment horizontal="center" vertical="center"/>
    </xf>
    <xf numFmtId="166" fontId="35" fillId="16" borderId="11" xfId="46" applyNumberFormat="1" applyFont="1" applyFill="1" applyBorder="1" applyAlignment="1">
      <alignment horizontal="left" vertical="center" wrapText="1"/>
    </xf>
    <xf numFmtId="49" fontId="35" fillId="0" borderId="11" xfId="46" applyNumberFormat="1" applyFont="1" applyBorder="1" applyAlignment="1">
      <alignment horizontal="left" vertical="center" wrapText="1"/>
    </xf>
    <xf numFmtId="49" fontId="35" fillId="0" borderId="11" xfId="47" applyNumberFormat="1" applyFont="1" applyBorder="1" applyAlignment="1">
      <alignment horizontal="center" vertical="center" wrapText="1"/>
    </xf>
    <xf numFmtId="0" fontId="35" fillId="0" borderId="11" xfId="29" applyFont="1" applyBorder="1" applyAlignment="1">
      <alignment horizontal="center" vertical="center" wrapText="1"/>
    </xf>
    <xf numFmtId="166" fontId="35" fillId="0" borderId="11" xfId="45" applyNumberFormat="1" applyFont="1" applyFill="1" applyBorder="1" applyAlignment="1">
      <alignment horizontal="center" vertical="center" wrapText="1"/>
    </xf>
    <xf numFmtId="49" fontId="35" fillId="0" borderId="11" xfId="29" applyNumberFormat="1" applyFont="1" applyBorder="1" applyAlignment="1">
      <alignment horizontal="left" vertical="center" wrapText="1"/>
    </xf>
    <xf numFmtId="0" fontId="5" fillId="0" borderId="11" xfId="0" applyFont="1" applyBorder="1" applyAlignment="1">
      <alignment horizontal="center" vertical="center"/>
    </xf>
    <xf numFmtId="0" fontId="5" fillId="0" borderId="11" xfId="0" applyFont="1" applyBorder="1" applyAlignment="1">
      <alignment horizontal="left" vertical="center" wrapText="1"/>
    </xf>
    <xf numFmtId="0" fontId="5" fillId="0" borderId="11" xfId="0" applyFont="1" applyBorder="1" applyAlignment="1">
      <alignment horizontal="center" vertical="center" wrapText="1"/>
    </xf>
    <xf numFmtId="166" fontId="5" fillId="0" borderId="11"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166" fontId="5" fillId="0" borderId="11" xfId="0" applyNumberFormat="1" applyFont="1" applyBorder="1" applyAlignment="1">
      <alignment horizontal="center" vertical="center"/>
    </xf>
    <xf numFmtId="166" fontId="4" fillId="19" borderId="25" xfId="29" applyNumberFormat="1" applyFont="1" applyFill="1" applyBorder="1" applyAlignment="1">
      <alignment horizontal="center" vertical="center" wrapText="1"/>
    </xf>
    <xf numFmtId="0" fontId="4" fillId="17" borderId="15" xfId="29" applyFont="1" applyFill="1" applyBorder="1" applyAlignment="1">
      <alignment horizontal="center" vertical="center" wrapText="1"/>
    </xf>
    <xf numFmtId="166" fontId="4" fillId="15" borderId="16" xfId="29" applyNumberFormat="1" applyFont="1" applyFill="1" applyBorder="1" applyAlignment="1">
      <alignment horizontal="center" vertical="center" wrapText="1"/>
    </xf>
    <xf numFmtId="166" fontId="4" fillId="17" borderId="16" xfId="29" applyNumberFormat="1" applyFont="1" applyFill="1" applyBorder="1" applyAlignment="1">
      <alignment horizontal="center" vertical="center" wrapText="1"/>
    </xf>
    <xf numFmtId="0" fontId="4" fillId="16" borderId="0" xfId="0" applyFont="1" applyFill="1" applyBorder="1" applyAlignment="1">
      <alignment vertical="center"/>
    </xf>
    <xf numFmtId="166" fontId="4" fillId="0" borderId="16" xfId="29" applyNumberFormat="1" applyFont="1" applyBorder="1" applyAlignment="1">
      <alignment horizontal="left" vertical="center" wrapText="1"/>
    </xf>
    <xf numFmtId="166" fontId="4" fillId="15" borderId="16" xfId="29" applyNumberFormat="1" applyFont="1" applyFill="1" applyBorder="1" applyAlignment="1">
      <alignment horizontal="center" vertical="center"/>
    </xf>
    <xf numFmtId="166" fontId="4" fillId="17" borderId="16" xfId="29" applyNumberFormat="1" applyFont="1" applyFill="1" applyBorder="1" applyAlignment="1">
      <alignment horizontal="center" vertical="center"/>
    </xf>
    <xf numFmtId="166" fontId="5" fillId="16" borderId="0" xfId="0" applyNumberFormat="1" applyFont="1" applyFill="1" applyBorder="1" applyAlignment="1">
      <alignment horizontal="left" vertical="center" wrapText="1"/>
    </xf>
    <xf numFmtId="166" fontId="41" fillId="18" borderId="16" xfId="29" applyNumberFormat="1" applyFont="1" applyFill="1" applyBorder="1" applyAlignment="1">
      <alignment horizontal="center" vertical="center" wrapText="1"/>
    </xf>
    <xf numFmtId="166" fontId="4" fillId="18" borderId="16" xfId="29" applyNumberFormat="1"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21" xfId="0" applyFont="1" applyBorder="1" applyAlignment="1">
      <alignment horizontal="center" vertical="center"/>
    </xf>
    <xf numFmtId="0" fontId="5" fillId="0" borderId="21" xfId="0" applyFont="1" applyBorder="1" applyAlignment="1">
      <alignment horizontal="center" vertical="center" wrapText="1"/>
    </xf>
    <xf numFmtId="166" fontId="5" fillId="0" borderId="21" xfId="0" applyNumberFormat="1" applyFont="1" applyBorder="1" applyAlignment="1">
      <alignment horizontal="center" vertical="center" wrapText="1"/>
    </xf>
    <xf numFmtId="166" fontId="5" fillId="0" borderId="21" xfId="0" applyNumberFormat="1" applyFont="1" applyBorder="1" applyAlignment="1">
      <alignment horizontal="center" vertical="center"/>
    </xf>
    <xf numFmtId="166" fontId="35" fillId="16" borderId="21" xfId="45" applyNumberFormat="1" applyFont="1" applyFill="1" applyBorder="1" applyAlignment="1">
      <alignment horizontal="center" vertical="center" wrapText="1"/>
    </xf>
    <xf numFmtId="166" fontId="5" fillId="16" borderId="21" xfId="45" applyNumberFormat="1" applyFont="1" applyFill="1" applyBorder="1" applyAlignment="1">
      <alignment horizontal="center" vertical="center"/>
    </xf>
    <xf numFmtId="166" fontId="5" fillId="16" borderId="21" xfId="45" applyNumberFormat="1" applyFont="1" applyFill="1" applyBorder="1" applyAlignment="1">
      <alignment horizontal="center" vertical="center" wrapText="1"/>
    </xf>
    <xf numFmtId="2" fontId="5" fillId="16" borderId="21" xfId="45" applyNumberFormat="1" applyFont="1" applyFill="1" applyBorder="1" applyAlignment="1">
      <alignment horizontal="center" vertical="center" wrapText="1"/>
    </xf>
    <xf numFmtId="49" fontId="5" fillId="0" borderId="21" xfId="0" applyNumberFormat="1" applyFont="1" applyBorder="1" applyAlignment="1">
      <alignment horizontal="center" vertical="center"/>
    </xf>
    <xf numFmtId="49" fontId="5" fillId="0" borderId="21" xfId="0" applyNumberFormat="1" applyFont="1" applyBorder="1" applyAlignment="1">
      <alignment horizontal="center" vertical="center" wrapText="1"/>
    </xf>
    <xf numFmtId="0" fontId="5" fillId="0" borderId="24" xfId="0" applyFont="1" applyBorder="1" applyAlignment="1">
      <alignment vertical="center" wrapText="1"/>
    </xf>
    <xf numFmtId="0" fontId="4" fillId="0" borderId="12" xfId="29" applyFont="1" applyBorder="1" applyAlignment="1">
      <alignment horizontal="center" vertical="center"/>
    </xf>
    <xf numFmtId="49" fontId="4" fillId="0" borderId="12" xfId="29" applyNumberFormat="1" applyFont="1" applyBorder="1" applyAlignment="1">
      <alignment horizontal="center" vertical="center"/>
    </xf>
    <xf numFmtId="0" fontId="4" fillId="0" borderId="22" xfId="29" applyFont="1" applyBorder="1" applyAlignment="1">
      <alignment horizontal="center" vertical="center"/>
    </xf>
    <xf numFmtId="0" fontId="4" fillId="0" borderId="25" xfId="29" applyFont="1" applyBorder="1" applyAlignment="1">
      <alignment horizontal="center" vertical="center" wrapText="1"/>
    </xf>
    <xf numFmtId="0" fontId="5"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49" fontId="4" fillId="0" borderId="0" xfId="0" applyNumberFormat="1" applyFont="1" applyFill="1" applyAlignment="1">
      <alignment vertical="center"/>
    </xf>
    <xf numFmtId="3" fontId="5" fillId="0" borderId="0" xfId="0" applyNumberFormat="1" applyFont="1" applyFill="1" applyAlignment="1">
      <alignment vertical="center"/>
    </xf>
    <xf numFmtId="0" fontId="35" fillId="0" borderId="0" xfId="0" applyFont="1" applyFill="1" applyAlignment="1">
      <alignment vertical="center"/>
    </xf>
    <xf numFmtId="0" fontId="36" fillId="0" borderId="0" xfId="0" applyFont="1" applyFill="1" applyAlignment="1">
      <alignment vertical="center"/>
    </xf>
    <xf numFmtId="0" fontId="35" fillId="0" borderId="0" xfId="0" applyFont="1" applyFill="1" applyAlignment="1">
      <alignment vertical="center" wrapText="1"/>
    </xf>
    <xf numFmtId="0" fontId="5" fillId="0" borderId="0" xfId="0" applyFont="1" applyFill="1" applyAlignment="1">
      <alignment vertical="center" wrapText="1"/>
    </xf>
    <xf numFmtId="0" fontId="35" fillId="16" borderId="11" xfId="47" applyNumberFormat="1" applyFont="1" applyFill="1" applyBorder="1" applyAlignment="1">
      <alignment horizontal="center" vertical="center" wrapText="1"/>
    </xf>
    <xf numFmtId="0" fontId="4" fillId="0" borderId="16" xfId="0" applyFont="1" applyBorder="1" applyAlignment="1">
      <alignment vertical="center" wrapText="1"/>
    </xf>
    <xf numFmtId="166" fontId="5" fillId="16" borderId="26" xfId="45" applyNumberFormat="1" applyFont="1" applyFill="1" applyBorder="1" applyAlignment="1">
      <alignment horizontal="center" vertical="center"/>
    </xf>
    <xf numFmtId="9" fontId="5" fillId="16" borderId="26" xfId="56" applyFont="1" applyFill="1" applyBorder="1" applyAlignment="1">
      <alignment horizontal="center" vertical="center"/>
    </xf>
    <xf numFmtId="10" fontId="5" fillId="16" borderId="26" xfId="56" applyNumberFormat="1" applyFont="1" applyFill="1" applyBorder="1" applyAlignment="1">
      <alignment horizontal="center" vertical="center"/>
    </xf>
    <xf numFmtId="49" fontId="36" fillId="0" borderId="14" xfId="45" applyNumberFormat="1" applyFont="1" applyFill="1" applyBorder="1" applyAlignment="1">
      <alignment horizontal="center" vertical="center" wrapText="1"/>
    </xf>
    <xf numFmtId="49" fontId="35" fillId="0" borderId="14" xfId="45" applyNumberFormat="1" applyFont="1" applyFill="1" applyBorder="1" applyAlignment="1">
      <alignment horizontal="center" vertical="center" wrapText="1"/>
    </xf>
    <xf numFmtId="3" fontId="5" fillId="16" borderId="11" xfId="47" applyNumberFormat="1" applyFont="1" applyFill="1" applyBorder="1" applyAlignment="1">
      <alignment horizontal="center" vertical="center" wrapText="1"/>
    </xf>
    <xf numFmtId="0" fontId="5" fillId="0" borderId="15" xfId="29" applyNumberFormat="1" applyFont="1" applyFill="1" applyBorder="1" applyAlignment="1">
      <alignment horizontal="center" vertical="center"/>
    </xf>
    <xf numFmtId="0" fontId="5" fillId="0" borderId="20" xfId="29" applyNumberFormat="1" applyFont="1" applyFill="1" applyBorder="1" applyAlignment="1">
      <alignment horizontal="center" vertical="center"/>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166" fontId="4" fillId="0" borderId="21" xfId="29" applyNumberFormat="1" applyFont="1" applyBorder="1" applyAlignment="1">
      <alignment horizontal="center" vertical="center" wrapText="1"/>
    </xf>
    <xf numFmtId="0" fontId="4" fillId="0" borderId="18" xfId="29" applyFont="1" applyBorder="1" applyAlignment="1">
      <alignment horizontal="center" vertical="center" wrapText="1"/>
    </xf>
    <xf numFmtId="3" fontId="35" fillId="0" borderId="11" xfId="0" applyNumberFormat="1" applyFont="1" applyFill="1" applyBorder="1" applyAlignment="1">
      <alignment horizontal="left" vertical="center" wrapText="1"/>
    </xf>
    <xf numFmtId="3" fontId="5" fillId="0" borderId="11" xfId="29" applyNumberFormat="1"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11" xfId="29" applyFont="1" applyFill="1" applyBorder="1" applyAlignment="1">
      <alignment horizontal="left" vertical="center" wrapText="1"/>
    </xf>
    <xf numFmtId="2" fontId="42" fillId="0" borderId="14" xfId="45" applyNumberFormat="1" applyFont="1" applyFill="1" applyBorder="1" applyAlignment="1">
      <alignment horizontal="center" vertical="center"/>
    </xf>
    <xf numFmtId="0" fontId="5" fillId="0" borderId="14" xfId="45" applyNumberFormat="1" applyFont="1" applyFill="1" applyBorder="1" applyAlignment="1">
      <alignment horizontal="center" vertical="center"/>
    </xf>
    <xf numFmtId="0" fontId="5" fillId="0" borderId="14" xfId="45" applyNumberFormat="1" applyFont="1" applyFill="1" applyBorder="1" applyAlignment="1">
      <alignment horizontal="center" vertical="center" wrapText="1"/>
    </xf>
    <xf numFmtId="49" fontId="4" fillId="0" borderId="16" xfId="29" applyNumberFormat="1" applyFont="1" applyFill="1" applyBorder="1" applyAlignment="1">
      <alignment horizontal="left" vertical="center" wrapText="1"/>
    </xf>
    <xf numFmtId="0" fontId="5" fillId="0" borderId="11" xfId="29" applyFont="1" applyFill="1" applyBorder="1" applyAlignment="1">
      <alignment horizontal="center" vertical="center"/>
    </xf>
    <xf numFmtId="0" fontId="5" fillId="0" borderId="11" xfId="29" applyFont="1" applyFill="1" applyBorder="1" applyAlignment="1">
      <alignment horizontal="center" vertical="center" wrapText="1"/>
    </xf>
    <xf numFmtId="49" fontId="5" fillId="0" borderId="11" xfId="29" applyNumberFormat="1" applyFont="1" applyFill="1" applyBorder="1" applyAlignment="1">
      <alignment horizontal="left" vertical="center" wrapText="1"/>
    </xf>
    <xf numFmtId="49" fontId="5" fillId="0" borderId="14" xfId="45" applyNumberFormat="1" applyFont="1" applyFill="1" applyBorder="1" applyAlignment="1">
      <alignment horizontal="center" vertical="center" wrapText="1"/>
    </xf>
    <xf numFmtId="3" fontId="5" fillId="0" borderId="11" xfId="0" applyNumberFormat="1" applyFont="1" applyFill="1" applyBorder="1" applyAlignment="1">
      <alignment horizontal="left" vertical="center" wrapText="1"/>
    </xf>
    <xf numFmtId="166" fontId="5" fillId="0" borderId="11" xfId="45" applyNumberFormat="1" applyFont="1" applyFill="1" applyBorder="1" applyAlignment="1">
      <alignment horizontal="center" vertical="center" wrapText="1"/>
    </xf>
    <xf numFmtId="2" fontId="5" fillId="0" borderId="14" xfId="45" applyNumberFormat="1" applyFont="1" applyFill="1" applyBorder="1" applyAlignment="1">
      <alignment horizontal="center" vertical="center" wrapText="1"/>
    </xf>
    <xf numFmtId="49" fontId="35" fillId="0" borderId="11" xfId="46" applyNumberFormat="1" applyFont="1" applyFill="1" applyBorder="1" applyAlignment="1">
      <alignment horizontal="left" vertical="center" wrapText="1"/>
    </xf>
    <xf numFmtId="49" fontId="35" fillId="0" borderId="11" xfId="47" applyNumberFormat="1" applyFont="1" applyFill="1" applyBorder="1" applyAlignment="1">
      <alignment horizontal="center" vertical="center" wrapText="1"/>
    </xf>
    <xf numFmtId="0" fontId="35" fillId="0" borderId="11" xfId="29" applyFont="1" applyFill="1" applyBorder="1" applyAlignment="1">
      <alignment horizontal="center" vertical="center" wrapText="1"/>
    </xf>
    <xf numFmtId="49" fontId="35" fillId="0" borderId="11" xfId="29" applyNumberFormat="1" applyFont="1" applyFill="1" applyBorder="1" applyAlignment="1">
      <alignment horizontal="left" vertical="center" wrapText="1"/>
    </xf>
    <xf numFmtId="166" fontId="35" fillId="0" borderId="11" xfId="46" applyNumberFormat="1" applyFont="1" applyFill="1" applyBorder="1" applyAlignment="1">
      <alignment horizontal="center" vertical="center" wrapText="1"/>
    </xf>
    <xf numFmtId="166" fontId="35" fillId="0" borderId="14" xfId="45" applyNumberFormat="1" applyFont="1" applyFill="1" applyBorder="1" applyAlignment="1">
      <alignment horizontal="center" vertical="center"/>
    </xf>
    <xf numFmtId="2" fontId="35" fillId="0" borderId="14" xfId="45" applyNumberFormat="1" applyFont="1" applyFill="1" applyBorder="1" applyAlignment="1">
      <alignment horizontal="center" vertical="center" wrapText="1"/>
    </xf>
    <xf numFmtId="166" fontId="35" fillId="0" borderId="14" xfId="45" applyNumberFormat="1" applyFont="1" applyFill="1" applyBorder="1" applyAlignment="1">
      <alignment horizontal="center" vertical="center" wrapText="1"/>
    </xf>
    <xf numFmtId="49" fontId="5" fillId="0" borderId="11" xfId="46" applyNumberFormat="1" applyFont="1" applyFill="1" applyBorder="1" applyAlignment="1">
      <alignment horizontal="left" vertical="center" wrapText="1"/>
    </xf>
    <xf numFmtId="49" fontId="5" fillId="0" borderId="11" xfId="47" applyNumberFormat="1" applyFont="1" applyFill="1" applyBorder="1" applyAlignment="1">
      <alignment horizontal="center" vertical="center" wrapText="1"/>
    </xf>
    <xf numFmtId="166" fontId="5" fillId="0" borderId="11" xfId="46" applyNumberFormat="1" applyFont="1" applyFill="1" applyBorder="1" applyAlignment="1">
      <alignment horizontal="center" vertical="center" wrapText="1"/>
    </xf>
    <xf numFmtId="0" fontId="35" fillId="0" borderId="11" xfId="29" applyFont="1" applyFill="1" applyBorder="1" applyAlignment="1">
      <alignment horizontal="left" vertical="center" wrapText="1"/>
    </xf>
    <xf numFmtId="3" fontId="35" fillId="0" borderId="11" xfId="29" applyNumberFormat="1" applyFont="1" applyFill="1" applyBorder="1" applyAlignment="1">
      <alignment horizontal="center" vertical="center"/>
    </xf>
    <xf numFmtId="166" fontId="36" fillId="0" borderId="11" xfId="29" applyNumberFormat="1" applyFont="1" applyFill="1" applyBorder="1" applyAlignment="1">
      <alignment horizontal="center" vertical="center"/>
    </xf>
    <xf numFmtId="166" fontId="35" fillId="0" borderId="11" xfId="29" applyNumberFormat="1" applyFont="1" applyFill="1" applyBorder="1" applyAlignment="1">
      <alignment horizontal="center" vertical="center"/>
    </xf>
    <xf numFmtId="9" fontId="35" fillId="0" borderId="14" xfId="56" applyFont="1" applyFill="1" applyBorder="1" applyAlignment="1">
      <alignment horizontal="center" vertical="center"/>
    </xf>
    <xf numFmtId="10" fontId="35" fillId="0" borderId="14" xfId="56" applyNumberFormat="1" applyFont="1" applyFill="1" applyBorder="1" applyAlignment="1">
      <alignment horizontal="center" vertical="center"/>
    </xf>
    <xf numFmtId="0" fontId="5" fillId="0" borderId="11" xfId="45" applyNumberFormat="1" applyFont="1" applyFill="1" applyBorder="1" applyAlignment="1">
      <alignment horizontal="center" vertical="center" wrapText="1"/>
    </xf>
    <xf numFmtId="1" fontId="5" fillId="0" borderId="14" xfId="45" applyNumberFormat="1" applyFont="1" applyFill="1" applyBorder="1" applyAlignment="1">
      <alignment horizontal="center" vertical="center"/>
    </xf>
    <xf numFmtId="1" fontId="5" fillId="0" borderId="14" xfId="56" applyNumberFormat="1" applyFont="1" applyFill="1" applyBorder="1" applyAlignment="1">
      <alignment horizontal="center" vertical="center"/>
    </xf>
    <xf numFmtId="166" fontId="4" fillId="0" borderId="11" xfId="29" applyNumberFormat="1" applyFont="1" applyFill="1" applyBorder="1" applyAlignment="1">
      <alignment horizontal="center" vertical="center" wrapText="1"/>
    </xf>
    <xf numFmtId="166" fontId="5" fillId="0" borderId="11" xfId="45" quotePrefix="1" applyNumberFormat="1" applyFont="1" applyFill="1" applyBorder="1" applyAlignment="1">
      <alignment horizontal="center" vertical="center" wrapText="1"/>
    </xf>
    <xf numFmtId="3" fontId="5" fillId="0" borderId="11" xfId="29" applyNumberFormat="1" applyFont="1" applyFill="1" applyBorder="1" applyAlignment="1">
      <alignment horizontal="center" vertical="center" wrapText="1"/>
    </xf>
    <xf numFmtId="0" fontId="4" fillId="15" borderId="15" xfId="29" applyFont="1" applyFill="1" applyBorder="1" applyAlignment="1">
      <alignment horizontal="left" vertical="center"/>
    </xf>
    <xf numFmtId="0" fontId="4" fillId="15" borderId="11" xfId="29" applyFont="1" applyFill="1" applyBorder="1" applyAlignment="1">
      <alignment horizontal="left" vertical="center"/>
    </xf>
    <xf numFmtId="49" fontId="4" fillId="0" borderId="11" xfId="0" applyNumberFormat="1" applyFont="1" applyBorder="1" applyAlignment="1">
      <alignment horizontal="center" vertical="center" wrapText="1"/>
    </xf>
    <xf numFmtId="49" fontId="4" fillId="0" borderId="21" xfId="0" applyNumberFormat="1" applyFont="1" applyBorder="1" applyAlignment="1">
      <alignment horizontal="center" vertical="center" wrapText="1"/>
    </xf>
    <xf numFmtId="0" fontId="4" fillId="19" borderId="22" xfId="29" applyFont="1" applyFill="1" applyBorder="1" applyAlignment="1">
      <alignment horizontal="left" vertical="center"/>
    </xf>
    <xf numFmtId="0" fontId="4" fillId="19" borderId="12" xfId="29" applyFont="1" applyFill="1" applyBorder="1" applyAlignment="1">
      <alignment horizontal="left" vertical="center"/>
    </xf>
    <xf numFmtId="49" fontId="4" fillId="0" borderId="11" xfId="45" applyNumberFormat="1" applyFont="1" applyFill="1" applyBorder="1" applyAlignment="1">
      <alignment horizontal="center" vertical="center" wrapText="1"/>
    </xf>
    <xf numFmtId="49" fontId="4" fillId="0" borderId="21" xfId="45" applyNumberFormat="1" applyFont="1" applyFill="1" applyBorder="1" applyAlignment="1">
      <alignment horizontal="center" vertical="center" wrapText="1"/>
    </xf>
    <xf numFmtId="166" fontId="4" fillId="0" borderId="11" xfId="29"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166" fontId="4" fillId="0" borderId="11" xfId="0" applyNumberFormat="1" applyFont="1" applyBorder="1" applyAlignment="1">
      <alignment horizontal="center" vertical="center" wrapText="1"/>
    </xf>
    <xf numFmtId="166" fontId="4" fillId="0" borderId="21" xfId="0" applyNumberFormat="1" applyFont="1" applyBorder="1" applyAlignment="1">
      <alignment horizontal="center" vertical="center" wrapText="1"/>
    </xf>
    <xf numFmtId="166" fontId="4" fillId="0" borderId="21" xfId="29" applyNumberFormat="1" applyFont="1" applyBorder="1" applyAlignment="1">
      <alignment horizontal="center" vertical="center" wrapText="1"/>
    </xf>
    <xf numFmtId="0" fontId="34" fillId="0" borderId="0" xfId="29" applyFont="1" applyAlignment="1">
      <alignment horizontal="center" vertical="center" wrapText="1"/>
    </xf>
    <xf numFmtId="166" fontId="34" fillId="0" borderId="0" xfId="29" applyNumberFormat="1" applyFont="1" applyAlignment="1">
      <alignment horizontal="center" vertical="center" wrapText="1"/>
    </xf>
    <xf numFmtId="0" fontId="4" fillId="0" borderId="17" xfId="29" applyFont="1" applyBorder="1" applyAlignment="1">
      <alignment horizontal="center" vertical="center" wrapText="1"/>
    </xf>
    <xf numFmtId="0" fontId="4" fillId="0" borderId="15" xfId="29" applyFont="1" applyBorder="1" applyAlignment="1">
      <alignment horizontal="center" vertical="center" wrapText="1"/>
    </xf>
    <xf numFmtId="0" fontId="4" fillId="0" borderId="20" xfId="29" applyFont="1" applyBorder="1" applyAlignment="1">
      <alignment horizontal="center" vertical="center" wrapText="1"/>
    </xf>
    <xf numFmtId="0" fontId="4" fillId="0" borderId="18" xfId="29" applyFont="1" applyBorder="1" applyAlignment="1">
      <alignment horizontal="center" vertical="center" wrapText="1"/>
    </xf>
    <xf numFmtId="0" fontId="4" fillId="0" borderId="11" xfId="29" applyFont="1" applyBorder="1" applyAlignment="1">
      <alignment horizontal="center" vertical="center" wrapText="1"/>
    </xf>
    <xf numFmtId="0" fontId="4" fillId="0" borderId="21" xfId="29" applyFont="1" applyBorder="1" applyAlignment="1">
      <alignment horizontal="center" vertical="center" wrapText="1"/>
    </xf>
    <xf numFmtId="166" fontId="4" fillId="0" borderId="18" xfId="29" applyNumberFormat="1" applyFont="1" applyBorder="1" applyAlignment="1">
      <alignment horizontal="center" vertical="center" wrapText="1"/>
    </xf>
    <xf numFmtId="166" fontId="4" fillId="0" borderId="18" xfId="0" applyNumberFormat="1" applyFont="1" applyBorder="1" applyAlignment="1">
      <alignment horizontal="center" vertical="center" wrapText="1"/>
    </xf>
    <xf numFmtId="3" fontId="4" fillId="0" borderId="19" xfId="0" applyNumberFormat="1" applyFont="1" applyBorder="1" applyAlignment="1">
      <alignment horizontal="center" vertical="center" wrapText="1"/>
    </xf>
    <xf numFmtId="3" fontId="4" fillId="0" borderId="16" xfId="0" applyNumberFormat="1" applyFont="1" applyBorder="1" applyAlignment="1">
      <alignment horizontal="center" vertical="center" wrapText="1"/>
    </xf>
    <xf numFmtId="3" fontId="4" fillId="0" borderId="24" xfId="0" applyNumberFormat="1" applyFont="1" applyBorder="1" applyAlignment="1">
      <alignment horizontal="center" vertical="center" wrapText="1"/>
    </xf>
  </cellXfs>
  <cellStyles count="65">
    <cellStyle name="_Заявка по инвестпроектам на 2006-2007 годы УДП РК" xfId="1" xr:uid="{00000000-0005-0000-0000-000000000000}"/>
    <cellStyle name="_МООС перечень инвест проектов на 2006-2008 гг (3)" xfId="2" xr:uid="{00000000-0005-0000-0000-000001000000}"/>
    <cellStyle name="_ППРИП НА 2006-2008 ГОДЫ 31 Болат" xfId="3" xr:uid="{00000000-0005-0000-0000-000002000000}"/>
    <cellStyle name="Name3" xfId="4" xr:uid="{00000000-0005-0000-0000-000003000000}"/>
    <cellStyle name="Name4" xfId="5" xr:uid="{00000000-0005-0000-0000-000004000000}"/>
    <cellStyle name="Name5" xfId="6" xr:uid="{00000000-0005-0000-0000-000005000000}"/>
    <cellStyle name="S4" xfId="7" xr:uid="{00000000-0005-0000-0000-000006000000}"/>
    <cellStyle name="Акцент1" xfId="8" builtinId="29" customBuiltin="1"/>
    <cellStyle name="Акцент2" xfId="9" builtinId="33" customBuiltin="1"/>
    <cellStyle name="Акцент3" xfId="10" builtinId="37" customBuiltin="1"/>
    <cellStyle name="Акцент4" xfId="11" builtinId="41" customBuiltin="1"/>
    <cellStyle name="Акцент5" xfId="12" builtinId="45" customBuiltin="1"/>
    <cellStyle name="Акцент6" xfId="13" builtinId="49" customBuiltin="1"/>
    <cellStyle name="Ввод " xfId="14" builtinId="20" customBuiltin="1"/>
    <cellStyle name="Вывод" xfId="15" builtinId="21" customBuiltin="1"/>
    <cellStyle name="Вычисление" xfId="16" builtinId="22" customBuiltin="1"/>
    <cellStyle name="Заголовок 1" xfId="17" builtinId="16" customBuiltin="1"/>
    <cellStyle name="Заголовок 2" xfId="18" builtinId="17" customBuiltin="1"/>
    <cellStyle name="Заголовок 3" xfId="19" builtinId="18" customBuiltin="1"/>
    <cellStyle name="Заголовок 4" xfId="20" builtinId="19" customBuiltin="1"/>
    <cellStyle name="Итог" xfId="21" builtinId="25" customBuiltin="1"/>
    <cellStyle name="Контрольная ячейка" xfId="22" builtinId="23" customBuiltin="1"/>
    <cellStyle name="Название" xfId="23" builtinId="15" customBuiltin="1"/>
    <cellStyle name="Нейтральный" xfId="24" builtinId="28" customBuiltin="1"/>
    <cellStyle name="Обычный" xfId="0" builtinId="0"/>
    <cellStyle name="Обычный 10 2" xfId="48" xr:uid="{00000000-0005-0000-0000-000019000000}"/>
    <cellStyle name="Обычный 115" xfId="25" xr:uid="{00000000-0005-0000-0000-00001A000000}"/>
    <cellStyle name="Обычный 2" xfId="26" xr:uid="{00000000-0005-0000-0000-00001B000000}"/>
    <cellStyle name="Обычный 2 2 2 5" xfId="47" xr:uid="{00000000-0005-0000-0000-00001C000000}"/>
    <cellStyle name="Обычный 2 2 3 2" xfId="53" xr:uid="{00000000-0005-0000-0000-00001D000000}"/>
    <cellStyle name="Обычный 2 3" xfId="50" xr:uid="{00000000-0005-0000-0000-00001E000000}"/>
    <cellStyle name="Обычный 3" xfId="27" xr:uid="{00000000-0005-0000-0000-00001F000000}"/>
    <cellStyle name="Обычный 3 2" xfId="52" xr:uid="{00000000-0005-0000-0000-000020000000}"/>
    <cellStyle name="Обычный 4" xfId="51" xr:uid="{00000000-0005-0000-0000-000021000000}"/>
    <cellStyle name="Обычный 5" xfId="54" xr:uid="{00000000-0005-0000-0000-000022000000}"/>
    <cellStyle name="Обычный 6" xfId="55" xr:uid="{00000000-0005-0000-0000-000023000000}"/>
    <cellStyle name="Обычный 90" xfId="28" xr:uid="{00000000-0005-0000-0000-000024000000}"/>
    <cellStyle name="Обычный_FKLAS" xfId="46" xr:uid="{00000000-0005-0000-0000-000025000000}"/>
    <cellStyle name="Обычный_Лист1" xfId="29" xr:uid="{00000000-0005-0000-0000-000026000000}"/>
    <cellStyle name="Плохой" xfId="30" builtinId="27" customBuiltin="1"/>
    <cellStyle name="Пояснение" xfId="31" builtinId="53" customBuiltin="1"/>
    <cellStyle name="Примечание" xfId="32" builtinId="10" customBuiltin="1"/>
    <cellStyle name="Примечание 2" xfId="33" xr:uid="{00000000-0005-0000-0000-00002A000000}"/>
    <cellStyle name="Примечание 2 2" xfId="57" xr:uid="{00000000-0005-0000-0000-00002B000000}"/>
    <cellStyle name="Примечание 3" xfId="34" xr:uid="{00000000-0005-0000-0000-00002C000000}"/>
    <cellStyle name="Примечание 4" xfId="35" xr:uid="{00000000-0005-0000-0000-00002D000000}"/>
    <cellStyle name="Примечание 4 2" xfId="58" xr:uid="{00000000-0005-0000-0000-00002E000000}"/>
    <cellStyle name="Процентный" xfId="56" builtinId="5"/>
    <cellStyle name="Процентный 2" xfId="36" xr:uid="{00000000-0005-0000-0000-000030000000}"/>
    <cellStyle name="Процентный 2 2" xfId="59" xr:uid="{00000000-0005-0000-0000-000031000000}"/>
    <cellStyle name="Процентный 3" xfId="37" xr:uid="{00000000-0005-0000-0000-000032000000}"/>
    <cellStyle name="Процентный 3 2" xfId="60" xr:uid="{00000000-0005-0000-0000-000033000000}"/>
    <cellStyle name="Связанная ячейка" xfId="38" builtinId="24" customBuiltin="1"/>
    <cellStyle name="Стиль 1" xfId="39" xr:uid="{00000000-0005-0000-0000-000035000000}"/>
    <cellStyle name="Текст предупреждения" xfId="40" builtinId="11" customBuiltin="1"/>
    <cellStyle name="Финансовый" xfId="45" builtinId="3"/>
    <cellStyle name="Финансовый 2" xfId="41" xr:uid="{00000000-0005-0000-0000-000038000000}"/>
    <cellStyle name="Финансовый 2 2" xfId="42" xr:uid="{00000000-0005-0000-0000-000039000000}"/>
    <cellStyle name="Финансовый 2 2 2" xfId="62" xr:uid="{00000000-0005-0000-0000-00003A000000}"/>
    <cellStyle name="Финансовый 2 3" xfId="61" xr:uid="{00000000-0005-0000-0000-00003B000000}"/>
    <cellStyle name="Финансовый 3" xfId="43" xr:uid="{00000000-0005-0000-0000-00003C000000}"/>
    <cellStyle name="Финансовый 3 2" xfId="63" xr:uid="{00000000-0005-0000-0000-00003D000000}"/>
    <cellStyle name="Финансовый 4" xfId="64" xr:uid="{00000000-0005-0000-0000-00003E000000}"/>
    <cellStyle name="Финансовый 4 2 2" xfId="49" xr:uid="{00000000-0005-0000-0000-00003F000000}"/>
    <cellStyle name="Хороший" xfId="44" builtinId="26" customBuiltin="1"/>
  </cellStyles>
  <dxfs count="0"/>
  <tableStyles count="0" defaultTableStyle="TableStyleMedium9" defaultPivotStyle="PivotStyleLight16"/>
  <colors>
    <mruColors>
      <color rgb="FFCCFFFF"/>
      <color rgb="FF99FFCC"/>
      <color rgb="FF1AA247"/>
      <color rgb="FF66FF99"/>
      <color rgb="FFFF0066"/>
      <color rgb="FF9966FF"/>
      <color rgb="FF6699FF"/>
      <color rgb="FFFF7C80"/>
      <color rgb="FF66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383</xdr:row>
      <xdr:rowOff>0</xdr:rowOff>
    </xdr:from>
    <xdr:to>
      <xdr:col>1</xdr:col>
      <xdr:colOff>1447800</xdr:colOff>
      <xdr:row>383</xdr:row>
      <xdr:rowOff>209306</xdr:rowOff>
    </xdr:to>
    <xdr:sp macro="" textlink="">
      <xdr:nvSpPr>
        <xdr:cNvPr id="2" name="Text Box 3">
          <a:extLst>
            <a:ext uri="{FF2B5EF4-FFF2-40B4-BE49-F238E27FC236}">
              <a16:creationId xmlns:a16="http://schemas.microsoft.com/office/drawing/2014/main" id="{640A4113-827A-4576-8890-8D72FEC05FC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 name="Text Box 3">
          <a:extLst>
            <a:ext uri="{FF2B5EF4-FFF2-40B4-BE49-F238E27FC236}">
              <a16:creationId xmlns:a16="http://schemas.microsoft.com/office/drawing/2014/main" id="{2822384A-12C5-4EFD-B961-C06272223A8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 name="Text Box 3">
          <a:extLst>
            <a:ext uri="{FF2B5EF4-FFF2-40B4-BE49-F238E27FC236}">
              <a16:creationId xmlns:a16="http://schemas.microsoft.com/office/drawing/2014/main" id="{1A896E5E-813C-48AB-B91C-2A9BDCCC9A5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 name="Text Box 3">
          <a:extLst>
            <a:ext uri="{FF2B5EF4-FFF2-40B4-BE49-F238E27FC236}">
              <a16:creationId xmlns:a16="http://schemas.microsoft.com/office/drawing/2014/main" id="{C1CA202B-40EB-4FE2-983F-4149E049072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 name="Text Box 3">
          <a:extLst>
            <a:ext uri="{FF2B5EF4-FFF2-40B4-BE49-F238E27FC236}">
              <a16:creationId xmlns:a16="http://schemas.microsoft.com/office/drawing/2014/main" id="{47B301EF-FA0A-4BCE-85BB-974180A7152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 name="Text Box 3">
          <a:extLst>
            <a:ext uri="{FF2B5EF4-FFF2-40B4-BE49-F238E27FC236}">
              <a16:creationId xmlns:a16="http://schemas.microsoft.com/office/drawing/2014/main" id="{09BACC9B-2260-4D09-B0EC-A6BB1B30251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 name="Text Box 3">
          <a:extLst>
            <a:ext uri="{FF2B5EF4-FFF2-40B4-BE49-F238E27FC236}">
              <a16:creationId xmlns:a16="http://schemas.microsoft.com/office/drawing/2014/main" id="{CF68C5DB-74A5-456A-8059-D79BE1BEAF9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 name="Text Box 3">
          <a:extLst>
            <a:ext uri="{FF2B5EF4-FFF2-40B4-BE49-F238E27FC236}">
              <a16:creationId xmlns:a16="http://schemas.microsoft.com/office/drawing/2014/main" id="{6300D79E-A3C4-43B0-BCAB-ABBA7AECE55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 name="Text Box 3">
          <a:extLst>
            <a:ext uri="{FF2B5EF4-FFF2-40B4-BE49-F238E27FC236}">
              <a16:creationId xmlns:a16="http://schemas.microsoft.com/office/drawing/2014/main" id="{88CAC05C-62D4-44B0-907E-BA2D5B0650E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 name="Text Box 3">
          <a:extLst>
            <a:ext uri="{FF2B5EF4-FFF2-40B4-BE49-F238E27FC236}">
              <a16:creationId xmlns:a16="http://schemas.microsoft.com/office/drawing/2014/main" id="{68B6348C-1917-4FB6-9A2E-D909264876A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 name="Text Box 3">
          <a:extLst>
            <a:ext uri="{FF2B5EF4-FFF2-40B4-BE49-F238E27FC236}">
              <a16:creationId xmlns:a16="http://schemas.microsoft.com/office/drawing/2014/main" id="{7FAA95B1-CEE4-4E87-90FA-98300E85A2B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 name="Text Box 3">
          <a:extLst>
            <a:ext uri="{FF2B5EF4-FFF2-40B4-BE49-F238E27FC236}">
              <a16:creationId xmlns:a16="http://schemas.microsoft.com/office/drawing/2014/main" id="{5930D595-0FF7-4423-B187-465A6EB983F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 name="Text Box 3">
          <a:extLst>
            <a:ext uri="{FF2B5EF4-FFF2-40B4-BE49-F238E27FC236}">
              <a16:creationId xmlns:a16="http://schemas.microsoft.com/office/drawing/2014/main" id="{C1046889-C7BD-48EA-93C0-A1FD8474965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 name="Text Box 3">
          <a:extLst>
            <a:ext uri="{FF2B5EF4-FFF2-40B4-BE49-F238E27FC236}">
              <a16:creationId xmlns:a16="http://schemas.microsoft.com/office/drawing/2014/main" id="{2239BDE4-E65F-4F4F-A47B-21124A952D4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 name="Text Box 3">
          <a:extLst>
            <a:ext uri="{FF2B5EF4-FFF2-40B4-BE49-F238E27FC236}">
              <a16:creationId xmlns:a16="http://schemas.microsoft.com/office/drawing/2014/main" id="{6A230C4D-DA11-4D3B-AF82-875FF24B721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 name="Text Box 3">
          <a:extLst>
            <a:ext uri="{FF2B5EF4-FFF2-40B4-BE49-F238E27FC236}">
              <a16:creationId xmlns:a16="http://schemas.microsoft.com/office/drawing/2014/main" id="{0CE9E2D7-D37A-4809-9276-1E2FCF221F3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 name="Text Box 3">
          <a:extLst>
            <a:ext uri="{FF2B5EF4-FFF2-40B4-BE49-F238E27FC236}">
              <a16:creationId xmlns:a16="http://schemas.microsoft.com/office/drawing/2014/main" id="{A37352EA-81C1-4952-8956-6D40EA9C3DF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 name="Text Box 3">
          <a:extLst>
            <a:ext uri="{FF2B5EF4-FFF2-40B4-BE49-F238E27FC236}">
              <a16:creationId xmlns:a16="http://schemas.microsoft.com/office/drawing/2014/main" id="{5D446A10-0691-4ACD-A6A6-36E7FD56DCC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0" name="Text Box 3">
          <a:extLst>
            <a:ext uri="{FF2B5EF4-FFF2-40B4-BE49-F238E27FC236}">
              <a16:creationId xmlns:a16="http://schemas.microsoft.com/office/drawing/2014/main" id="{CCAC146F-2516-4108-A873-755F565379D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1" name="Text Box 3">
          <a:extLst>
            <a:ext uri="{FF2B5EF4-FFF2-40B4-BE49-F238E27FC236}">
              <a16:creationId xmlns:a16="http://schemas.microsoft.com/office/drawing/2014/main" id="{01F66DB9-5355-4E9D-BE13-AEA48644D4F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2" name="Text Box 3">
          <a:extLst>
            <a:ext uri="{FF2B5EF4-FFF2-40B4-BE49-F238E27FC236}">
              <a16:creationId xmlns:a16="http://schemas.microsoft.com/office/drawing/2014/main" id="{3E849D79-6B5F-4D9B-B15F-9DDE7E88E2D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3" name="Text Box 3">
          <a:extLst>
            <a:ext uri="{FF2B5EF4-FFF2-40B4-BE49-F238E27FC236}">
              <a16:creationId xmlns:a16="http://schemas.microsoft.com/office/drawing/2014/main" id="{22D449F0-EC0C-4554-B739-F2E0E54086D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4" name="Text Box 3">
          <a:extLst>
            <a:ext uri="{FF2B5EF4-FFF2-40B4-BE49-F238E27FC236}">
              <a16:creationId xmlns:a16="http://schemas.microsoft.com/office/drawing/2014/main" id="{13982B57-0BD4-4602-A2CF-3BA8FD82C57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5" name="Text Box 3">
          <a:extLst>
            <a:ext uri="{FF2B5EF4-FFF2-40B4-BE49-F238E27FC236}">
              <a16:creationId xmlns:a16="http://schemas.microsoft.com/office/drawing/2014/main" id="{3CDA22E3-C934-430F-8538-30478D7F731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6" name="Text Box 3">
          <a:extLst>
            <a:ext uri="{FF2B5EF4-FFF2-40B4-BE49-F238E27FC236}">
              <a16:creationId xmlns:a16="http://schemas.microsoft.com/office/drawing/2014/main" id="{10D44592-AB74-4CFC-88CC-EE69E56E1F6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7" name="Text Box 3">
          <a:extLst>
            <a:ext uri="{FF2B5EF4-FFF2-40B4-BE49-F238E27FC236}">
              <a16:creationId xmlns:a16="http://schemas.microsoft.com/office/drawing/2014/main" id="{B1190960-4563-4274-95AE-E851052EA97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8" name="Text Box 3">
          <a:extLst>
            <a:ext uri="{FF2B5EF4-FFF2-40B4-BE49-F238E27FC236}">
              <a16:creationId xmlns:a16="http://schemas.microsoft.com/office/drawing/2014/main" id="{C0E0D9DE-D1CB-42C5-972C-B25AF6B7133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29" name="Text Box 3">
          <a:extLst>
            <a:ext uri="{FF2B5EF4-FFF2-40B4-BE49-F238E27FC236}">
              <a16:creationId xmlns:a16="http://schemas.microsoft.com/office/drawing/2014/main" id="{C7AA98CB-BFD1-4D13-916E-C479E56C130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0" name="Text Box 3">
          <a:extLst>
            <a:ext uri="{FF2B5EF4-FFF2-40B4-BE49-F238E27FC236}">
              <a16:creationId xmlns:a16="http://schemas.microsoft.com/office/drawing/2014/main" id="{DD6127C9-67AA-4991-A52C-C7E8808DEDF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1" name="Text Box 3">
          <a:extLst>
            <a:ext uri="{FF2B5EF4-FFF2-40B4-BE49-F238E27FC236}">
              <a16:creationId xmlns:a16="http://schemas.microsoft.com/office/drawing/2014/main" id="{3D34BD28-F19E-4314-AAAE-2F6C3F10AC3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2" name="Text Box 3">
          <a:extLst>
            <a:ext uri="{FF2B5EF4-FFF2-40B4-BE49-F238E27FC236}">
              <a16:creationId xmlns:a16="http://schemas.microsoft.com/office/drawing/2014/main" id="{48D9903D-9662-4D25-93B4-FC6653D8459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3" name="Text Box 3">
          <a:extLst>
            <a:ext uri="{FF2B5EF4-FFF2-40B4-BE49-F238E27FC236}">
              <a16:creationId xmlns:a16="http://schemas.microsoft.com/office/drawing/2014/main" id="{24D8C5B6-13B9-41E1-A808-CE28E6A550B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4" name="Text Box 3">
          <a:extLst>
            <a:ext uri="{FF2B5EF4-FFF2-40B4-BE49-F238E27FC236}">
              <a16:creationId xmlns:a16="http://schemas.microsoft.com/office/drawing/2014/main" id="{F0DC495C-E4F7-42CC-A185-B6888FB52E0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5" name="Text Box 3">
          <a:extLst>
            <a:ext uri="{FF2B5EF4-FFF2-40B4-BE49-F238E27FC236}">
              <a16:creationId xmlns:a16="http://schemas.microsoft.com/office/drawing/2014/main" id="{F8B6EFC7-121C-44ED-A658-DF187DA5B02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6" name="Text Box 3">
          <a:extLst>
            <a:ext uri="{FF2B5EF4-FFF2-40B4-BE49-F238E27FC236}">
              <a16:creationId xmlns:a16="http://schemas.microsoft.com/office/drawing/2014/main" id="{69C74A54-7A55-46E9-91D1-3D8FD12C014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7" name="Text Box 3">
          <a:extLst>
            <a:ext uri="{FF2B5EF4-FFF2-40B4-BE49-F238E27FC236}">
              <a16:creationId xmlns:a16="http://schemas.microsoft.com/office/drawing/2014/main" id="{41F4A500-C009-4A6B-84B6-6F16764CB89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8" name="Text Box 3">
          <a:extLst>
            <a:ext uri="{FF2B5EF4-FFF2-40B4-BE49-F238E27FC236}">
              <a16:creationId xmlns:a16="http://schemas.microsoft.com/office/drawing/2014/main" id="{F205E3EA-B96A-4222-AC89-1CAC35F23FB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39" name="Text Box 3">
          <a:extLst>
            <a:ext uri="{FF2B5EF4-FFF2-40B4-BE49-F238E27FC236}">
              <a16:creationId xmlns:a16="http://schemas.microsoft.com/office/drawing/2014/main" id="{7D0BA6F8-A6BF-42F5-AD67-CC292D4BCA5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0" name="Text Box 3">
          <a:extLst>
            <a:ext uri="{FF2B5EF4-FFF2-40B4-BE49-F238E27FC236}">
              <a16:creationId xmlns:a16="http://schemas.microsoft.com/office/drawing/2014/main" id="{9730BC01-A54D-4973-9C86-CC6A4814779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1" name="Text Box 3">
          <a:extLst>
            <a:ext uri="{FF2B5EF4-FFF2-40B4-BE49-F238E27FC236}">
              <a16:creationId xmlns:a16="http://schemas.microsoft.com/office/drawing/2014/main" id="{E821D1B0-B8FF-493D-B9C9-ADCCCD3FDA7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2" name="Text Box 3">
          <a:extLst>
            <a:ext uri="{FF2B5EF4-FFF2-40B4-BE49-F238E27FC236}">
              <a16:creationId xmlns:a16="http://schemas.microsoft.com/office/drawing/2014/main" id="{4AC05430-BB50-4AD0-BBD4-0256B01A61B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3" name="Text Box 3">
          <a:extLst>
            <a:ext uri="{FF2B5EF4-FFF2-40B4-BE49-F238E27FC236}">
              <a16:creationId xmlns:a16="http://schemas.microsoft.com/office/drawing/2014/main" id="{FB6EF6CB-AB1D-4961-80A4-605FB2EC5AB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4" name="Text Box 3">
          <a:extLst>
            <a:ext uri="{FF2B5EF4-FFF2-40B4-BE49-F238E27FC236}">
              <a16:creationId xmlns:a16="http://schemas.microsoft.com/office/drawing/2014/main" id="{EFC18FD2-E9B5-4235-8926-D307603CC27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5" name="Text Box 3">
          <a:extLst>
            <a:ext uri="{FF2B5EF4-FFF2-40B4-BE49-F238E27FC236}">
              <a16:creationId xmlns:a16="http://schemas.microsoft.com/office/drawing/2014/main" id="{D56616E5-7243-4AB2-89FA-941439436DA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6" name="Text Box 3">
          <a:extLst>
            <a:ext uri="{FF2B5EF4-FFF2-40B4-BE49-F238E27FC236}">
              <a16:creationId xmlns:a16="http://schemas.microsoft.com/office/drawing/2014/main" id="{87401240-663E-43A3-B7B9-2867B3A2531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7" name="Text Box 3">
          <a:extLst>
            <a:ext uri="{FF2B5EF4-FFF2-40B4-BE49-F238E27FC236}">
              <a16:creationId xmlns:a16="http://schemas.microsoft.com/office/drawing/2014/main" id="{4157F0A8-55C6-4A0E-846F-7E3235A3ADF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8" name="Text Box 3">
          <a:extLst>
            <a:ext uri="{FF2B5EF4-FFF2-40B4-BE49-F238E27FC236}">
              <a16:creationId xmlns:a16="http://schemas.microsoft.com/office/drawing/2014/main" id="{9B464803-DD89-4EB4-9507-95C271DA768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49" name="Text Box 3">
          <a:extLst>
            <a:ext uri="{FF2B5EF4-FFF2-40B4-BE49-F238E27FC236}">
              <a16:creationId xmlns:a16="http://schemas.microsoft.com/office/drawing/2014/main" id="{BECC2FEE-E474-4B21-97A5-7133CFDD617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0" name="Text Box 3">
          <a:extLst>
            <a:ext uri="{FF2B5EF4-FFF2-40B4-BE49-F238E27FC236}">
              <a16:creationId xmlns:a16="http://schemas.microsoft.com/office/drawing/2014/main" id="{8CB52804-02B4-4FFF-9142-C4E41EB78D9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1" name="Text Box 3">
          <a:extLst>
            <a:ext uri="{FF2B5EF4-FFF2-40B4-BE49-F238E27FC236}">
              <a16:creationId xmlns:a16="http://schemas.microsoft.com/office/drawing/2014/main" id="{D29AD6E2-0C1A-40A8-A74C-66A1940A2FE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2" name="Text Box 3">
          <a:extLst>
            <a:ext uri="{FF2B5EF4-FFF2-40B4-BE49-F238E27FC236}">
              <a16:creationId xmlns:a16="http://schemas.microsoft.com/office/drawing/2014/main" id="{5E92FE12-A55F-4E4C-B0D5-52DBD367B67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3" name="Text Box 3">
          <a:extLst>
            <a:ext uri="{FF2B5EF4-FFF2-40B4-BE49-F238E27FC236}">
              <a16:creationId xmlns:a16="http://schemas.microsoft.com/office/drawing/2014/main" id="{1A1F7B35-E3F1-4DF1-B56B-C09F38A0F03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4" name="Text Box 3">
          <a:extLst>
            <a:ext uri="{FF2B5EF4-FFF2-40B4-BE49-F238E27FC236}">
              <a16:creationId xmlns:a16="http://schemas.microsoft.com/office/drawing/2014/main" id="{4C625620-8B5E-47F2-8FD3-3375D7C2FC6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5" name="Text Box 3">
          <a:extLst>
            <a:ext uri="{FF2B5EF4-FFF2-40B4-BE49-F238E27FC236}">
              <a16:creationId xmlns:a16="http://schemas.microsoft.com/office/drawing/2014/main" id="{6DB58A3B-A679-4BEC-872C-C2DFCC8F0F3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6" name="Text Box 3">
          <a:extLst>
            <a:ext uri="{FF2B5EF4-FFF2-40B4-BE49-F238E27FC236}">
              <a16:creationId xmlns:a16="http://schemas.microsoft.com/office/drawing/2014/main" id="{1745535E-CF04-4770-9F7C-E70C9C59F44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7" name="Text Box 3">
          <a:extLst>
            <a:ext uri="{FF2B5EF4-FFF2-40B4-BE49-F238E27FC236}">
              <a16:creationId xmlns:a16="http://schemas.microsoft.com/office/drawing/2014/main" id="{773FF119-D73C-4AD2-814B-14223B721CB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8" name="Text Box 3">
          <a:extLst>
            <a:ext uri="{FF2B5EF4-FFF2-40B4-BE49-F238E27FC236}">
              <a16:creationId xmlns:a16="http://schemas.microsoft.com/office/drawing/2014/main" id="{CD76C596-93C0-4CDB-B42E-729742483BD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59" name="Text Box 3">
          <a:extLst>
            <a:ext uri="{FF2B5EF4-FFF2-40B4-BE49-F238E27FC236}">
              <a16:creationId xmlns:a16="http://schemas.microsoft.com/office/drawing/2014/main" id="{95966FDB-5AE0-4AC3-A143-598FEFE9FE6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0" name="Text Box 3">
          <a:extLst>
            <a:ext uri="{FF2B5EF4-FFF2-40B4-BE49-F238E27FC236}">
              <a16:creationId xmlns:a16="http://schemas.microsoft.com/office/drawing/2014/main" id="{B80EB2A2-A3F8-45BA-BBE2-C5E42F87010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1" name="Text Box 3">
          <a:extLst>
            <a:ext uri="{FF2B5EF4-FFF2-40B4-BE49-F238E27FC236}">
              <a16:creationId xmlns:a16="http://schemas.microsoft.com/office/drawing/2014/main" id="{E62B8B0D-A32C-485A-9066-C04F7D5D1E7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2" name="Text Box 3">
          <a:extLst>
            <a:ext uri="{FF2B5EF4-FFF2-40B4-BE49-F238E27FC236}">
              <a16:creationId xmlns:a16="http://schemas.microsoft.com/office/drawing/2014/main" id="{85C81396-2F92-4B99-9CA4-4187DD33312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3" name="Text Box 3">
          <a:extLst>
            <a:ext uri="{FF2B5EF4-FFF2-40B4-BE49-F238E27FC236}">
              <a16:creationId xmlns:a16="http://schemas.microsoft.com/office/drawing/2014/main" id="{8D63D9D5-63E9-4DB1-BCC7-7AB2456DA73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4" name="Text Box 3">
          <a:extLst>
            <a:ext uri="{FF2B5EF4-FFF2-40B4-BE49-F238E27FC236}">
              <a16:creationId xmlns:a16="http://schemas.microsoft.com/office/drawing/2014/main" id="{04CB04DE-5641-4361-8A0E-E9C3F5C6070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5" name="Text Box 3">
          <a:extLst>
            <a:ext uri="{FF2B5EF4-FFF2-40B4-BE49-F238E27FC236}">
              <a16:creationId xmlns:a16="http://schemas.microsoft.com/office/drawing/2014/main" id="{4A3EB7A1-DEAC-4F17-8A1E-F3D87A3F5B0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6" name="Text Box 3">
          <a:extLst>
            <a:ext uri="{FF2B5EF4-FFF2-40B4-BE49-F238E27FC236}">
              <a16:creationId xmlns:a16="http://schemas.microsoft.com/office/drawing/2014/main" id="{A98FF842-4396-49E3-BEF5-51E8E7E29CE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7" name="Text Box 3">
          <a:extLst>
            <a:ext uri="{FF2B5EF4-FFF2-40B4-BE49-F238E27FC236}">
              <a16:creationId xmlns:a16="http://schemas.microsoft.com/office/drawing/2014/main" id="{53FB0538-1923-4D3A-B1C6-CD65FD2D7B6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8" name="Text Box 3">
          <a:extLst>
            <a:ext uri="{FF2B5EF4-FFF2-40B4-BE49-F238E27FC236}">
              <a16:creationId xmlns:a16="http://schemas.microsoft.com/office/drawing/2014/main" id="{9886622C-2DAC-4876-AE60-F6F06C099B9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69" name="Text Box 3">
          <a:extLst>
            <a:ext uri="{FF2B5EF4-FFF2-40B4-BE49-F238E27FC236}">
              <a16:creationId xmlns:a16="http://schemas.microsoft.com/office/drawing/2014/main" id="{10486D9D-DEC1-4486-840F-032B149F02E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0" name="Text Box 3">
          <a:extLst>
            <a:ext uri="{FF2B5EF4-FFF2-40B4-BE49-F238E27FC236}">
              <a16:creationId xmlns:a16="http://schemas.microsoft.com/office/drawing/2014/main" id="{3F6A1999-FDB0-45C6-9CD4-2A7F6996167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1" name="Text Box 3">
          <a:extLst>
            <a:ext uri="{FF2B5EF4-FFF2-40B4-BE49-F238E27FC236}">
              <a16:creationId xmlns:a16="http://schemas.microsoft.com/office/drawing/2014/main" id="{31BB094A-B931-4DA1-B7EE-6F1813189F2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2" name="Text Box 3">
          <a:extLst>
            <a:ext uri="{FF2B5EF4-FFF2-40B4-BE49-F238E27FC236}">
              <a16:creationId xmlns:a16="http://schemas.microsoft.com/office/drawing/2014/main" id="{7D109AED-A101-4175-ACCF-8BCDEB74C31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3" name="Text Box 3">
          <a:extLst>
            <a:ext uri="{FF2B5EF4-FFF2-40B4-BE49-F238E27FC236}">
              <a16:creationId xmlns:a16="http://schemas.microsoft.com/office/drawing/2014/main" id="{501CC0E9-4D43-46D9-ACC9-67E04729EE9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4" name="Text Box 3">
          <a:extLst>
            <a:ext uri="{FF2B5EF4-FFF2-40B4-BE49-F238E27FC236}">
              <a16:creationId xmlns:a16="http://schemas.microsoft.com/office/drawing/2014/main" id="{09A39BDC-7F91-477E-A182-E8067E2456C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5" name="Text Box 3">
          <a:extLst>
            <a:ext uri="{FF2B5EF4-FFF2-40B4-BE49-F238E27FC236}">
              <a16:creationId xmlns:a16="http://schemas.microsoft.com/office/drawing/2014/main" id="{1F1230C7-CB36-4A5F-963D-F12B8FC2FEC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6" name="Text Box 3">
          <a:extLst>
            <a:ext uri="{FF2B5EF4-FFF2-40B4-BE49-F238E27FC236}">
              <a16:creationId xmlns:a16="http://schemas.microsoft.com/office/drawing/2014/main" id="{6CBE1978-AD2F-4B97-93AB-36287BCDF03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7" name="Text Box 3">
          <a:extLst>
            <a:ext uri="{FF2B5EF4-FFF2-40B4-BE49-F238E27FC236}">
              <a16:creationId xmlns:a16="http://schemas.microsoft.com/office/drawing/2014/main" id="{DFF2A6FE-34F8-4D0F-B757-B1789D55219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8" name="Text Box 3">
          <a:extLst>
            <a:ext uri="{FF2B5EF4-FFF2-40B4-BE49-F238E27FC236}">
              <a16:creationId xmlns:a16="http://schemas.microsoft.com/office/drawing/2014/main" id="{8A7D7C78-757B-417B-84AB-4CA48C37173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79" name="Text Box 3">
          <a:extLst>
            <a:ext uri="{FF2B5EF4-FFF2-40B4-BE49-F238E27FC236}">
              <a16:creationId xmlns:a16="http://schemas.microsoft.com/office/drawing/2014/main" id="{9FAA0232-E844-422E-8BFA-06F482C1FB9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0" name="Text Box 3">
          <a:extLst>
            <a:ext uri="{FF2B5EF4-FFF2-40B4-BE49-F238E27FC236}">
              <a16:creationId xmlns:a16="http://schemas.microsoft.com/office/drawing/2014/main" id="{E2ABD745-9F10-49AB-87A8-3F7FD29A09A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1" name="Text Box 3">
          <a:extLst>
            <a:ext uri="{FF2B5EF4-FFF2-40B4-BE49-F238E27FC236}">
              <a16:creationId xmlns:a16="http://schemas.microsoft.com/office/drawing/2014/main" id="{04D47511-6B98-4551-8510-64874DA1D91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2" name="Text Box 3">
          <a:extLst>
            <a:ext uri="{FF2B5EF4-FFF2-40B4-BE49-F238E27FC236}">
              <a16:creationId xmlns:a16="http://schemas.microsoft.com/office/drawing/2014/main" id="{320FE867-511F-48F7-BD85-861CC9BCEAD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3" name="Text Box 3">
          <a:extLst>
            <a:ext uri="{FF2B5EF4-FFF2-40B4-BE49-F238E27FC236}">
              <a16:creationId xmlns:a16="http://schemas.microsoft.com/office/drawing/2014/main" id="{9A4C3D3A-90A0-462C-8AE5-D2C186A1CF3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4" name="Text Box 3">
          <a:extLst>
            <a:ext uri="{FF2B5EF4-FFF2-40B4-BE49-F238E27FC236}">
              <a16:creationId xmlns:a16="http://schemas.microsoft.com/office/drawing/2014/main" id="{16AE3D20-BF39-48A9-A6DF-889852C599B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5" name="Text Box 3">
          <a:extLst>
            <a:ext uri="{FF2B5EF4-FFF2-40B4-BE49-F238E27FC236}">
              <a16:creationId xmlns:a16="http://schemas.microsoft.com/office/drawing/2014/main" id="{4F7B3032-0301-47A6-9936-7C7A608F338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6" name="Text Box 3">
          <a:extLst>
            <a:ext uri="{FF2B5EF4-FFF2-40B4-BE49-F238E27FC236}">
              <a16:creationId xmlns:a16="http://schemas.microsoft.com/office/drawing/2014/main" id="{6C4F892F-9993-4A58-8B54-5DA35876151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7" name="Text Box 3">
          <a:extLst>
            <a:ext uri="{FF2B5EF4-FFF2-40B4-BE49-F238E27FC236}">
              <a16:creationId xmlns:a16="http://schemas.microsoft.com/office/drawing/2014/main" id="{330828A1-9EAE-4F41-A2A9-C672F2FE19D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8" name="Text Box 3">
          <a:extLst>
            <a:ext uri="{FF2B5EF4-FFF2-40B4-BE49-F238E27FC236}">
              <a16:creationId xmlns:a16="http://schemas.microsoft.com/office/drawing/2014/main" id="{6867F5A0-CC53-4DDA-9E2E-75A562F34ED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89" name="Text Box 3">
          <a:extLst>
            <a:ext uri="{FF2B5EF4-FFF2-40B4-BE49-F238E27FC236}">
              <a16:creationId xmlns:a16="http://schemas.microsoft.com/office/drawing/2014/main" id="{17CE6715-1CBA-4D56-9BF9-4F18324DFEF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0" name="Text Box 3">
          <a:extLst>
            <a:ext uri="{FF2B5EF4-FFF2-40B4-BE49-F238E27FC236}">
              <a16:creationId xmlns:a16="http://schemas.microsoft.com/office/drawing/2014/main" id="{74CBC10C-0D77-4721-9A40-96DC1CB69DC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1" name="Text Box 3">
          <a:extLst>
            <a:ext uri="{FF2B5EF4-FFF2-40B4-BE49-F238E27FC236}">
              <a16:creationId xmlns:a16="http://schemas.microsoft.com/office/drawing/2014/main" id="{8A9B4675-D59F-4EEB-9DCA-403094D4416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2" name="Text Box 3">
          <a:extLst>
            <a:ext uri="{FF2B5EF4-FFF2-40B4-BE49-F238E27FC236}">
              <a16:creationId xmlns:a16="http://schemas.microsoft.com/office/drawing/2014/main" id="{2B82DC9D-8AB8-4D7E-92E5-DA4605AE8F5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3" name="Text Box 3">
          <a:extLst>
            <a:ext uri="{FF2B5EF4-FFF2-40B4-BE49-F238E27FC236}">
              <a16:creationId xmlns:a16="http://schemas.microsoft.com/office/drawing/2014/main" id="{7E1DAAC2-3EA1-4B4F-BDE2-E45DAD50D1D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4" name="Text Box 3">
          <a:extLst>
            <a:ext uri="{FF2B5EF4-FFF2-40B4-BE49-F238E27FC236}">
              <a16:creationId xmlns:a16="http://schemas.microsoft.com/office/drawing/2014/main" id="{BA459BAF-DA47-486B-85C4-7DF2038BA3D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5" name="Text Box 3">
          <a:extLst>
            <a:ext uri="{FF2B5EF4-FFF2-40B4-BE49-F238E27FC236}">
              <a16:creationId xmlns:a16="http://schemas.microsoft.com/office/drawing/2014/main" id="{11B35AFB-DA5B-4D48-9BDD-A80669BF500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6" name="Text Box 3">
          <a:extLst>
            <a:ext uri="{FF2B5EF4-FFF2-40B4-BE49-F238E27FC236}">
              <a16:creationId xmlns:a16="http://schemas.microsoft.com/office/drawing/2014/main" id="{800CF7A4-9CDF-425F-9561-701AB971EDC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7" name="Text Box 3">
          <a:extLst>
            <a:ext uri="{FF2B5EF4-FFF2-40B4-BE49-F238E27FC236}">
              <a16:creationId xmlns:a16="http://schemas.microsoft.com/office/drawing/2014/main" id="{202496D2-C94C-4ED7-A193-86FDE2F62E1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8" name="Text Box 3">
          <a:extLst>
            <a:ext uri="{FF2B5EF4-FFF2-40B4-BE49-F238E27FC236}">
              <a16:creationId xmlns:a16="http://schemas.microsoft.com/office/drawing/2014/main" id="{E210D37F-2B29-4D83-910A-D4200AC7AE6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99" name="Text Box 3">
          <a:extLst>
            <a:ext uri="{FF2B5EF4-FFF2-40B4-BE49-F238E27FC236}">
              <a16:creationId xmlns:a16="http://schemas.microsoft.com/office/drawing/2014/main" id="{9B9DAF24-48A4-4EB3-AF6E-3FB2931A137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0" name="Text Box 3">
          <a:extLst>
            <a:ext uri="{FF2B5EF4-FFF2-40B4-BE49-F238E27FC236}">
              <a16:creationId xmlns:a16="http://schemas.microsoft.com/office/drawing/2014/main" id="{A85B8702-EA40-49F7-9962-6F5D00CFDC4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1" name="Text Box 3">
          <a:extLst>
            <a:ext uri="{FF2B5EF4-FFF2-40B4-BE49-F238E27FC236}">
              <a16:creationId xmlns:a16="http://schemas.microsoft.com/office/drawing/2014/main" id="{3B3445B6-1D02-4721-B380-B5CCB6AA542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2" name="Text Box 3">
          <a:extLst>
            <a:ext uri="{FF2B5EF4-FFF2-40B4-BE49-F238E27FC236}">
              <a16:creationId xmlns:a16="http://schemas.microsoft.com/office/drawing/2014/main" id="{4D930706-E0EF-459A-998F-619CB8CA80D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3" name="Text Box 3">
          <a:extLst>
            <a:ext uri="{FF2B5EF4-FFF2-40B4-BE49-F238E27FC236}">
              <a16:creationId xmlns:a16="http://schemas.microsoft.com/office/drawing/2014/main" id="{99995B0F-7589-4B9F-AE80-2F993624E04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4" name="Text Box 3">
          <a:extLst>
            <a:ext uri="{FF2B5EF4-FFF2-40B4-BE49-F238E27FC236}">
              <a16:creationId xmlns:a16="http://schemas.microsoft.com/office/drawing/2014/main" id="{893A892C-FEBB-42E8-963A-B7E5B9AA950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5" name="Text Box 3">
          <a:extLst>
            <a:ext uri="{FF2B5EF4-FFF2-40B4-BE49-F238E27FC236}">
              <a16:creationId xmlns:a16="http://schemas.microsoft.com/office/drawing/2014/main" id="{01405CBE-1805-4A66-80EC-C7DFDF11FBF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6" name="Text Box 3">
          <a:extLst>
            <a:ext uri="{FF2B5EF4-FFF2-40B4-BE49-F238E27FC236}">
              <a16:creationId xmlns:a16="http://schemas.microsoft.com/office/drawing/2014/main" id="{91781513-5316-497A-AA05-17AE421CE8D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7" name="Text Box 3">
          <a:extLst>
            <a:ext uri="{FF2B5EF4-FFF2-40B4-BE49-F238E27FC236}">
              <a16:creationId xmlns:a16="http://schemas.microsoft.com/office/drawing/2014/main" id="{8BFC1E1F-8804-47C0-B023-184707A9F0C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8" name="Text Box 3">
          <a:extLst>
            <a:ext uri="{FF2B5EF4-FFF2-40B4-BE49-F238E27FC236}">
              <a16:creationId xmlns:a16="http://schemas.microsoft.com/office/drawing/2014/main" id="{1F74B37E-971B-4DA3-B9DC-BAF5EFA0E9F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09" name="Text Box 3">
          <a:extLst>
            <a:ext uri="{FF2B5EF4-FFF2-40B4-BE49-F238E27FC236}">
              <a16:creationId xmlns:a16="http://schemas.microsoft.com/office/drawing/2014/main" id="{9E7B0ACC-08D2-489D-89EB-6D2268581A5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0" name="Text Box 3">
          <a:extLst>
            <a:ext uri="{FF2B5EF4-FFF2-40B4-BE49-F238E27FC236}">
              <a16:creationId xmlns:a16="http://schemas.microsoft.com/office/drawing/2014/main" id="{F11506F8-E10A-425A-B4F2-5E04758200A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1" name="Text Box 3">
          <a:extLst>
            <a:ext uri="{FF2B5EF4-FFF2-40B4-BE49-F238E27FC236}">
              <a16:creationId xmlns:a16="http://schemas.microsoft.com/office/drawing/2014/main" id="{821EC81E-4E27-4F94-B3BD-486310A8590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2" name="Text Box 3">
          <a:extLst>
            <a:ext uri="{FF2B5EF4-FFF2-40B4-BE49-F238E27FC236}">
              <a16:creationId xmlns:a16="http://schemas.microsoft.com/office/drawing/2014/main" id="{7FDA1803-118C-46A7-9578-75F9A2230E6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3" name="Text Box 3">
          <a:extLst>
            <a:ext uri="{FF2B5EF4-FFF2-40B4-BE49-F238E27FC236}">
              <a16:creationId xmlns:a16="http://schemas.microsoft.com/office/drawing/2014/main" id="{C9E26005-491A-48E5-8FF5-4572C418767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4" name="Text Box 3">
          <a:extLst>
            <a:ext uri="{FF2B5EF4-FFF2-40B4-BE49-F238E27FC236}">
              <a16:creationId xmlns:a16="http://schemas.microsoft.com/office/drawing/2014/main" id="{834E6613-E38E-472B-8007-6CAF7D6DCDF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5" name="Text Box 3">
          <a:extLst>
            <a:ext uri="{FF2B5EF4-FFF2-40B4-BE49-F238E27FC236}">
              <a16:creationId xmlns:a16="http://schemas.microsoft.com/office/drawing/2014/main" id="{D7ECBC05-3EFB-4AC9-8EF6-8128F5E0BE4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6" name="Text Box 3">
          <a:extLst>
            <a:ext uri="{FF2B5EF4-FFF2-40B4-BE49-F238E27FC236}">
              <a16:creationId xmlns:a16="http://schemas.microsoft.com/office/drawing/2014/main" id="{7E1A9965-75B5-4F68-A122-7193CCFF8FA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7" name="Text Box 3">
          <a:extLst>
            <a:ext uri="{FF2B5EF4-FFF2-40B4-BE49-F238E27FC236}">
              <a16:creationId xmlns:a16="http://schemas.microsoft.com/office/drawing/2014/main" id="{9CF8DE4C-FF14-4DF0-82C8-B169C7BE543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8" name="Text Box 3">
          <a:extLst>
            <a:ext uri="{FF2B5EF4-FFF2-40B4-BE49-F238E27FC236}">
              <a16:creationId xmlns:a16="http://schemas.microsoft.com/office/drawing/2014/main" id="{0C5C3366-B419-4DF0-B8B3-D6A370D5779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19" name="Text Box 3">
          <a:extLst>
            <a:ext uri="{FF2B5EF4-FFF2-40B4-BE49-F238E27FC236}">
              <a16:creationId xmlns:a16="http://schemas.microsoft.com/office/drawing/2014/main" id="{DEB35AD6-C054-4206-88E4-B2E4C45E971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0" name="Text Box 3">
          <a:extLst>
            <a:ext uri="{FF2B5EF4-FFF2-40B4-BE49-F238E27FC236}">
              <a16:creationId xmlns:a16="http://schemas.microsoft.com/office/drawing/2014/main" id="{5FEB9AEF-B053-4C2F-9B76-CFE8FB1941D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1" name="Text Box 3">
          <a:extLst>
            <a:ext uri="{FF2B5EF4-FFF2-40B4-BE49-F238E27FC236}">
              <a16:creationId xmlns:a16="http://schemas.microsoft.com/office/drawing/2014/main" id="{3BFD96DB-4910-4054-A6DA-03578AF94EB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2" name="Text Box 3">
          <a:extLst>
            <a:ext uri="{FF2B5EF4-FFF2-40B4-BE49-F238E27FC236}">
              <a16:creationId xmlns:a16="http://schemas.microsoft.com/office/drawing/2014/main" id="{2A49625D-02EB-4ACC-BF5F-2911E305327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3" name="Text Box 3">
          <a:extLst>
            <a:ext uri="{FF2B5EF4-FFF2-40B4-BE49-F238E27FC236}">
              <a16:creationId xmlns:a16="http://schemas.microsoft.com/office/drawing/2014/main" id="{29B68183-7BFE-468E-82A6-91ED82DE96C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4" name="Text Box 3">
          <a:extLst>
            <a:ext uri="{FF2B5EF4-FFF2-40B4-BE49-F238E27FC236}">
              <a16:creationId xmlns:a16="http://schemas.microsoft.com/office/drawing/2014/main" id="{08046249-970F-4887-A9BF-871567C14D8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5" name="Text Box 3">
          <a:extLst>
            <a:ext uri="{FF2B5EF4-FFF2-40B4-BE49-F238E27FC236}">
              <a16:creationId xmlns:a16="http://schemas.microsoft.com/office/drawing/2014/main" id="{4B93D03F-31FD-44FA-A30E-7A668D947B6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6" name="Text Box 3">
          <a:extLst>
            <a:ext uri="{FF2B5EF4-FFF2-40B4-BE49-F238E27FC236}">
              <a16:creationId xmlns:a16="http://schemas.microsoft.com/office/drawing/2014/main" id="{F66622C9-B20E-4017-8662-7BABE9C72D4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7" name="Text Box 3">
          <a:extLst>
            <a:ext uri="{FF2B5EF4-FFF2-40B4-BE49-F238E27FC236}">
              <a16:creationId xmlns:a16="http://schemas.microsoft.com/office/drawing/2014/main" id="{817CA252-00DA-44BB-B3E6-DAE06ED750B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8" name="Text Box 3">
          <a:extLst>
            <a:ext uri="{FF2B5EF4-FFF2-40B4-BE49-F238E27FC236}">
              <a16:creationId xmlns:a16="http://schemas.microsoft.com/office/drawing/2014/main" id="{04888D01-E7DC-4DB5-A012-F2412E3DF96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29" name="Text Box 3">
          <a:extLst>
            <a:ext uri="{FF2B5EF4-FFF2-40B4-BE49-F238E27FC236}">
              <a16:creationId xmlns:a16="http://schemas.microsoft.com/office/drawing/2014/main" id="{E646D70F-E388-4BD7-8534-56A825DC018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0" name="Text Box 3">
          <a:extLst>
            <a:ext uri="{FF2B5EF4-FFF2-40B4-BE49-F238E27FC236}">
              <a16:creationId xmlns:a16="http://schemas.microsoft.com/office/drawing/2014/main" id="{AE42EBBA-30A6-4F2B-8636-1C6C0C2FF598}"/>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1" name="Text Box 3">
          <a:extLst>
            <a:ext uri="{FF2B5EF4-FFF2-40B4-BE49-F238E27FC236}">
              <a16:creationId xmlns:a16="http://schemas.microsoft.com/office/drawing/2014/main" id="{42FC5248-6A2A-4E31-935D-11A0318F484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2" name="Text Box 3">
          <a:extLst>
            <a:ext uri="{FF2B5EF4-FFF2-40B4-BE49-F238E27FC236}">
              <a16:creationId xmlns:a16="http://schemas.microsoft.com/office/drawing/2014/main" id="{96EFE3A8-0799-4C2B-BBCA-983B29B6001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3" name="Text Box 3">
          <a:extLst>
            <a:ext uri="{FF2B5EF4-FFF2-40B4-BE49-F238E27FC236}">
              <a16:creationId xmlns:a16="http://schemas.microsoft.com/office/drawing/2014/main" id="{0AAEEA97-E63F-4BA6-A108-0E17D16F133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4" name="Text Box 3">
          <a:extLst>
            <a:ext uri="{FF2B5EF4-FFF2-40B4-BE49-F238E27FC236}">
              <a16:creationId xmlns:a16="http://schemas.microsoft.com/office/drawing/2014/main" id="{691B8726-9028-4169-B16D-28D6927D94E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5" name="Text Box 3">
          <a:extLst>
            <a:ext uri="{FF2B5EF4-FFF2-40B4-BE49-F238E27FC236}">
              <a16:creationId xmlns:a16="http://schemas.microsoft.com/office/drawing/2014/main" id="{A7F12E65-EC28-41AF-BD73-A8AF4741C3C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6" name="Text Box 3">
          <a:extLst>
            <a:ext uri="{FF2B5EF4-FFF2-40B4-BE49-F238E27FC236}">
              <a16:creationId xmlns:a16="http://schemas.microsoft.com/office/drawing/2014/main" id="{D47E3DED-0F2E-4289-A88E-43748892371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7" name="Text Box 3">
          <a:extLst>
            <a:ext uri="{FF2B5EF4-FFF2-40B4-BE49-F238E27FC236}">
              <a16:creationId xmlns:a16="http://schemas.microsoft.com/office/drawing/2014/main" id="{93671540-452F-4498-AC5B-21372C21D49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8" name="Text Box 3">
          <a:extLst>
            <a:ext uri="{FF2B5EF4-FFF2-40B4-BE49-F238E27FC236}">
              <a16:creationId xmlns:a16="http://schemas.microsoft.com/office/drawing/2014/main" id="{3A4E9476-2C3B-4B63-A3DB-8805DEC212C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39" name="Text Box 3">
          <a:extLst>
            <a:ext uri="{FF2B5EF4-FFF2-40B4-BE49-F238E27FC236}">
              <a16:creationId xmlns:a16="http://schemas.microsoft.com/office/drawing/2014/main" id="{8CB1D1AD-8E4F-446E-AD83-45646F4A84A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0" name="Text Box 3">
          <a:extLst>
            <a:ext uri="{FF2B5EF4-FFF2-40B4-BE49-F238E27FC236}">
              <a16:creationId xmlns:a16="http://schemas.microsoft.com/office/drawing/2014/main" id="{96C00CFF-3C8B-431A-91AC-E1BD7C9AAC2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1" name="Text Box 3">
          <a:extLst>
            <a:ext uri="{FF2B5EF4-FFF2-40B4-BE49-F238E27FC236}">
              <a16:creationId xmlns:a16="http://schemas.microsoft.com/office/drawing/2014/main" id="{1DA83EC0-D24C-4B1B-AA22-230BCD83D7A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2" name="Text Box 3">
          <a:extLst>
            <a:ext uri="{FF2B5EF4-FFF2-40B4-BE49-F238E27FC236}">
              <a16:creationId xmlns:a16="http://schemas.microsoft.com/office/drawing/2014/main" id="{E69B5DAB-0F98-4C3A-9CA4-33D51BC8D6C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3" name="Text Box 3">
          <a:extLst>
            <a:ext uri="{FF2B5EF4-FFF2-40B4-BE49-F238E27FC236}">
              <a16:creationId xmlns:a16="http://schemas.microsoft.com/office/drawing/2014/main" id="{30B4333C-83AA-448B-AC9E-5ECED7B9198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4" name="Text Box 3">
          <a:extLst>
            <a:ext uri="{FF2B5EF4-FFF2-40B4-BE49-F238E27FC236}">
              <a16:creationId xmlns:a16="http://schemas.microsoft.com/office/drawing/2014/main" id="{D9F42C26-5172-4B0E-9666-774A1C239B7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5" name="Text Box 3">
          <a:extLst>
            <a:ext uri="{FF2B5EF4-FFF2-40B4-BE49-F238E27FC236}">
              <a16:creationId xmlns:a16="http://schemas.microsoft.com/office/drawing/2014/main" id="{23A8220F-9D42-4586-957E-8B58E3974E3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6" name="Text Box 3">
          <a:extLst>
            <a:ext uri="{FF2B5EF4-FFF2-40B4-BE49-F238E27FC236}">
              <a16:creationId xmlns:a16="http://schemas.microsoft.com/office/drawing/2014/main" id="{C4410072-321A-485A-BCF7-2C241269884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7" name="Text Box 3">
          <a:extLst>
            <a:ext uri="{FF2B5EF4-FFF2-40B4-BE49-F238E27FC236}">
              <a16:creationId xmlns:a16="http://schemas.microsoft.com/office/drawing/2014/main" id="{8027B72F-F85F-4455-87C5-EDD4373AB75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8" name="Text Box 3">
          <a:extLst>
            <a:ext uri="{FF2B5EF4-FFF2-40B4-BE49-F238E27FC236}">
              <a16:creationId xmlns:a16="http://schemas.microsoft.com/office/drawing/2014/main" id="{7EB831A2-44FB-434C-9EAC-B3B0892DD77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49" name="Text Box 3">
          <a:extLst>
            <a:ext uri="{FF2B5EF4-FFF2-40B4-BE49-F238E27FC236}">
              <a16:creationId xmlns:a16="http://schemas.microsoft.com/office/drawing/2014/main" id="{75C90558-BCE6-4BD7-BB0C-05C5AC1D25A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0" name="Text Box 3">
          <a:extLst>
            <a:ext uri="{FF2B5EF4-FFF2-40B4-BE49-F238E27FC236}">
              <a16:creationId xmlns:a16="http://schemas.microsoft.com/office/drawing/2014/main" id="{E81379B8-8A75-4E10-956F-C05D1D94735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1" name="Text Box 3">
          <a:extLst>
            <a:ext uri="{FF2B5EF4-FFF2-40B4-BE49-F238E27FC236}">
              <a16:creationId xmlns:a16="http://schemas.microsoft.com/office/drawing/2014/main" id="{A418911A-A534-451C-8B44-54BD1068FE8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2" name="Text Box 3">
          <a:extLst>
            <a:ext uri="{FF2B5EF4-FFF2-40B4-BE49-F238E27FC236}">
              <a16:creationId xmlns:a16="http://schemas.microsoft.com/office/drawing/2014/main" id="{EA5C0BF9-7489-4905-BF94-1DBB1B3E3A8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3" name="Text Box 3">
          <a:extLst>
            <a:ext uri="{FF2B5EF4-FFF2-40B4-BE49-F238E27FC236}">
              <a16:creationId xmlns:a16="http://schemas.microsoft.com/office/drawing/2014/main" id="{9D3E3756-E537-4CD9-865D-2B455E9088C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4" name="Text Box 3">
          <a:extLst>
            <a:ext uri="{FF2B5EF4-FFF2-40B4-BE49-F238E27FC236}">
              <a16:creationId xmlns:a16="http://schemas.microsoft.com/office/drawing/2014/main" id="{FB99A1A3-0A2B-4142-9B52-F4F867BFF7F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5" name="Text Box 3">
          <a:extLst>
            <a:ext uri="{FF2B5EF4-FFF2-40B4-BE49-F238E27FC236}">
              <a16:creationId xmlns:a16="http://schemas.microsoft.com/office/drawing/2014/main" id="{D766C467-6C6C-46DA-88B3-B6D99A5D64C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6" name="Text Box 3">
          <a:extLst>
            <a:ext uri="{FF2B5EF4-FFF2-40B4-BE49-F238E27FC236}">
              <a16:creationId xmlns:a16="http://schemas.microsoft.com/office/drawing/2014/main" id="{C3C83B4D-FE8D-49DF-A6B1-43E6AA278DA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7" name="Text Box 3">
          <a:extLst>
            <a:ext uri="{FF2B5EF4-FFF2-40B4-BE49-F238E27FC236}">
              <a16:creationId xmlns:a16="http://schemas.microsoft.com/office/drawing/2014/main" id="{7D6B8EDF-28FF-40AF-8548-F08DC9DEED50}"/>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8" name="Text Box 3">
          <a:extLst>
            <a:ext uri="{FF2B5EF4-FFF2-40B4-BE49-F238E27FC236}">
              <a16:creationId xmlns:a16="http://schemas.microsoft.com/office/drawing/2014/main" id="{C908F85F-1A0E-433B-90CC-355272617F7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59" name="Text Box 3">
          <a:extLst>
            <a:ext uri="{FF2B5EF4-FFF2-40B4-BE49-F238E27FC236}">
              <a16:creationId xmlns:a16="http://schemas.microsoft.com/office/drawing/2014/main" id="{BD50D0DE-BC11-4DD5-8556-B4F03D83095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0" name="Text Box 3">
          <a:extLst>
            <a:ext uri="{FF2B5EF4-FFF2-40B4-BE49-F238E27FC236}">
              <a16:creationId xmlns:a16="http://schemas.microsoft.com/office/drawing/2014/main" id="{68736BDB-D39D-4A63-A455-6C0E11070B1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1" name="Text Box 3">
          <a:extLst>
            <a:ext uri="{FF2B5EF4-FFF2-40B4-BE49-F238E27FC236}">
              <a16:creationId xmlns:a16="http://schemas.microsoft.com/office/drawing/2014/main" id="{6FC1DD5C-8C04-4CF2-BD86-D8A8D7DC0F4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2" name="Text Box 3">
          <a:extLst>
            <a:ext uri="{FF2B5EF4-FFF2-40B4-BE49-F238E27FC236}">
              <a16:creationId xmlns:a16="http://schemas.microsoft.com/office/drawing/2014/main" id="{47FE6664-8597-4AD4-85FB-3CE4026783A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3" name="Text Box 3">
          <a:extLst>
            <a:ext uri="{FF2B5EF4-FFF2-40B4-BE49-F238E27FC236}">
              <a16:creationId xmlns:a16="http://schemas.microsoft.com/office/drawing/2014/main" id="{2177B56F-477D-41FC-9D1C-1E1FA9AF8A7E}"/>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4" name="Text Box 3">
          <a:extLst>
            <a:ext uri="{FF2B5EF4-FFF2-40B4-BE49-F238E27FC236}">
              <a16:creationId xmlns:a16="http://schemas.microsoft.com/office/drawing/2014/main" id="{406CE05F-208B-49D5-A35D-F55FAD25AEA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5" name="Text Box 3">
          <a:extLst>
            <a:ext uri="{FF2B5EF4-FFF2-40B4-BE49-F238E27FC236}">
              <a16:creationId xmlns:a16="http://schemas.microsoft.com/office/drawing/2014/main" id="{E47A2E45-14B3-4D2B-B9C4-2999A5670DE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6" name="Text Box 3">
          <a:extLst>
            <a:ext uri="{FF2B5EF4-FFF2-40B4-BE49-F238E27FC236}">
              <a16:creationId xmlns:a16="http://schemas.microsoft.com/office/drawing/2014/main" id="{021AE655-2658-43E4-A55C-A54252288063}"/>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7" name="Text Box 3">
          <a:extLst>
            <a:ext uri="{FF2B5EF4-FFF2-40B4-BE49-F238E27FC236}">
              <a16:creationId xmlns:a16="http://schemas.microsoft.com/office/drawing/2014/main" id="{05DC6993-4AE6-49DF-BB55-064DB6DDEAA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8" name="Text Box 3">
          <a:extLst>
            <a:ext uri="{FF2B5EF4-FFF2-40B4-BE49-F238E27FC236}">
              <a16:creationId xmlns:a16="http://schemas.microsoft.com/office/drawing/2014/main" id="{AAE6AABD-FBC1-47A8-B1AE-CCE36459B07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69" name="Text Box 3">
          <a:extLst>
            <a:ext uri="{FF2B5EF4-FFF2-40B4-BE49-F238E27FC236}">
              <a16:creationId xmlns:a16="http://schemas.microsoft.com/office/drawing/2014/main" id="{0010DDE2-1DD1-4EFF-BF0C-9DDCFE9DA8B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0" name="Text Box 3">
          <a:extLst>
            <a:ext uri="{FF2B5EF4-FFF2-40B4-BE49-F238E27FC236}">
              <a16:creationId xmlns:a16="http://schemas.microsoft.com/office/drawing/2014/main" id="{E955E063-5C74-431E-89DA-B72449AE827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1" name="Text Box 3">
          <a:extLst>
            <a:ext uri="{FF2B5EF4-FFF2-40B4-BE49-F238E27FC236}">
              <a16:creationId xmlns:a16="http://schemas.microsoft.com/office/drawing/2014/main" id="{89B17284-D5C4-49CB-B0BA-9D7D715B6D9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2" name="Text Box 3">
          <a:extLst>
            <a:ext uri="{FF2B5EF4-FFF2-40B4-BE49-F238E27FC236}">
              <a16:creationId xmlns:a16="http://schemas.microsoft.com/office/drawing/2014/main" id="{4528AE64-C12F-445D-82C7-1EFEEFDEBB4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3" name="Text Box 3">
          <a:extLst>
            <a:ext uri="{FF2B5EF4-FFF2-40B4-BE49-F238E27FC236}">
              <a16:creationId xmlns:a16="http://schemas.microsoft.com/office/drawing/2014/main" id="{81DECC39-E2A8-45E7-8CD0-B33F1BA4A09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4" name="Text Box 3">
          <a:extLst>
            <a:ext uri="{FF2B5EF4-FFF2-40B4-BE49-F238E27FC236}">
              <a16:creationId xmlns:a16="http://schemas.microsoft.com/office/drawing/2014/main" id="{F5B17318-611A-4CC2-B4F8-F1238CFD1EA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5" name="Text Box 3">
          <a:extLst>
            <a:ext uri="{FF2B5EF4-FFF2-40B4-BE49-F238E27FC236}">
              <a16:creationId xmlns:a16="http://schemas.microsoft.com/office/drawing/2014/main" id="{DB3ECF4D-EF23-4ACB-AF96-2C7DB0E26AA6}"/>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6" name="Text Box 3">
          <a:extLst>
            <a:ext uri="{FF2B5EF4-FFF2-40B4-BE49-F238E27FC236}">
              <a16:creationId xmlns:a16="http://schemas.microsoft.com/office/drawing/2014/main" id="{51CE0A6F-3108-4E23-B6A3-0E932F9C8D1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7" name="Text Box 3">
          <a:extLst>
            <a:ext uri="{FF2B5EF4-FFF2-40B4-BE49-F238E27FC236}">
              <a16:creationId xmlns:a16="http://schemas.microsoft.com/office/drawing/2014/main" id="{DE2791CC-7EB0-451E-A606-6DB9B43AEBB7}"/>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8" name="Text Box 3">
          <a:extLst>
            <a:ext uri="{FF2B5EF4-FFF2-40B4-BE49-F238E27FC236}">
              <a16:creationId xmlns:a16="http://schemas.microsoft.com/office/drawing/2014/main" id="{4C74CD0A-5BA2-45D6-BC4E-7D4CAA7DEA45}"/>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79" name="Text Box 3">
          <a:extLst>
            <a:ext uri="{FF2B5EF4-FFF2-40B4-BE49-F238E27FC236}">
              <a16:creationId xmlns:a16="http://schemas.microsoft.com/office/drawing/2014/main" id="{D10028E8-647F-435B-91E3-4A87EFB38BA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0" name="Text Box 3">
          <a:extLst>
            <a:ext uri="{FF2B5EF4-FFF2-40B4-BE49-F238E27FC236}">
              <a16:creationId xmlns:a16="http://schemas.microsoft.com/office/drawing/2014/main" id="{F6AECDEF-98D7-4410-954E-D7A5B900DD7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1" name="Text Box 3">
          <a:extLst>
            <a:ext uri="{FF2B5EF4-FFF2-40B4-BE49-F238E27FC236}">
              <a16:creationId xmlns:a16="http://schemas.microsoft.com/office/drawing/2014/main" id="{86CBA7C7-1E66-4961-8869-4561D8588FBA}"/>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2" name="Text Box 3">
          <a:extLst>
            <a:ext uri="{FF2B5EF4-FFF2-40B4-BE49-F238E27FC236}">
              <a16:creationId xmlns:a16="http://schemas.microsoft.com/office/drawing/2014/main" id="{D4BE963A-23EC-403D-9621-17D1D50B244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3" name="Text Box 3">
          <a:extLst>
            <a:ext uri="{FF2B5EF4-FFF2-40B4-BE49-F238E27FC236}">
              <a16:creationId xmlns:a16="http://schemas.microsoft.com/office/drawing/2014/main" id="{C6531B40-81E8-4B2F-9D5F-3C5257EA5DB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4" name="Text Box 3">
          <a:extLst>
            <a:ext uri="{FF2B5EF4-FFF2-40B4-BE49-F238E27FC236}">
              <a16:creationId xmlns:a16="http://schemas.microsoft.com/office/drawing/2014/main" id="{940E5AFE-8673-4C75-BA81-A48C9BB311C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5" name="Text Box 3">
          <a:extLst>
            <a:ext uri="{FF2B5EF4-FFF2-40B4-BE49-F238E27FC236}">
              <a16:creationId xmlns:a16="http://schemas.microsoft.com/office/drawing/2014/main" id="{F3D0ADC1-3401-40E6-9702-4006215D585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6" name="Text Box 3">
          <a:extLst>
            <a:ext uri="{FF2B5EF4-FFF2-40B4-BE49-F238E27FC236}">
              <a16:creationId xmlns:a16="http://schemas.microsoft.com/office/drawing/2014/main" id="{EAF21AB8-ADFA-4742-B212-E4F0BA6C1264}"/>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7" name="Text Box 3">
          <a:extLst>
            <a:ext uri="{FF2B5EF4-FFF2-40B4-BE49-F238E27FC236}">
              <a16:creationId xmlns:a16="http://schemas.microsoft.com/office/drawing/2014/main" id="{DE6FDDE9-9E73-4636-87F8-084D230B5C61}"/>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8" name="Text Box 3">
          <a:extLst>
            <a:ext uri="{FF2B5EF4-FFF2-40B4-BE49-F238E27FC236}">
              <a16:creationId xmlns:a16="http://schemas.microsoft.com/office/drawing/2014/main" id="{8C820395-1B91-43CA-8397-F0D74DBADEAC}"/>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89" name="Text Box 3">
          <a:extLst>
            <a:ext uri="{FF2B5EF4-FFF2-40B4-BE49-F238E27FC236}">
              <a16:creationId xmlns:a16="http://schemas.microsoft.com/office/drawing/2014/main" id="{EBEBA2ED-4A5A-4945-BFF5-6ACFC9022F7F}"/>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0" name="Text Box 3">
          <a:extLst>
            <a:ext uri="{FF2B5EF4-FFF2-40B4-BE49-F238E27FC236}">
              <a16:creationId xmlns:a16="http://schemas.microsoft.com/office/drawing/2014/main" id="{B52008AC-FF27-4467-AF30-F1F946D0DF02}"/>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1" name="Text Box 3">
          <a:extLst>
            <a:ext uri="{FF2B5EF4-FFF2-40B4-BE49-F238E27FC236}">
              <a16:creationId xmlns:a16="http://schemas.microsoft.com/office/drawing/2014/main" id="{95683C6F-C6A5-4CFB-83E1-DA4AF7DA2F2B}"/>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2" name="Text Box 3">
          <a:extLst>
            <a:ext uri="{FF2B5EF4-FFF2-40B4-BE49-F238E27FC236}">
              <a16:creationId xmlns:a16="http://schemas.microsoft.com/office/drawing/2014/main" id="{FDAF6C34-1479-4418-ADEA-2B4921CDF22D}"/>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383</xdr:row>
      <xdr:rowOff>0</xdr:rowOff>
    </xdr:from>
    <xdr:to>
      <xdr:col>1</xdr:col>
      <xdr:colOff>1447800</xdr:colOff>
      <xdr:row>383</xdr:row>
      <xdr:rowOff>209306</xdr:rowOff>
    </xdr:to>
    <xdr:sp macro="" textlink="">
      <xdr:nvSpPr>
        <xdr:cNvPr id="193" name="Text Box 3">
          <a:extLst>
            <a:ext uri="{FF2B5EF4-FFF2-40B4-BE49-F238E27FC236}">
              <a16:creationId xmlns:a16="http://schemas.microsoft.com/office/drawing/2014/main" id="{E8AEBC70-FB38-4D16-A8C5-DB30BE995979}"/>
            </a:ext>
          </a:extLst>
        </xdr:cNvPr>
        <xdr:cNvSpPr txBox="1">
          <a:spLocks noChangeArrowheads="1"/>
        </xdr:cNvSpPr>
      </xdr:nvSpPr>
      <xdr:spPr bwMode="auto">
        <a:xfrm>
          <a:off x="2552700" y="3798570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4" name="Text Box 387">
          <a:extLst>
            <a:ext uri="{FF2B5EF4-FFF2-40B4-BE49-F238E27FC236}">
              <a16:creationId xmlns:a16="http://schemas.microsoft.com/office/drawing/2014/main" id="{BEDFC752-E0D0-416B-A19A-9AA887F2CF4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5" name="Text Box 388">
          <a:extLst>
            <a:ext uri="{FF2B5EF4-FFF2-40B4-BE49-F238E27FC236}">
              <a16:creationId xmlns:a16="http://schemas.microsoft.com/office/drawing/2014/main" id="{7E156796-79C9-471E-9EE9-ABB4B646AFD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6" name="Text Box 389">
          <a:extLst>
            <a:ext uri="{FF2B5EF4-FFF2-40B4-BE49-F238E27FC236}">
              <a16:creationId xmlns:a16="http://schemas.microsoft.com/office/drawing/2014/main" id="{68FF034A-2B9A-4416-83DF-3C11283E317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7" name="Text Box 390">
          <a:extLst>
            <a:ext uri="{FF2B5EF4-FFF2-40B4-BE49-F238E27FC236}">
              <a16:creationId xmlns:a16="http://schemas.microsoft.com/office/drawing/2014/main" id="{7A8738B7-2A07-4CB8-9930-F0193D6B4EB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8" name="Text Box 391">
          <a:extLst>
            <a:ext uri="{FF2B5EF4-FFF2-40B4-BE49-F238E27FC236}">
              <a16:creationId xmlns:a16="http://schemas.microsoft.com/office/drawing/2014/main" id="{E98994DB-D2FA-459A-97EA-6A482905FE6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199" name="Text Box 392">
          <a:extLst>
            <a:ext uri="{FF2B5EF4-FFF2-40B4-BE49-F238E27FC236}">
              <a16:creationId xmlns:a16="http://schemas.microsoft.com/office/drawing/2014/main" id="{81125DFA-2A81-405D-A3FF-1C7EF9894AE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0" name="Text Box 393">
          <a:extLst>
            <a:ext uri="{FF2B5EF4-FFF2-40B4-BE49-F238E27FC236}">
              <a16:creationId xmlns:a16="http://schemas.microsoft.com/office/drawing/2014/main" id="{D3A5D1A8-EE1D-4A28-BE91-0C425EC4C6A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1" name="Text Box 394">
          <a:extLst>
            <a:ext uri="{FF2B5EF4-FFF2-40B4-BE49-F238E27FC236}">
              <a16:creationId xmlns:a16="http://schemas.microsoft.com/office/drawing/2014/main" id="{A4EE8E51-49BD-4A0A-90B8-E227FB4A523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2" name="Text Box 395">
          <a:extLst>
            <a:ext uri="{FF2B5EF4-FFF2-40B4-BE49-F238E27FC236}">
              <a16:creationId xmlns:a16="http://schemas.microsoft.com/office/drawing/2014/main" id="{361B8318-EFDE-413B-BB34-09EAEB7C863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3" name="Text Box 396">
          <a:extLst>
            <a:ext uri="{FF2B5EF4-FFF2-40B4-BE49-F238E27FC236}">
              <a16:creationId xmlns:a16="http://schemas.microsoft.com/office/drawing/2014/main" id="{B88CF241-4D8C-4D81-AB17-6AC2F81DC00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4" name="Text Box 397">
          <a:extLst>
            <a:ext uri="{FF2B5EF4-FFF2-40B4-BE49-F238E27FC236}">
              <a16:creationId xmlns:a16="http://schemas.microsoft.com/office/drawing/2014/main" id="{A085091D-E19A-4EF8-9FE0-A6610A2F382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5" name="Text Box 398">
          <a:extLst>
            <a:ext uri="{FF2B5EF4-FFF2-40B4-BE49-F238E27FC236}">
              <a16:creationId xmlns:a16="http://schemas.microsoft.com/office/drawing/2014/main" id="{73A3B641-1A0B-4C0A-8F14-87FD5F36380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6" name="Text Box 399">
          <a:extLst>
            <a:ext uri="{FF2B5EF4-FFF2-40B4-BE49-F238E27FC236}">
              <a16:creationId xmlns:a16="http://schemas.microsoft.com/office/drawing/2014/main" id="{C079A8D0-6594-45E3-8D56-00D2C73D534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7" name="Text Box 400">
          <a:extLst>
            <a:ext uri="{FF2B5EF4-FFF2-40B4-BE49-F238E27FC236}">
              <a16:creationId xmlns:a16="http://schemas.microsoft.com/office/drawing/2014/main" id="{51EC330C-4AC1-45C2-A1C8-C2D3366FFD9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8" name="Text Box 401">
          <a:extLst>
            <a:ext uri="{FF2B5EF4-FFF2-40B4-BE49-F238E27FC236}">
              <a16:creationId xmlns:a16="http://schemas.microsoft.com/office/drawing/2014/main" id="{EF531E3E-D9FC-4567-B14F-3A13D45BDC5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09" name="Text Box 402">
          <a:extLst>
            <a:ext uri="{FF2B5EF4-FFF2-40B4-BE49-F238E27FC236}">
              <a16:creationId xmlns:a16="http://schemas.microsoft.com/office/drawing/2014/main" id="{3E5FC957-9B15-4A16-AE62-55AF81B5532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0" name="Text Box 403">
          <a:extLst>
            <a:ext uri="{FF2B5EF4-FFF2-40B4-BE49-F238E27FC236}">
              <a16:creationId xmlns:a16="http://schemas.microsoft.com/office/drawing/2014/main" id="{A26F381D-CC9A-47C1-85CF-F7DDEF0D894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1" name="Text Box 404">
          <a:extLst>
            <a:ext uri="{FF2B5EF4-FFF2-40B4-BE49-F238E27FC236}">
              <a16:creationId xmlns:a16="http://schemas.microsoft.com/office/drawing/2014/main" id="{DF240C51-24B7-4DDF-93BD-D3299D9C081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2" name="Text Box 405">
          <a:extLst>
            <a:ext uri="{FF2B5EF4-FFF2-40B4-BE49-F238E27FC236}">
              <a16:creationId xmlns:a16="http://schemas.microsoft.com/office/drawing/2014/main" id="{BAD47325-553B-4131-A946-0B7A80F9632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3" name="Text Box 406">
          <a:extLst>
            <a:ext uri="{FF2B5EF4-FFF2-40B4-BE49-F238E27FC236}">
              <a16:creationId xmlns:a16="http://schemas.microsoft.com/office/drawing/2014/main" id="{8B3B887D-3E27-4778-AD75-BE25B841A62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4" name="Text Box 407">
          <a:extLst>
            <a:ext uri="{FF2B5EF4-FFF2-40B4-BE49-F238E27FC236}">
              <a16:creationId xmlns:a16="http://schemas.microsoft.com/office/drawing/2014/main" id="{1DD5CC04-74C9-428F-AEA7-175A0866A48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5" name="Text Box 408">
          <a:extLst>
            <a:ext uri="{FF2B5EF4-FFF2-40B4-BE49-F238E27FC236}">
              <a16:creationId xmlns:a16="http://schemas.microsoft.com/office/drawing/2014/main" id="{7D919148-880F-4D90-814D-136BA0F3771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6" name="Text Box 409">
          <a:extLst>
            <a:ext uri="{FF2B5EF4-FFF2-40B4-BE49-F238E27FC236}">
              <a16:creationId xmlns:a16="http://schemas.microsoft.com/office/drawing/2014/main" id="{8C508BD9-494E-4E8E-B551-05C79AAA89D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7" name="Text Box 410">
          <a:extLst>
            <a:ext uri="{FF2B5EF4-FFF2-40B4-BE49-F238E27FC236}">
              <a16:creationId xmlns:a16="http://schemas.microsoft.com/office/drawing/2014/main" id="{AD546332-8096-4B7E-9AFA-8986916B093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8" name="Text Box 411">
          <a:extLst>
            <a:ext uri="{FF2B5EF4-FFF2-40B4-BE49-F238E27FC236}">
              <a16:creationId xmlns:a16="http://schemas.microsoft.com/office/drawing/2014/main" id="{D64AAFDD-CCA9-4045-844A-DC3C62A5346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19" name="Text Box 412">
          <a:extLst>
            <a:ext uri="{FF2B5EF4-FFF2-40B4-BE49-F238E27FC236}">
              <a16:creationId xmlns:a16="http://schemas.microsoft.com/office/drawing/2014/main" id="{0ACE00AC-17C5-4525-A5D3-F8F477C10EC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0" name="Text Box 413">
          <a:extLst>
            <a:ext uri="{FF2B5EF4-FFF2-40B4-BE49-F238E27FC236}">
              <a16:creationId xmlns:a16="http://schemas.microsoft.com/office/drawing/2014/main" id="{9748EDF3-09DB-42ED-BE6C-9CA85B9B4EC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1" name="Text Box 414">
          <a:extLst>
            <a:ext uri="{FF2B5EF4-FFF2-40B4-BE49-F238E27FC236}">
              <a16:creationId xmlns:a16="http://schemas.microsoft.com/office/drawing/2014/main" id="{EFE58F39-A62B-4667-9AA8-62599488FB6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2" name="Text Box 415">
          <a:extLst>
            <a:ext uri="{FF2B5EF4-FFF2-40B4-BE49-F238E27FC236}">
              <a16:creationId xmlns:a16="http://schemas.microsoft.com/office/drawing/2014/main" id="{B83F9128-88F8-4720-8C95-9C14971B116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3" name="Text Box 416">
          <a:extLst>
            <a:ext uri="{FF2B5EF4-FFF2-40B4-BE49-F238E27FC236}">
              <a16:creationId xmlns:a16="http://schemas.microsoft.com/office/drawing/2014/main" id="{16788FFF-D7D1-46FC-A1BC-1827031ECB4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4" name="Text Box 417">
          <a:extLst>
            <a:ext uri="{FF2B5EF4-FFF2-40B4-BE49-F238E27FC236}">
              <a16:creationId xmlns:a16="http://schemas.microsoft.com/office/drawing/2014/main" id="{983538EF-88E0-4CBD-94C7-F8E6E6A34D0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5" name="Text Box 418">
          <a:extLst>
            <a:ext uri="{FF2B5EF4-FFF2-40B4-BE49-F238E27FC236}">
              <a16:creationId xmlns:a16="http://schemas.microsoft.com/office/drawing/2014/main" id="{0AF50159-83C3-4DCA-BF8B-B2A84CF2972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6" name="Text Box 419">
          <a:extLst>
            <a:ext uri="{FF2B5EF4-FFF2-40B4-BE49-F238E27FC236}">
              <a16:creationId xmlns:a16="http://schemas.microsoft.com/office/drawing/2014/main" id="{C22ACBFB-D645-48C6-8BAC-6F3F45B160F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7" name="Text Box 420">
          <a:extLst>
            <a:ext uri="{FF2B5EF4-FFF2-40B4-BE49-F238E27FC236}">
              <a16:creationId xmlns:a16="http://schemas.microsoft.com/office/drawing/2014/main" id="{AFDB4090-6EEE-4F72-B9DD-CE86D9EFFD8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8" name="Text Box 421">
          <a:extLst>
            <a:ext uri="{FF2B5EF4-FFF2-40B4-BE49-F238E27FC236}">
              <a16:creationId xmlns:a16="http://schemas.microsoft.com/office/drawing/2014/main" id="{9E655287-5140-42A4-9CEE-320E747C36C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29" name="Text Box 422">
          <a:extLst>
            <a:ext uri="{FF2B5EF4-FFF2-40B4-BE49-F238E27FC236}">
              <a16:creationId xmlns:a16="http://schemas.microsoft.com/office/drawing/2014/main" id="{158319B3-2911-4DAB-8E50-4CDCDA80037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0" name="Text Box 423">
          <a:extLst>
            <a:ext uri="{FF2B5EF4-FFF2-40B4-BE49-F238E27FC236}">
              <a16:creationId xmlns:a16="http://schemas.microsoft.com/office/drawing/2014/main" id="{EF398D2A-DE0F-44E1-9E4F-C46E2029261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1" name="Text Box 424">
          <a:extLst>
            <a:ext uri="{FF2B5EF4-FFF2-40B4-BE49-F238E27FC236}">
              <a16:creationId xmlns:a16="http://schemas.microsoft.com/office/drawing/2014/main" id="{353101D8-3BEB-431E-9A21-8B586BEDC7C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2" name="Text Box 425">
          <a:extLst>
            <a:ext uri="{FF2B5EF4-FFF2-40B4-BE49-F238E27FC236}">
              <a16:creationId xmlns:a16="http://schemas.microsoft.com/office/drawing/2014/main" id="{B599D6A4-33FE-4FA9-AD2C-FC970F9D7C9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3" name="Text Box 426">
          <a:extLst>
            <a:ext uri="{FF2B5EF4-FFF2-40B4-BE49-F238E27FC236}">
              <a16:creationId xmlns:a16="http://schemas.microsoft.com/office/drawing/2014/main" id="{91A9DC36-1BB4-41BB-AE83-71E4EBD18D3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4" name="Text Box 427">
          <a:extLst>
            <a:ext uri="{FF2B5EF4-FFF2-40B4-BE49-F238E27FC236}">
              <a16:creationId xmlns:a16="http://schemas.microsoft.com/office/drawing/2014/main" id="{223E85A9-0A8C-48D6-936B-133BE94020A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5" name="Text Box 428">
          <a:extLst>
            <a:ext uri="{FF2B5EF4-FFF2-40B4-BE49-F238E27FC236}">
              <a16:creationId xmlns:a16="http://schemas.microsoft.com/office/drawing/2014/main" id="{0EA1EDA5-6C79-4258-9816-CEE2756D9F8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6" name="Text Box 429">
          <a:extLst>
            <a:ext uri="{FF2B5EF4-FFF2-40B4-BE49-F238E27FC236}">
              <a16:creationId xmlns:a16="http://schemas.microsoft.com/office/drawing/2014/main" id="{D20F5652-9FD1-4D79-B42C-4F65956C2AA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7" name="Text Box 430">
          <a:extLst>
            <a:ext uri="{FF2B5EF4-FFF2-40B4-BE49-F238E27FC236}">
              <a16:creationId xmlns:a16="http://schemas.microsoft.com/office/drawing/2014/main" id="{9E171CA6-313F-496E-AE7C-C09D36CA637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8" name="Text Box 431">
          <a:extLst>
            <a:ext uri="{FF2B5EF4-FFF2-40B4-BE49-F238E27FC236}">
              <a16:creationId xmlns:a16="http://schemas.microsoft.com/office/drawing/2014/main" id="{86866CD2-61D8-4562-8794-1EA589A3A63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39" name="Text Box 432">
          <a:extLst>
            <a:ext uri="{FF2B5EF4-FFF2-40B4-BE49-F238E27FC236}">
              <a16:creationId xmlns:a16="http://schemas.microsoft.com/office/drawing/2014/main" id="{D1358AF0-C789-44A9-8C25-A23DE61B211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0" name="Text Box 433">
          <a:extLst>
            <a:ext uri="{FF2B5EF4-FFF2-40B4-BE49-F238E27FC236}">
              <a16:creationId xmlns:a16="http://schemas.microsoft.com/office/drawing/2014/main" id="{C1EAD968-BB4D-4245-B6AB-CA917CB0F29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1" name="Text Box 434">
          <a:extLst>
            <a:ext uri="{FF2B5EF4-FFF2-40B4-BE49-F238E27FC236}">
              <a16:creationId xmlns:a16="http://schemas.microsoft.com/office/drawing/2014/main" id="{B096E45E-C755-435C-909A-9F4F9C4453F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2" name="Text Box 435">
          <a:extLst>
            <a:ext uri="{FF2B5EF4-FFF2-40B4-BE49-F238E27FC236}">
              <a16:creationId xmlns:a16="http://schemas.microsoft.com/office/drawing/2014/main" id="{3C1EDEEE-3EDD-40E8-B179-EF8B23F9A00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3" name="Text Box 436">
          <a:extLst>
            <a:ext uri="{FF2B5EF4-FFF2-40B4-BE49-F238E27FC236}">
              <a16:creationId xmlns:a16="http://schemas.microsoft.com/office/drawing/2014/main" id="{EB057AFA-D9A8-4D41-AC80-12939BB0D24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4" name="Text Box 437">
          <a:extLst>
            <a:ext uri="{FF2B5EF4-FFF2-40B4-BE49-F238E27FC236}">
              <a16:creationId xmlns:a16="http://schemas.microsoft.com/office/drawing/2014/main" id="{C52C3AE4-F21B-4552-80DC-0A078087AF7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5" name="Text Box 438">
          <a:extLst>
            <a:ext uri="{FF2B5EF4-FFF2-40B4-BE49-F238E27FC236}">
              <a16:creationId xmlns:a16="http://schemas.microsoft.com/office/drawing/2014/main" id="{9C2A0249-F0BA-4807-9F4F-43E8A97D05F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6" name="Text Box 439">
          <a:extLst>
            <a:ext uri="{FF2B5EF4-FFF2-40B4-BE49-F238E27FC236}">
              <a16:creationId xmlns:a16="http://schemas.microsoft.com/office/drawing/2014/main" id="{DCA08A0A-8E03-4F76-8494-EB5F0CE172B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7" name="Text Box 440">
          <a:extLst>
            <a:ext uri="{FF2B5EF4-FFF2-40B4-BE49-F238E27FC236}">
              <a16:creationId xmlns:a16="http://schemas.microsoft.com/office/drawing/2014/main" id="{D6D978CD-02BB-4702-8087-1F8FBF74893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8" name="Text Box 441">
          <a:extLst>
            <a:ext uri="{FF2B5EF4-FFF2-40B4-BE49-F238E27FC236}">
              <a16:creationId xmlns:a16="http://schemas.microsoft.com/office/drawing/2014/main" id="{3D5252E5-4C54-47B4-917F-BD5F30700AC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49" name="Text Box 442">
          <a:extLst>
            <a:ext uri="{FF2B5EF4-FFF2-40B4-BE49-F238E27FC236}">
              <a16:creationId xmlns:a16="http://schemas.microsoft.com/office/drawing/2014/main" id="{0A4847F6-8FEF-4342-82BA-666D12B7E86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0" name="Text Box 443">
          <a:extLst>
            <a:ext uri="{FF2B5EF4-FFF2-40B4-BE49-F238E27FC236}">
              <a16:creationId xmlns:a16="http://schemas.microsoft.com/office/drawing/2014/main" id="{10FB2D59-D8A6-4B0A-9F4B-A8424CBA3E3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1" name="Text Box 444">
          <a:extLst>
            <a:ext uri="{FF2B5EF4-FFF2-40B4-BE49-F238E27FC236}">
              <a16:creationId xmlns:a16="http://schemas.microsoft.com/office/drawing/2014/main" id="{E749473E-7FCD-4856-BD9E-B0A23AB4C83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2" name="Text Box 445">
          <a:extLst>
            <a:ext uri="{FF2B5EF4-FFF2-40B4-BE49-F238E27FC236}">
              <a16:creationId xmlns:a16="http://schemas.microsoft.com/office/drawing/2014/main" id="{A7F7DF1F-C8DE-4085-A593-8CE7CE01F5B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3" name="Text Box 446">
          <a:extLst>
            <a:ext uri="{FF2B5EF4-FFF2-40B4-BE49-F238E27FC236}">
              <a16:creationId xmlns:a16="http://schemas.microsoft.com/office/drawing/2014/main" id="{69C1B424-805C-4195-A030-BB8FC49C677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4" name="Text Box 447">
          <a:extLst>
            <a:ext uri="{FF2B5EF4-FFF2-40B4-BE49-F238E27FC236}">
              <a16:creationId xmlns:a16="http://schemas.microsoft.com/office/drawing/2014/main" id="{2A77D32F-D65D-4C71-960A-18149FF6A0A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5" name="Text Box 448">
          <a:extLst>
            <a:ext uri="{FF2B5EF4-FFF2-40B4-BE49-F238E27FC236}">
              <a16:creationId xmlns:a16="http://schemas.microsoft.com/office/drawing/2014/main" id="{5628BD87-3AD9-4C06-91B2-B6F4A1CC58F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6" name="Text Box 449">
          <a:extLst>
            <a:ext uri="{FF2B5EF4-FFF2-40B4-BE49-F238E27FC236}">
              <a16:creationId xmlns:a16="http://schemas.microsoft.com/office/drawing/2014/main" id="{4189AF76-EFAC-46AC-BA41-012D43F4F8A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7" name="Text Box 450">
          <a:extLst>
            <a:ext uri="{FF2B5EF4-FFF2-40B4-BE49-F238E27FC236}">
              <a16:creationId xmlns:a16="http://schemas.microsoft.com/office/drawing/2014/main" id="{CDFC34B7-D980-47C2-AEE3-93987EE1D8B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8" name="Text Box 451">
          <a:extLst>
            <a:ext uri="{FF2B5EF4-FFF2-40B4-BE49-F238E27FC236}">
              <a16:creationId xmlns:a16="http://schemas.microsoft.com/office/drawing/2014/main" id="{4729AD00-4F14-4A41-AE1B-8ECB2E5874A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59" name="Text Box 452">
          <a:extLst>
            <a:ext uri="{FF2B5EF4-FFF2-40B4-BE49-F238E27FC236}">
              <a16:creationId xmlns:a16="http://schemas.microsoft.com/office/drawing/2014/main" id="{5A76E100-2345-4601-837B-AFECD78B705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0" name="Text Box 453">
          <a:extLst>
            <a:ext uri="{FF2B5EF4-FFF2-40B4-BE49-F238E27FC236}">
              <a16:creationId xmlns:a16="http://schemas.microsoft.com/office/drawing/2014/main" id="{0B1FC8F1-8EA6-42A9-BF67-8CDCCB0C61A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1" name="Text Box 454">
          <a:extLst>
            <a:ext uri="{FF2B5EF4-FFF2-40B4-BE49-F238E27FC236}">
              <a16:creationId xmlns:a16="http://schemas.microsoft.com/office/drawing/2014/main" id="{EE9E2043-4BEE-44E6-BE81-A8D8C04B9F3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2" name="Text Box 455">
          <a:extLst>
            <a:ext uri="{FF2B5EF4-FFF2-40B4-BE49-F238E27FC236}">
              <a16:creationId xmlns:a16="http://schemas.microsoft.com/office/drawing/2014/main" id="{2EC40812-9643-40D5-AAAD-9D0896172F7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3" name="Text Box 456">
          <a:extLst>
            <a:ext uri="{FF2B5EF4-FFF2-40B4-BE49-F238E27FC236}">
              <a16:creationId xmlns:a16="http://schemas.microsoft.com/office/drawing/2014/main" id="{DCDA4B9E-2C66-4AAD-9220-A4E87737616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4" name="Text Box 457">
          <a:extLst>
            <a:ext uri="{FF2B5EF4-FFF2-40B4-BE49-F238E27FC236}">
              <a16:creationId xmlns:a16="http://schemas.microsoft.com/office/drawing/2014/main" id="{7F850C9C-F5D2-4ABA-8C0A-B046517D8D6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5" name="Text Box 458">
          <a:extLst>
            <a:ext uri="{FF2B5EF4-FFF2-40B4-BE49-F238E27FC236}">
              <a16:creationId xmlns:a16="http://schemas.microsoft.com/office/drawing/2014/main" id="{708A6439-DD4A-4DB9-B7AA-106D90BDA24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6" name="Text Box 459">
          <a:extLst>
            <a:ext uri="{FF2B5EF4-FFF2-40B4-BE49-F238E27FC236}">
              <a16:creationId xmlns:a16="http://schemas.microsoft.com/office/drawing/2014/main" id="{02B5B2D5-C3A9-4307-BD95-5FEE0588ED8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7" name="Text Box 460">
          <a:extLst>
            <a:ext uri="{FF2B5EF4-FFF2-40B4-BE49-F238E27FC236}">
              <a16:creationId xmlns:a16="http://schemas.microsoft.com/office/drawing/2014/main" id="{A99EDA86-D581-420B-B517-C5937A08977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8" name="Text Box 461">
          <a:extLst>
            <a:ext uri="{FF2B5EF4-FFF2-40B4-BE49-F238E27FC236}">
              <a16:creationId xmlns:a16="http://schemas.microsoft.com/office/drawing/2014/main" id="{283828CF-B742-4465-A6AA-9D8EBE3D7D7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69" name="Text Box 462">
          <a:extLst>
            <a:ext uri="{FF2B5EF4-FFF2-40B4-BE49-F238E27FC236}">
              <a16:creationId xmlns:a16="http://schemas.microsoft.com/office/drawing/2014/main" id="{6D80C44E-32E0-4D01-B0EF-8119779D9AF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0" name="Text Box 463">
          <a:extLst>
            <a:ext uri="{FF2B5EF4-FFF2-40B4-BE49-F238E27FC236}">
              <a16:creationId xmlns:a16="http://schemas.microsoft.com/office/drawing/2014/main" id="{9505382F-EB75-41B4-9BE1-E7765667A02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1" name="Text Box 464">
          <a:extLst>
            <a:ext uri="{FF2B5EF4-FFF2-40B4-BE49-F238E27FC236}">
              <a16:creationId xmlns:a16="http://schemas.microsoft.com/office/drawing/2014/main" id="{AE0BDF5C-7448-4847-BE03-3E7A249EE3E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2" name="Text Box 465">
          <a:extLst>
            <a:ext uri="{FF2B5EF4-FFF2-40B4-BE49-F238E27FC236}">
              <a16:creationId xmlns:a16="http://schemas.microsoft.com/office/drawing/2014/main" id="{7DE2890C-A94B-4A14-8221-6692A1E5B5B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3" name="Text Box 466">
          <a:extLst>
            <a:ext uri="{FF2B5EF4-FFF2-40B4-BE49-F238E27FC236}">
              <a16:creationId xmlns:a16="http://schemas.microsoft.com/office/drawing/2014/main" id="{A57AC6D0-882A-41EF-B6C3-F081551B42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4" name="Text Box 467">
          <a:extLst>
            <a:ext uri="{FF2B5EF4-FFF2-40B4-BE49-F238E27FC236}">
              <a16:creationId xmlns:a16="http://schemas.microsoft.com/office/drawing/2014/main" id="{F797B020-D485-4967-9BF6-B3FDF6D849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5" name="Text Box 468">
          <a:extLst>
            <a:ext uri="{FF2B5EF4-FFF2-40B4-BE49-F238E27FC236}">
              <a16:creationId xmlns:a16="http://schemas.microsoft.com/office/drawing/2014/main" id="{22C71262-75FD-43C1-882E-946DFC54252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6" name="Text Box 469">
          <a:extLst>
            <a:ext uri="{FF2B5EF4-FFF2-40B4-BE49-F238E27FC236}">
              <a16:creationId xmlns:a16="http://schemas.microsoft.com/office/drawing/2014/main" id="{8CF3B7B0-A761-4020-8140-D3F049EA31F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7" name="Text Box 470">
          <a:extLst>
            <a:ext uri="{FF2B5EF4-FFF2-40B4-BE49-F238E27FC236}">
              <a16:creationId xmlns:a16="http://schemas.microsoft.com/office/drawing/2014/main" id="{545D9BF1-B597-4B9D-B239-C7B58ABC324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8" name="Text Box 471">
          <a:extLst>
            <a:ext uri="{FF2B5EF4-FFF2-40B4-BE49-F238E27FC236}">
              <a16:creationId xmlns:a16="http://schemas.microsoft.com/office/drawing/2014/main" id="{5B573B76-147B-4CCE-963F-BE2EB3B7EED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79" name="Text Box 472">
          <a:extLst>
            <a:ext uri="{FF2B5EF4-FFF2-40B4-BE49-F238E27FC236}">
              <a16:creationId xmlns:a16="http://schemas.microsoft.com/office/drawing/2014/main" id="{E2242B7A-0855-4DFD-8B27-87E69D6EFB7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0" name="Text Box 473">
          <a:extLst>
            <a:ext uri="{FF2B5EF4-FFF2-40B4-BE49-F238E27FC236}">
              <a16:creationId xmlns:a16="http://schemas.microsoft.com/office/drawing/2014/main" id="{EE78FE89-18E4-44F5-B10D-9F5BAB721C8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1" name="Text Box 474">
          <a:extLst>
            <a:ext uri="{FF2B5EF4-FFF2-40B4-BE49-F238E27FC236}">
              <a16:creationId xmlns:a16="http://schemas.microsoft.com/office/drawing/2014/main" id="{4F64BB9B-EFE1-4587-B9A7-A7F78E4041D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2" name="Text Box 475">
          <a:extLst>
            <a:ext uri="{FF2B5EF4-FFF2-40B4-BE49-F238E27FC236}">
              <a16:creationId xmlns:a16="http://schemas.microsoft.com/office/drawing/2014/main" id="{98D79810-CF13-4829-9B3F-8E622B97D02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3" name="Text Box 476">
          <a:extLst>
            <a:ext uri="{FF2B5EF4-FFF2-40B4-BE49-F238E27FC236}">
              <a16:creationId xmlns:a16="http://schemas.microsoft.com/office/drawing/2014/main" id="{99134EBF-24E6-4D5A-B8C9-C98411BF433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4" name="Text Box 477">
          <a:extLst>
            <a:ext uri="{FF2B5EF4-FFF2-40B4-BE49-F238E27FC236}">
              <a16:creationId xmlns:a16="http://schemas.microsoft.com/office/drawing/2014/main" id="{4EAB02EF-3B04-4C3E-8CAF-D24526DF39D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5" name="Text Box 478">
          <a:extLst>
            <a:ext uri="{FF2B5EF4-FFF2-40B4-BE49-F238E27FC236}">
              <a16:creationId xmlns:a16="http://schemas.microsoft.com/office/drawing/2014/main" id="{34461978-0BC3-48EC-A28C-9CC14B2DC06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6" name="Text Box 479">
          <a:extLst>
            <a:ext uri="{FF2B5EF4-FFF2-40B4-BE49-F238E27FC236}">
              <a16:creationId xmlns:a16="http://schemas.microsoft.com/office/drawing/2014/main" id="{C971BBA7-8265-4D6E-A26D-0C31237CCAF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7" name="Text Box 480">
          <a:extLst>
            <a:ext uri="{FF2B5EF4-FFF2-40B4-BE49-F238E27FC236}">
              <a16:creationId xmlns:a16="http://schemas.microsoft.com/office/drawing/2014/main" id="{037D3CDA-52EB-40F7-817A-499775C6D99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8" name="Text Box 481">
          <a:extLst>
            <a:ext uri="{FF2B5EF4-FFF2-40B4-BE49-F238E27FC236}">
              <a16:creationId xmlns:a16="http://schemas.microsoft.com/office/drawing/2014/main" id="{326AD59F-2DC9-4CC8-A16D-09588ACFD70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89" name="Text Box 482">
          <a:extLst>
            <a:ext uri="{FF2B5EF4-FFF2-40B4-BE49-F238E27FC236}">
              <a16:creationId xmlns:a16="http://schemas.microsoft.com/office/drawing/2014/main" id="{82F1F564-9869-4B61-A497-1FB8ED928E8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0" name="Text Box 483">
          <a:extLst>
            <a:ext uri="{FF2B5EF4-FFF2-40B4-BE49-F238E27FC236}">
              <a16:creationId xmlns:a16="http://schemas.microsoft.com/office/drawing/2014/main" id="{0ED4466C-7300-4C60-B3E0-CB430F911BF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1" name="Text Box 484">
          <a:extLst>
            <a:ext uri="{FF2B5EF4-FFF2-40B4-BE49-F238E27FC236}">
              <a16:creationId xmlns:a16="http://schemas.microsoft.com/office/drawing/2014/main" id="{FA50B817-07CA-4F16-9C87-372AE2CFA94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2" name="Text Box 485">
          <a:extLst>
            <a:ext uri="{FF2B5EF4-FFF2-40B4-BE49-F238E27FC236}">
              <a16:creationId xmlns:a16="http://schemas.microsoft.com/office/drawing/2014/main" id="{EBDEB208-DB31-4ECD-BF24-49E0BFD8674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3" name="Text Box 486">
          <a:extLst>
            <a:ext uri="{FF2B5EF4-FFF2-40B4-BE49-F238E27FC236}">
              <a16:creationId xmlns:a16="http://schemas.microsoft.com/office/drawing/2014/main" id="{34D30F7D-2F11-4F40-8593-48DDFEC64CA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4" name="Text Box 487">
          <a:extLst>
            <a:ext uri="{FF2B5EF4-FFF2-40B4-BE49-F238E27FC236}">
              <a16:creationId xmlns:a16="http://schemas.microsoft.com/office/drawing/2014/main" id="{A6383597-AEE3-40CB-BA73-D609F88A961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5" name="Text Box 488">
          <a:extLst>
            <a:ext uri="{FF2B5EF4-FFF2-40B4-BE49-F238E27FC236}">
              <a16:creationId xmlns:a16="http://schemas.microsoft.com/office/drawing/2014/main" id="{DFFC38FA-6FF8-41EA-95A5-04FDCDF1D8A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6" name="Text Box 489">
          <a:extLst>
            <a:ext uri="{FF2B5EF4-FFF2-40B4-BE49-F238E27FC236}">
              <a16:creationId xmlns:a16="http://schemas.microsoft.com/office/drawing/2014/main" id="{D2248A55-9D6E-45E2-92B4-71B45144499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7" name="Text Box 490">
          <a:extLst>
            <a:ext uri="{FF2B5EF4-FFF2-40B4-BE49-F238E27FC236}">
              <a16:creationId xmlns:a16="http://schemas.microsoft.com/office/drawing/2014/main" id="{86ACA600-2F90-49E3-892A-2A881A22867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8" name="Text Box 491">
          <a:extLst>
            <a:ext uri="{FF2B5EF4-FFF2-40B4-BE49-F238E27FC236}">
              <a16:creationId xmlns:a16="http://schemas.microsoft.com/office/drawing/2014/main" id="{C616CFC5-78A9-4094-8E80-B80DAF71151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299" name="Text Box 492">
          <a:extLst>
            <a:ext uri="{FF2B5EF4-FFF2-40B4-BE49-F238E27FC236}">
              <a16:creationId xmlns:a16="http://schemas.microsoft.com/office/drawing/2014/main" id="{7F35B564-AAE9-4D08-B269-FA5A3D03881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0" name="Text Box 493">
          <a:extLst>
            <a:ext uri="{FF2B5EF4-FFF2-40B4-BE49-F238E27FC236}">
              <a16:creationId xmlns:a16="http://schemas.microsoft.com/office/drawing/2014/main" id="{CAFC9072-73FB-40AB-AE25-4A2F9DD807A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1" name="Text Box 494">
          <a:extLst>
            <a:ext uri="{FF2B5EF4-FFF2-40B4-BE49-F238E27FC236}">
              <a16:creationId xmlns:a16="http://schemas.microsoft.com/office/drawing/2014/main" id="{C788A1FC-9B68-4614-BEC8-3E2DBC8C70F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2" name="Text Box 495">
          <a:extLst>
            <a:ext uri="{FF2B5EF4-FFF2-40B4-BE49-F238E27FC236}">
              <a16:creationId xmlns:a16="http://schemas.microsoft.com/office/drawing/2014/main" id="{8B05B13A-2D83-4152-9635-4363702F7E9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3" name="Text Box 496">
          <a:extLst>
            <a:ext uri="{FF2B5EF4-FFF2-40B4-BE49-F238E27FC236}">
              <a16:creationId xmlns:a16="http://schemas.microsoft.com/office/drawing/2014/main" id="{E4768052-85F9-4A9E-A20A-59A80436DF6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4" name="Text Box 497">
          <a:extLst>
            <a:ext uri="{FF2B5EF4-FFF2-40B4-BE49-F238E27FC236}">
              <a16:creationId xmlns:a16="http://schemas.microsoft.com/office/drawing/2014/main" id="{D147A3C7-E1B5-4E55-8AB7-CD519B28900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5" name="Text Box 498">
          <a:extLst>
            <a:ext uri="{FF2B5EF4-FFF2-40B4-BE49-F238E27FC236}">
              <a16:creationId xmlns:a16="http://schemas.microsoft.com/office/drawing/2014/main" id="{567E68B1-B369-417F-9CE7-B93F133E9A2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6" name="Text Box 499">
          <a:extLst>
            <a:ext uri="{FF2B5EF4-FFF2-40B4-BE49-F238E27FC236}">
              <a16:creationId xmlns:a16="http://schemas.microsoft.com/office/drawing/2014/main" id="{8DFD4B6C-CBB1-4533-934A-B8A2A37465C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7" name="Text Box 500">
          <a:extLst>
            <a:ext uri="{FF2B5EF4-FFF2-40B4-BE49-F238E27FC236}">
              <a16:creationId xmlns:a16="http://schemas.microsoft.com/office/drawing/2014/main" id="{682E540C-AF61-4984-BBE6-B72553648AB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8" name="Text Box 501">
          <a:extLst>
            <a:ext uri="{FF2B5EF4-FFF2-40B4-BE49-F238E27FC236}">
              <a16:creationId xmlns:a16="http://schemas.microsoft.com/office/drawing/2014/main" id="{9010E40B-CAEB-4A47-9E1C-263F30731F9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09" name="Text Box 502">
          <a:extLst>
            <a:ext uri="{FF2B5EF4-FFF2-40B4-BE49-F238E27FC236}">
              <a16:creationId xmlns:a16="http://schemas.microsoft.com/office/drawing/2014/main" id="{7D863468-F3AD-4808-A3AA-0BB01F1DD8E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0" name="Text Box 503">
          <a:extLst>
            <a:ext uri="{FF2B5EF4-FFF2-40B4-BE49-F238E27FC236}">
              <a16:creationId xmlns:a16="http://schemas.microsoft.com/office/drawing/2014/main" id="{6D586AEB-FB85-4DE4-BCC0-B855A0906E3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1" name="Text Box 504">
          <a:extLst>
            <a:ext uri="{FF2B5EF4-FFF2-40B4-BE49-F238E27FC236}">
              <a16:creationId xmlns:a16="http://schemas.microsoft.com/office/drawing/2014/main" id="{DFFDCF88-2179-47FA-98E9-8EC2FF960FD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2" name="Text Box 505">
          <a:extLst>
            <a:ext uri="{FF2B5EF4-FFF2-40B4-BE49-F238E27FC236}">
              <a16:creationId xmlns:a16="http://schemas.microsoft.com/office/drawing/2014/main" id="{0FB52C23-90C8-4657-A513-8EDDC3EE404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3" name="Text Box 506">
          <a:extLst>
            <a:ext uri="{FF2B5EF4-FFF2-40B4-BE49-F238E27FC236}">
              <a16:creationId xmlns:a16="http://schemas.microsoft.com/office/drawing/2014/main" id="{A0D5FB4D-983E-4713-A572-914BA157EEA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4" name="Text Box 507">
          <a:extLst>
            <a:ext uri="{FF2B5EF4-FFF2-40B4-BE49-F238E27FC236}">
              <a16:creationId xmlns:a16="http://schemas.microsoft.com/office/drawing/2014/main" id="{4A9B3D61-DD80-4179-807C-AD1B0CAEF0A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5" name="Text Box 508">
          <a:extLst>
            <a:ext uri="{FF2B5EF4-FFF2-40B4-BE49-F238E27FC236}">
              <a16:creationId xmlns:a16="http://schemas.microsoft.com/office/drawing/2014/main" id="{AEE3457D-68D3-4A95-8BB5-CA158492BC2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6" name="Text Box 509">
          <a:extLst>
            <a:ext uri="{FF2B5EF4-FFF2-40B4-BE49-F238E27FC236}">
              <a16:creationId xmlns:a16="http://schemas.microsoft.com/office/drawing/2014/main" id="{8D18BCCA-0E64-4201-B1A4-27C42E36516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7" name="Text Box 510">
          <a:extLst>
            <a:ext uri="{FF2B5EF4-FFF2-40B4-BE49-F238E27FC236}">
              <a16:creationId xmlns:a16="http://schemas.microsoft.com/office/drawing/2014/main" id="{A55A6546-71C9-494D-9168-BF0817B2ED1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8" name="Text Box 511">
          <a:extLst>
            <a:ext uri="{FF2B5EF4-FFF2-40B4-BE49-F238E27FC236}">
              <a16:creationId xmlns:a16="http://schemas.microsoft.com/office/drawing/2014/main" id="{CCFD78DA-11C9-4AE3-9D09-A0088809B22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19" name="Text Box 512">
          <a:extLst>
            <a:ext uri="{FF2B5EF4-FFF2-40B4-BE49-F238E27FC236}">
              <a16:creationId xmlns:a16="http://schemas.microsoft.com/office/drawing/2014/main" id="{85D2A18F-DFF9-4D68-8FCB-7DFF3C6A275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0" name="Text Box 513">
          <a:extLst>
            <a:ext uri="{FF2B5EF4-FFF2-40B4-BE49-F238E27FC236}">
              <a16:creationId xmlns:a16="http://schemas.microsoft.com/office/drawing/2014/main" id="{4742C5C4-1CC6-4E3E-B129-7FF9BABEA69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1" name="Text Box 514">
          <a:extLst>
            <a:ext uri="{FF2B5EF4-FFF2-40B4-BE49-F238E27FC236}">
              <a16:creationId xmlns:a16="http://schemas.microsoft.com/office/drawing/2014/main" id="{0A1E488B-C24D-420A-AF15-9F3D09600C7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2" name="Text Box 515">
          <a:extLst>
            <a:ext uri="{FF2B5EF4-FFF2-40B4-BE49-F238E27FC236}">
              <a16:creationId xmlns:a16="http://schemas.microsoft.com/office/drawing/2014/main" id="{AE4F645E-B0C8-4951-8EFD-947645F1917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3" name="Text Box 516">
          <a:extLst>
            <a:ext uri="{FF2B5EF4-FFF2-40B4-BE49-F238E27FC236}">
              <a16:creationId xmlns:a16="http://schemas.microsoft.com/office/drawing/2014/main" id="{3E909343-93CC-4172-8542-2D4A279CDCC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4" name="Text Box 517">
          <a:extLst>
            <a:ext uri="{FF2B5EF4-FFF2-40B4-BE49-F238E27FC236}">
              <a16:creationId xmlns:a16="http://schemas.microsoft.com/office/drawing/2014/main" id="{1398F28E-5E21-46CB-9642-4C25C3FE49F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5" name="Text Box 518">
          <a:extLst>
            <a:ext uri="{FF2B5EF4-FFF2-40B4-BE49-F238E27FC236}">
              <a16:creationId xmlns:a16="http://schemas.microsoft.com/office/drawing/2014/main" id="{83EE3929-D808-4300-B1A6-DFCE63B2A1C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6" name="Text Box 519">
          <a:extLst>
            <a:ext uri="{FF2B5EF4-FFF2-40B4-BE49-F238E27FC236}">
              <a16:creationId xmlns:a16="http://schemas.microsoft.com/office/drawing/2014/main" id="{1AFE034E-079C-4A10-88AD-C5C966E4885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7" name="Text Box 520">
          <a:extLst>
            <a:ext uri="{FF2B5EF4-FFF2-40B4-BE49-F238E27FC236}">
              <a16:creationId xmlns:a16="http://schemas.microsoft.com/office/drawing/2014/main" id="{FC351463-3EEC-44FF-BDB1-0D2EBEDC245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8" name="Text Box 521">
          <a:extLst>
            <a:ext uri="{FF2B5EF4-FFF2-40B4-BE49-F238E27FC236}">
              <a16:creationId xmlns:a16="http://schemas.microsoft.com/office/drawing/2014/main" id="{EA269020-17AB-4A9E-81BA-E8BAE55A019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29" name="Text Box 522">
          <a:extLst>
            <a:ext uri="{FF2B5EF4-FFF2-40B4-BE49-F238E27FC236}">
              <a16:creationId xmlns:a16="http://schemas.microsoft.com/office/drawing/2014/main" id="{B7C808C9-9052-4BE0-98EF-AAA94BF1194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0" name="Text Box 523">
          <a:extLst>
            <a:ext uri="{FF2B5EF4-FFF2-40B4-BE49-F238E27FC236}">
              <a16:creationId xmlns:a16="http://schemas.microsoft.com/office/drawing/2014/main" id="{DA0F4074-00A3-4341-984E-32E2971C4C8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1" name="Text Box 524">
          <a:extLst>
            <a:ext uri="{FF2B5EF4-FFF2-40B4-BE49-F238E27FC236}">
              <a16:creationId xmlns:a16="http://schemas.microsoft.com/office/drawing/2014/main" id="{40CB6345-00D3-41F1-B974-2B8AE5A23AB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2" name="Text Box 525">
          <a:extLst>
            <a:ext uri="{FF2B5EF4-FFF2-40B4-BE49-F238E27FC236}">
              <a16:creationId xmlns:a16="http://schemas.microsoft.com/office/drawing/2014/main" id="{5876687F-2E2F-4F6B-857D-9BA8321F398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3" name="Text Box 526">
          <a:extLst>
            <a:ext uri="{FF2B5EF4-FFF2-40B4-BE49-F238E27FC236}">
              <a16:creationId xmlns:a16="http://schemas.microsoft.com/office/drawing/2014/main" id="{657E91C3-50D7-4CAD-9374-F1BCE28FB0A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4" name="Text Box 527">
          <a:extLst>
            <a:ext uri="{FF2B5EF4-FFF2-40B4-BE49-F238E27FC236}">
              <a16:creationId xmlns:a16="http://schemas.microsoft.com/office/drawing/2014/main" id="{25613DF5-9B8E-48D9-B768-CC0D80680E0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5" name="Text Box 528">
          <a:extLst>
            <a:ext uri="{FF2B5EF4-FFF2-40B4-BE49-F238E27FC236}">
              <a16:creationId xmlns:a16="http://schemas.microsoft.com/office/drawing/2014/main" id="{D5FBCCEF-63AE-48E6-B129-4340E22FFDC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6" name="Text Box 529">
          <a:extLst>
            <a:ext uri="{FF2B5EF4-FFF2-40B4-BE49-F238E27FC236}">
              <a16:creationId xmlns:a16="http://schemas.microsoft.com/office/drawing/2014/main" id="{410A0023-7501-423D-AFD6-AC1013503D4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7" name="Text Box 530">
          <a:extLst>
            <a:ext uri="{FF2B5EF4-FFF2-40B4-BE49-F238E27FC236}">
              <a16:creationId xmlns:a16="http://schemas.microsoft.com/office/drawing/2014/main" id="{37A1598C-45DB-4066-93BB-E314FD54CBE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8" name="Text Box 531">
          <a:extLst>
            <a:ext uri="{FF2B5EF4-FFF2-40B4-BE49-F238E27FC236}">
              <a16:creationId xmlns:a16="http://schemas.microsoft.com/office/drawing/2014/main" id="{9983F031-0923-4DC4-A24A-8A621186822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39" name="Text Box 532">
          <a:extLst>
            <a:ext uri="{FF2B5EF4-FFF2-40B4-BE49-F238E27FC236}">
              <a16:creationId xmlns:a16="http://schemas.microsoft.com/office/drawing/2014/main" id="{7F2B7E18-1F57-4A7E-B6EB-037259D98C6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0" name="Text Box 533">
          <a:extLst>
            <a:ext uri="{FF2B5EF4-FFF2-40B4-BE49-F238E27FC236}">
              <a16:creationId xmlns:a16="http://schemas.microsoft.com/office/drawing/2014/main" id="{3017C29D-CE1F-4539-8CEB-A92DEC2B997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1" name="Text Box 534">
          <a:extLst>
            <a:ext uri="{FF2B5EF4-FFF2-40B4-BE49-F238E27FC236}">
              <a16:creationId xmlns:a16="http://schemas.microsoft.com/office/drawing/2014/main" id="{A55779FD-6A0B-4649-9DA2-7F2F5565519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2" name="Text Box 535">
          <a:extLst>
            <a:ext uri="{FF2B5EF4-FFF2-40B4-BE49-F238E27FC236}">
              <a16:creationId xmlns:a16="http://schemas.microsoft.com/office/drawing/2014/main" id="{0CD4B1D3-7586-4BD4-A80B-1A66DA462D6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3" name="Text Box 536">
          <a:extLst>
            <a:ext uri="{FF2B5EF4-FFF2-40B4-BE49-F238E27FC236}">
              <a16:creationId xmlns:a16="http://schemas.microsoft.com/office/drawing/2014/main" id="{54635D36-BBEA-4453-941E-BB18A6E55F7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4" name="Text Box 537">
          <a:extLst>
            <a:ext uri="{FF2B5EF4-FFF2-40B4-BE49-F238E27FC236}">
              <a16:creationId xmlns:a16="http://schemas.microsoft.com/office/drawing/2014/main" id="{1D6E2303-809D-4FC2-89E6-93339610274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5" name="Text Box 538">
          <a:extLst>
            <a:ext uri="{FF2B5EF4-FFF2-40B4-BE49-F238E27FC236}">
              <a16:creationId xmlns:a16="http://schemas.microsoft.com/office/drawing/2014/main" id="{9DAA498A-17D8-4B5A-B729-F7FF90D1147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6" name="Text Box 539">
          <a:extLst>
            <a:ext uri="{FF2B5EF4-FFF2-40B4-BE49-F238E27FC236}">
              <a16:creationId xmlns:a16="http://schemas.microsoft.com/office/drawing/2014/main" id="{1968CF32-0614-4107-A92A-A11A82F5EAD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7" name="Text Box 540">
          <a:extLst>
            <a:ext uri="{FF2B5EF4-FFF2-40B4-BE49-F238E27FC236}">
              <a16:creationId xmlns:a16="http://schemas.microsoft.com/office/drawing/2014/main" id="{7155F162-609B-4C32-8960-74AE291D673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8" name="Text Box 541">
          <a:extLst>
            <a:ext uri="{FF2B5EF4-FFF2-40B4-BE49-F238E27FC236}">
              <a16:creationId xmlns:a16="http://schemas.microsoft.com/office/drawing/2014/main" id="{F434A0C7-3082-4ED7-96C2-FB575395713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49" name="Text Box 542">
          <a:extLst>
            <a:ext uri="{FF2B5EF4-FFF2-40B4-BE49-F238E27FC236}">
              <a16:creationId xmlns:a16="http://schemas.microsoft.com/office/drawing/2014/main" id="{A5C69C96-7AB8-42C1-997C-D6F0AEC63AC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0" name="Text Box 543">
          <a:extLst>
            <a:ext uri="{FF2B5EF4-FFF2-40B4-BE49-F238E27FC236}">
              <a16:creationId xmlns:a16="http://schemas.microsoft.com/office/drawing/2014/main" id="{D9A900F8-D41F-41A9-ADDE-5C0AB91D3FD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1" name="Text Box 544">
          <a:extLst>
            <a:ext uri="{FF2B5EF4-FFF2-40B4-BE49-F238E27FC236}">
              <a16:creationId xmlns:a16="http://schemas.microsoft.com/office/drawing/2014/main" id="{06EA50EF-C4E7-4D26-825B-C152F99C7F6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2" name="Text Box 545">
          <a:extLst>
            <a:ext uri="{FF2B5EF4-FFF2-40B4-BE49-F238E27FC236}">
              <a16:creationId xmlns:a16="http://schemas.microsoft.com/office/drawing/2014/main" id="{C0AD331B-80E2-45DA-B7A0-EE80F972514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3" name="Text Box 546">
          <a:extLst>
            <a:ext uri="{FF2B5EF4-FFF2-40B4-BE49-F238E27FC236}">
              <a16:creationId xmlns:a16="http://schemas.microsoft.com/office/drawing/2014/main" id="{DDBF62F4-EA68-4042-91CD-4CD85779133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4" name="Text Box 547">
          <a:extLst>
            <a:ext uri="{FF2B5EF4-FFF2-40B4-BE49-F238E27FC236}">
              <a16:creationId xmlns:a16="http://schemas.microsoft.com/office/drawing/2014/main" id="{4680080C-B5C1-4DD8-86A0-D254E242508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5" name="Text Box 548">
          <a:extLst>
            <a:ext uri="{FF2B5EF4-FFF2-40B4-BE49-F238E27FC236}">
              <a16:creationId xmlns:a16="http://schemas.microsoft.com/office/drawing/2014/main" id="{E1DBA44E-14AA-40EB-BBFE-EC615A9F447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6" name="Text Box 549">
          <a:extLst>
            <a:ext uri="{FF2B5EF4-FFF2-40B4-BE49-F238E27FC236}">
              <a16:creationId xmlns:a16="http://schemas.microsoft.com/office/drawing/2014/main" id="{AD0C4645-DD01-4937-8349-39F1A4CAA1B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7" name="Text Box 550">
          <a:extLst>
            <a:ext uri="{FF2B5EF4-FFF2-40B4-BE49-F238E27FC236}">
              <a16:creationId xmlns:a16="http://schemas.microsoft.com/office/drawing/2014/main" id="{7E38C1D6-C188-4305-A45B-51696966C5F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8" name="Text Box 551">
          <a:extLst>
            <a:ext uri="{FF2B5EF4-FFF2-40B4-BE49-F238E27FC236}">
              <a16:creationId xmlns:a16="http://schemas.microsoft.com/office/drawing/2014/main" id="{A6B95A10-5D75-412E-84CE-0137C1C6452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59" name="Text Box 552">
          <a:extLst>
            <a:ext uri="{FF2B5EF4-FFF2-40B4-BE49-F238E27FC236}">
              <a16:creationId xmlns:a16="http://schemas.microsoft.com/office/drawing/2014/main" id="{42CF2239-1080-4DCA-B7F8-1C1A7BE1C40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0" name="Text Box 553">
          <a:extLst>
            <a:ext uri="{FF2B5EF4-FFF2-40B4-BE49-F238E27FC236}">
              <a16:creationId xmlns:a16="http://schemas.microsoft.com/office/drawing/2014/main" id="{AF6867FB-90B4-477C-8CF5-220A5FC2FF8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1" name="Text Box 554">
          <a:extLst>
            <a:ext uri="{FF2B5EF4-FFF2-40B4-BE49-F238E27FC236}">
              <a16:creationId xmlns:a16="http://schemas.microsoft.com/office/drawing/2014/main" id="{E347E2C3-6301-41E1-93E3-3AA744628F9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2" name="Text Box 555">
          <a:extLst>
            <a:ext uri="{FF2B5EF4-FFF2-40B4-BE49-F238E27FC236}">
              <a16:creationId xmlns:a16="http://schemas.microsoft.com/office/drawing/2014/main" id="{C4269537-20F2-4747-A034-4C92A087847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3" name="Text Box 556">
          <a:extLst>
            <a:ext uri="{FF2B5EF4-FFF2-40B4-BE49-F238E27FC236}">
              <a16:creationId xmlns:a16="http://schemas.microsoft.com/office/drawing/2014/main" id="{F54EA49D-15FE-45BB-9907-5F903889E88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4" name="Text Box 557">
          <a:extLst>
            <a:ext uri="{FF2B5EF4-FFF2-40B4-BE49-F238E27FC236}">
              <a16:creationId xmlns:a16="http://schemas.microsoft.com/office/drawing/2014/main" id="{6B1563A3-A8BD-4752-9F45-296EF4B4163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5" name="Text Box 558">
          <a:extLst>
            <a:ext uri="{FF2B5EF4-FFF2-40B4-BE49-F238E27FC236}">
              <a16:creationId xmlns:a16="http://schemas.microsoft.com/office/drawing/2014/main" id="{29468FB6-B020-46F3-B6DC-A7CC3DA8832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6" name="Text Box 559">
          <a:extLst>
            <a:ext uri="{FF2B5EF4-FFF2-40B4-BE49-F238E27FC236}">
              <a16:creationId xmlns:a16="http://schemas.microsoft.com/office/drawing/2014/main" id="{D6995DB1-C31E-4420-8D62-7AC6E82DB33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7" name="Text Box 560">
          <a:extLst>
            <a:ext uri="{FF2B5EF4-FFF2-40B4-BE49-F238E27FC236}">
              <a16:creationId xmlns:a16="http://schemas.microsoft.com/office/drawing/2014/main" id="{D01D73B0-49F9-4C5E-93DD-F47C8E17432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8" name="Text Box 561">
          <a:extLst>
            <a:ext uri="{FF2B5EF4-FFF2-40B4-BE49-F238E27FC236}">
              <a16:creationId xmlns:a16="http://schemas.microsoft.com/office/drawing/2014/main" id="{8FB2FAE6-D0EB-4075-879A-F58452B948E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69" name="Text Box 562">
          <a:extLst>
            <a:ext uri="{FF2B5EF4-FFF2-40B4-BE49-F238E27FC236}">
              <a16:creationId xmlns:a16="http://schemas.microsoft.com/office/drawing/2014/main" id="{E4A74F5A-2476-4935-A7D9-69AFAE5ED5A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0" name="Text Box 563">
          <a:extLst>
            <a:ext uri="{FF2B5EF4-FFF2-40B4-BE49-F238E27FC236}">
              <a16:creationId xmlns:a16="http://schemas.microsoft.com/office/drawing/2014/main" id="{C01F3CC8-EBCB-41D0-9729-72A0A6C0833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1" name="Text Box 564">
          <a:extLst>
            <a:ext uri="{FF2B5EF4-FFF2-40B4-BE49-F238E27FC236}">
              <a16:creationId xmlns:a16="http://schemas.microsoft.com/office/drawing/2014/main" id="{43915928-620B-4057-BEEC-DFD0381E3D2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2" name="Text Box 565">
          <a:extLst>
            <a:ext uri="{FF2B5EF4-FFF2-40B4-BE49-F238E27FC236}">
              <a16:creationId xmlns:a16="http://schemas.microsoft.com/office/drawing/2014/main" id="{684A1A8B-CED9-4AFB-89AD-1B80483306A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3" name="Text Box 566">
          <a:extLst>
            <a:ext uri="{FF2B5EF4-FFF2-40B4-BE49-F238E27FC236}">
              <a16:creationId xmlns:a16="http://schemas.microsoft.com/office/drawing/2014/main" id="{09D71E14-023E-4C02-B751-85CF3613DFA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4" name="Text Box 567">
          <a:extLst>
            <a:ext uri="{FF2B5EF4-FFF2-40B4-BE49-F238E27FC236}">
              <a16:creationId xmlns:a16="http://schemas.microsoft.com/office/drawing/2014/main" id="{C0977D25-797B-415E-9D6A-C6E44593048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5" name="Text Box 568">
          <a:extLst>
            <a:ext uri="{FF2B5EF4-FFF2-40B4-BE49-F238E27FC236}">
              <a16:creationId xmlns:a16="http://schemas.microsoft.com/office/drawing/2014/main" id="{F660387C-51E6-489A-9501-F216D4F26B1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6" name="Text Box 569">
          <a:extLst>
            <a:ext uri="{FF2B5EF4-FFF2-40B4-BE49-F238E27FC236}">
              <a16:creationId xmlns:a16="http://schemas.microsoft.com/office/drawing/2014/main" id="{066110A1-9CF6-4E86-94D9-69996CD6139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7" name="Text Box 570">
          <a:extLst>
            <a:ext uri="{FF2B5EF4-FFF2-40B4-BE49-F238E27FC236}">
              <a16:creationId xmlns:a16="http://schemas.microsoft.com/office/drawing/2014/main" id="{2C65A033-9C4D-44E0-A8A8-D3865008762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8" name="Text Box 571">
          <a:extLst>
            <a:ext uri="{FF2B5EF4-FFF2-40B4-BE49-F238E27FC236}">
              <a16:creationId xmlns:a16="http://schemas.microsoft.com/office/drawing/2014/main" id="{AAEBCC36-CB7E-42E0-ABDA-A9E199F3BBE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79" name="Text Box 572">
          <a:extLst>
            <a:ext uri="{FF2B5EF4-FFF2-40B4-BE49-F238E27FC236}">
              <a16:creationId xmlns:a16="http://schemas.microsoft.com/office/drawing/2014/main" id="{A27C22C8-93F3-44B8-BE96-8F387B5DCE1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0" name="Text Box 573">
          <a:extLst>
            <a:ext uri="{FF2B5EF4-FFF2-40B4-BE49-F238E27FC236}">
              <a16:creationId xmlns:a16="http://schemas.microsoft.com/office/drawing/2014/main" id="{C5E15F2D-BF97-4811-B7CD-F55F3DD9E06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1" name="Text Box 574">
          <a:extLst>
            <a:ext uri="{FF2B5EF4-FFF2-40B4-BE49-F238E27FC236}">
              <a16:creationId xmlns:a16="http://schemas.microsoft.com/office/drawing/2014/main" id="{37615720-D549-4BBB-939D-6E27B51B44C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2" name="Text Box 575">
          <a:extLst>
            <a:ext uri="{FF2B5EF4-FFF2-40B4-BE49-F238E27FC236}">
              <a16:creationId xmlns:a16="http://schemas.microsoft.com/office/drawing/2014/main" id="{E43F7E05-2EC3-46EF-8D74-5F4F146BDF3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3" name="Text Box 576">
          <a:extLst>
            <a:ext uri="{FF2B5EF4-FFF2-40B4-BE49-F238E27FC236}">
              <a16:creationId xmlns:a16="http://schemas.microsoft.com/office/drawing/2014/main" id="{F6B22FBC-E6E1-4972-B426-E816DA57772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4" name="Text Box 577">
          <a:extLst>
            <a:ext uri="{FF2B5EF4-FFF2-40B4-BE49-F238E27FC236}">
              <a16:creationId xmlns:a16="http://schemas.microsoft.com/office/drawing/2014/main" id="{8A402E67-13AE-4217-B3B0-876FEC0D9FE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5" name="Text Box 578">
          <a:extLst>
            <a:ext uri="{FF2B5EF4-FFF2-40B4-BE49-F238E27FC236}">
              <a16:creationId xmlns:a16="http://schemas.microsoft.com/office/drawing/2014/main" id="{C4EC6D84-A13F-405D-95FD-2598709495B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6" name="Text Box 579">
          <a:extLst>
            <a:ext uri="{FF2B5EF4-FFF2-40B4-BE49-F238E27FC236}">
              <a16:creationId xmlns:a16="http://schemas.microsoft.com/office/drawing/2014/main" id="{C4991EA6-DEA2-4716-AAB0-B583674A594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7" name="Text Box 580">
          <a:extLst>
            <a:ext uri="{FF2B5EF4-FFF2-40B4-BE49-F238E27FC236}">
              <a16:creationId xmlns:a16="http://schemas.microsoft.com/office/drawing/2014/main" id="{84625492-C599-40C9-ACF1-351D5493052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8" name="Text Box 581">
          <a:extLst>
            <a:ext uri="{FF2B5EF4-FFF2-40B4-BE49-F238E27FC236}">
              <a16:creationId xmlns:a16="http://schemas.microsoft.com/office/drawing/2014/main" id="{DCE0DD50-B201-4AA2-B117-8692A06E105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89" name="Text Box 582">
          <a:extLst>
            <a:ext uri="{FF2B5EF4-FFF2-40B4-BE49-F238E27FC236}">
              <a16:creationId xmlns:a16="http://schemas.microsoft.com/office/drawing/2014/main" id="{7B2079FA-574A-47BB-AD61-D110D0B725F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0" name="Text Box 583">
          <a:extLst>
            <a:ext uri="{FF2B5EF4-FFF2-40B4-BE49-F238E27FC236}">
              <a16:creationId xmlns:a16="http://schemas.microsoft.com/office/drawing/2014/main" id="{0DF57D5B-B18A-4B58-A274-D8352B1093F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1" name="Text Box 584">
          <a:extLst>
            <a:ext uri="{FF2B5EF4-FFF2-40B4-BE49-F238E27FC236}">
              <a16:creationId xmlns:a16="http://schemas.microsoft.com/office/drawing/2014/main" id="{74A691EE-DB8E-4EC3-91E7-B9D31BD5C2B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2" name="Text Box 585">
          <a:extLst>
            <a:ext uri="{FF2B5EF4-FFF2-40B4-BE49-F238E27FC236}">
              <a16:creationId xmlns:a16="http://schemas.microsoft.com/office/drawing/2014/main" id="{9B028F2F-65FF-4299-957E-8709901DA22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3" name="Text Box 586">
          <a:extLst>
            <a:ext uri="{FF2B5EF4-FFF2-40B4-BE49-F238E27FC236}">
              <a16:creationId xmlns:a16="http://schemas.microsoft.com/office/drawing/2014/main" id="{B2FFB1C2-89E7-4C3D-A86D-4DAA5DE0E7A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4" name="Text Box 587">
          <a:extLst>
            <a:ext uri="{FF2B5EF4-FFF2-40B4-BE49-F238E27FC236}">
              <a16:creationId xmlns:a16="http://schemas.microsoft.com/office/drawing/2014/main" id="{E9F042C1-6A20-4419-B4D1-69AD0CDE5E3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5" name="Text Box 588">
          <a:extLst>
            <a:ext uri="{FF2B5EF4-FFF2-40B4-BE49-F238E27FC236}">
              <a16:creationId xmlns:a16="http://schemas.microsoft.com/office/drawing/2014/main" id="{F1EA7C27-46DE-40F9-B4A9-0D9E117131C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6" name="Text Box 589">
          <a:extLst>
            <a:ext uri="{FF2B5EF4-FFF2-40B4-BE49-F238E27FC236}">
              <a16:creationId xmlns:a16="http://schemas.microsoft.com/office/drawing/2014/main" id="{681D76D1-6EEF-4C98-8F87-148F0225D16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7" name="Text Box 590">
          <a:extLst>
            <a:ext uri="{FF2B5EF4-FFF2-40B4-BE49-F238E27FC236}">
              <a16:creationId xmlns:a16="http://schemas.microsoft.com/office/drawing/2014/main" id="{66B65429-EAB6-494C-B7AE-127539958AA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8" name="Text Box 591">
          <a:extLst>
            <a:ext uri="{FF2B5EF4-FFF2-40B4-BE49-F238E27FC236}">
              <a16:creationId xmlns:a16="http://schemas.microsoft.com/office/drawing/2014/main" id="{6B1C14DD-5832-44BA-A46A-82B528B051C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399" name="Text Box 592">
          <a:extLst>
            <a:ext uri="{FF2B5EF4-FFF2-40B4-BE49-F238E27FC236}">
              <a16:creationId xmlns:a16="http://schemas.microsoft.com/office/drawing/2014/main" id="{7ACA2DB9-F562-4B56-9E8B-501705F9408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0" name="Text Box 593">
          <a:extLst>
            <a:ext uri="{FF2B5EF4-FFF2-40B4-BE49-F238E27FC236}">
              <a16:creationId xmlns:a16="http://schemas.microsoft.com/office/drawing/2014/main" id="{AB031FD9-10B4-4FF9-8F6B-8E948830167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1" name="Text Box 594">
          <a:extLst>
            <a:ext uri="{FF2B5EF4-FFF2-40B4-BE49-F238E27FC236}">
              <a16:creationId xmlns:a16="http://schemas.microsoft.com/office/drawing/2014/main" id="{785F1C42-A997-42B7-8081-4D829574B3C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2" name="Text Box 595">
          <a:extLst>
            <a:ext uri="{FF2B5EF4-FFF2-40B4-BE49-F238E27FC236}">
              <a16:creationId xmlns:a16="http://schemas.microsoft.com/office/drawing/2014/main" id="{F1D8CC71-8430-4C38-9A35-97858E1AB8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3" name="Text Box 596">
          <a:extLst>
            <a:ext uri="{FF2B5EF4-FFF2-40B4-BE49-F238E27FC236}">
              <a16:creationId xmlns:a16="http://schemas.microsoft.com/office/drawing/2014/main" id="{2303EBA0-8BE3-4635-B53A-759E5B5AFC1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4" name="Text Box 597">
          <a:extLst>
            <a:ext uri="{FF2B5EF4-FFF2-40B4-BE49-F238E27FC236}">
              <a16:creationId xmlns:a16="http://schemas.microsoft.com/office/drawing/2014/main" id="{94501E5D-3D33-4FD8-A76A-E470E060C72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5" name="Text Box 598">
          <a:extLst>
            <a:ext uri="{FF2B5EF4-FFF2-40B4-BE49-F238E27FC236}">
              <a16:creationId xmlns:a16="http://schemas.microsoft.com/office/drawing/2014/main" id="{DCB17967-3318-42A4-A1C9-7AB5FB4EF5B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6" name="Text Box 599">
          <a:extLst>
            <a:ext uri="{FF2B5EF4-FFF2-40B4-BE49-F238E27FC236}">
              <a16:creationId xmlns:a16="http://schemas.microsoft.com/office/drawing/2014/main" id="{1EE5F178-7C6F-405E-ACF3-785A7DBD10E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7" name="Text Box 600">
          <a:extLst>
            <a:ext uri="{FF2B5EF4-FFF2-40B4-BE49-F238E27FC236}">
              <a16:creationId xmlns:a16="http://schemas.microsoft.com/office/drawing/2014/main" id="{FF7BF337-5A83-4525-B1AA-9B5A201B630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8" name="Text Box 601">
          <a:extLst>
            <a:ext uri="{FF2B5EF4-FFF2-40B4-BE49-F238E27FC236}">
              <a16:creationId xmlns:a16="http://schemas.microsoft.com/office/drawing/2014/main" id="{7151CED5-4EE3-430B-A3CE-DCA981E72C0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09" name="Text Box 602">
          <a:extLst>
            <a:ext uri="{FF2B5EF4-FFF2-40B4-BE49-F238E27FC236}">
              <a16:creationId xmlns:a16="http://schemas.microsoft.com/office/drawing/2014/main" id="{9DE4BA84-CAA1-4966-910F-B63D6586C5A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0" name="Text Box 603">
          <a:extLst>
            <a:ext uri="{FF2B5EF4-FFF2-40B4-BE49-F238E27FC236}">
              <a16:creationId xmlns:a16="http://schemas.microsoft.com/office/drawing/2014/main" id="{44F49BAA-BAF2-4A85-B80A-26BF01C706C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1" name="Text Box 604">
          <a:extLst>
            <a:ext uri="{FF2B5EF4-FFF2-40B4-BE49-F238E27FC236}">
              <a16:creationId xmlns:a16="http://schemas.microsoft.com/office/drawing/2014/main" id="{5FFA6799-D1FF-4204-89E9-94AD42C15D6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2" name="Text Box 605">
          <a:extLst>
            <a:ext uri="{FF2B5EF4-FFF2-40B4-BE49-F238E27FC236}">
              <a16:creationId xmlns:a16="http://schemas.microsoft.com/office/drawing/2014/main" id="{A2900EEB-387F-47E7-B474-78786BFA27B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3" name="Text Box 606">
          <a:extLst>
            <a:ext uri="{FF2B5EF4-FFF2-40B4-BE49-F238E27FC236}">
              <a16:creationId xmlns:a16="http://schemas.microsoft.com/office/drawing/2014/main" id="{ACD42AD2-256F-4D2E-AF83-8C32C0CD5E1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4" name="Text Box 607">
          <a:extLst>
            <a:ext uri="{FF2B5EF4-FFF2-40B4-BE49-F238E27FC236}">
              <a16:creationId xmlns:a16="http://schemas.microsoft.com/office/drawing/2014/main" id="{A78B128B-E422-4EB6-886F-B166074548C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5" name="Text Box 608">
          <a:extLst>
            <a:ext uri="{FF2B5EF4-FFF2-40B4-BE49-F238E27FC236}">
              <a16:creationId xmlns:a16="http://schemas.microsoft.com/office/drawing/2014/main" id="{F9491CE8-3276-492D-9E2B-5AFD1A02ACA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6" name="Text Box 609">
          <a:extLst>
            <a:ext uri="{FF2B5EF4-FFF2-40B4-BE49-F238E27FC236}">
              <a16:creationId xmlns:a16="http://schemas.microsoft.com/office/drawing/2014/main" id="{2E9A06DC-D2B8-4B17-859B-388E01F9B18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7" name="Text Box 610">
          <a:extLst>
            <a:ext uri="{FF2B5EF4-FFF2-40B4-BE49-F238E27FC236}">
              <a16:creationId xmlns:a16="http://schemas.microsoft.com/office/drawing/2014/main" id="{1A730034-E71E-4957-907D-80F935847B8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8" name="Text Box 611">
          <a:extLst>
            <a:ext uri="{FF2B5EF4-FFF2-40B4-BE49-F238E27FC236}">
              <a16:creationId xmlns:a16="http://schemas.microsoft.com/office/drawing/2014/main" id="{223240E9-287F-4D2C-9A6B-05B0DF54AB3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19" name="Text Box 612">
          <a:extLst>
            <a:ext uri="{FF2B5EF4-FFF2-40B4-BE49-F238E27FC236}">
              <a16:creationId xmlns:a16="http://schemas.microsoft.com/office/drawing/2014/main" id="{C0D15031-A444-4AF8-92A5-D323E90B1AB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0" name="Text Box 613">
          <a:extLst>
            <a:ext uri="{FF2B5EF4-FFF2-40B4-BE49-F238E27FC236}">
              <a16:creationId xmlns:a16="http://schemas.microsoft.com/office/drawing/2014/main" id="{1CD68DDA-0304-4D72-ABAD-E8BBFF3AF39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1" name="Text Box 614">
          <a:extLst>
            <a:ext uri="{FF2B5EF4-FFF2-40B4-BE49-F238E27FC236}">
              <a16:creationId xmlns:a16="http://schemas.microsoft.com/office/drawing/2014/main" id="{7B38D4B2-9D07-47B4-957F-396949405DC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2" name="Text Box 615">
          <a:extLst>
            <a:ext uri="{FF2B5EF4-FFF2-40B4-BE49-F238E27FC236}">
              <a16:creationId xmlns:a16="http://schemas.microsoft.com/office/drawing/2014/main" id="{452BF789-5F76-4866-91DC-CCF138B632E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3" name="Text Box 616">
          <a:extLst>
            <a:ext uri="{FF2B5EF4-FFF2-40B4-BE49-F238E27FC236}">
              <a16:creationId xmlns:a16="http://schemas.microsoft.com/office/drawing/2014/main" id="{91435280-6DD3-4449-B853-A689DBB1691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4" name="Text Box 617">
          <a:extLst>
            <a:ext uri="{FF2B5EF4-FFF2-40B4-BE49-F238E27FC236}">
              <a16:creationId xmlns:a16="http://schemas.microsoft.com/office/drawing/2014/main" id="{85F49FF0-F35B-48D5-8D76-A84CCEBEED3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5" name="Text Box 618">
          <a:extLst>
            <a:ext uri="{FF2B5EF4-FFF2-40B4-BE49-F238E27FC236}">
              <a16:creationId xmlns:a16="http://schemas.microsoft.com/office/drawing/2014/main" id="{E9CBF3D2-74A5-423F-B5B3-C77EE4D0EC2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6" name="Text Box 619">
          <a:extLst>
            <a:ext uri="{FF2B5EF4-FFF2-40B4-BE49-F238E27FC236}">
              <a16:creationId xmlns:a16="http://schemas.microsoft.com/office/drawing/2014/main" id="{05CD87AD-4678-4770-8F3D-0784B18D1D8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7" name="Text Box 620">
          <a:extLst>
            <a:ext uri="{FF2B5EF4-FFF2-40B4-BE49-F238E27FC236}">
              <a16:creationId xmlns:a16="http://schemas.microsoft.com/office/drawing/2014/main" id="{6A778F52-3329-4BE4-9916-C23E0A258BE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8" name="Text Box 621">
          <a:extLst>
            <a:ext uri="{FF2B5EF4-FFF2-40B4-BE49-F238E27FC236}">
              <a16:creationId xmlns:a16="http://schemas.microsoft.com/office/drawing/2014/main" id="{13F9D164-1EA5-47E7-AD82-7FC1D3E6ABE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29" name="Text Box 622">
          <a:extLst>
            <a:ext uri="{FF2B5EF4-FFF2-40B4-BE49-F238E27FC236}">
              <a16:creationId xmlns:a16="http://schemas.microsoft.com/office/drawing/2014/main" id="{6DC297EE-6DE3-4934-94B5-2EDDE470E44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0" name="Text Box 623">
          <a:extLst>
            <a:ext uri="{FF2B5EF4-FFF2-40B4-BE49-F238E27FC236}">
              <a16:creationId xmlns:a16="http://schemas.microsoft.com/office/drawing/2014/main" id="{2611A7BC-97D7-4F52-A0D7-CE8D2C876B7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1" name="Text Box 624">
          <a:extLst>
            <a:ext uri="{FF2B5EF4-FFF2-40B4-BE49-F238E27FC236}">
              <a16:creationId xmlns:a16="http://schemas.microsoft.com/office/drawing/2014/main" id="{58DDB312-51D8-423E-A7FF-6E435D5D8D3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2" name="Text Box 625">
          <a:extLst>
            <a:ext uri="{FF2B5EF4-FFF2-40B4-BE49-F238E27FC236}">
              <a16:creationId xmlns:a16="http://schemas.microsoft.com/office/drawing/2014/main" id="{5B8418EE-7F7A-4EFE-8286-970DEF50C49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3" name="Text Box 626">
          <a:extLst>
            <a:ext uri="{FF2B5EF4-FFF2-40B4-BE49-F238E27FC236}">
              <a16:creationId xmlns:a16="http://schemas.microsoft.com/office/drawing/2014/main" id="{B6B8E74B-8F96-46E1-9300-641A392F8AF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4" name="Text Box 627">
          <a:extLst>
            <a:ext uri="{FF2B5EF4-FFF2-40B4-BE49-F238E27FC236}">
              <a16:creationId xmlns:a16="http://schemas.microsoft.com/office/drawing/2014/main" id="{37356E49-87AB-41BC-AC58-D68667FD78F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5" name="Text Box 628">
          <a:extLst>
            <a:ext uri="{FF2B5EF4-FFF2-40B4-BE49-F238E27FC236}">
              <a16:creationId xmlns:a16="http://schemas.microsoft.com/office/drawing/2014/main" id="{46CF4CC5-E083-4D6C-8CB8-01F6C0E0175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6" name="Text Box 629">
          <a:extLst>
            <a:ext uri="{FF2B5EF4-FFF2-40B4-BE49-F238E27FC236}">
              <a16:creationId xmlns:a16="http://schemas.microsoft.com/office/drawing/2014/main" id="{D8D8E0E7-BDA7-47C5-A563-3702467DC7F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7" name="Text Box 630">
          <a:extLst>
            <a:ext uri="{FF2B5EF4-FFF2-40B4-BE49-F238E27FC236}">
              <a16:creationId xmlns:a16="http://schemas.microsoft.com/office/drawing/2014/main" id="{C5D74E5F-5B3F-4B39-9B5D-EE1599A2B8B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8" name="Text Box 631">
          <a:extLst>
            <a:ext uri="{FF2B5EF4-FFF2-40B4-BE49-F238E27FC236}">
              <a16:creationId xmlns:a16="http://schemas.microsoft.com/office/drawing/2014/main" id="{AB0BBAC7-8F67-45ED-8F77-0D7FC623DEB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39" name="Text Box 632">
          <a:extLst>
            <a:ext uri="{FF2B5EF4-FFF2-40B4-BE49-F238E27FC236}">
              <a16:creationId xmlns:a16="http://schemas.microsoft.com/office/drawing/2014/main" id="{F10DB687-7507-4240-A4A2-54EB9C2B471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0" name="Text Box 633">
          <a:extLst>
            <a:ext uri="{FF2B5EF4-FFF2-40B4-BE49-F238E27FC236}">
              <a16:creationId xmlns:a16="http://schemas.microsoft.com/office/drawing/2014/main" id="{ABE16D24-D744-4BDD-8EEE-AC63EE6559E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1" name="Text Box 634">
          <a:extLst>
            <a:ext uri="{FF2B5EF4-FFF2-40B4-BE49-F238E27FC236}">
              <a16:creationId xmlns:a16="http://schemas.microsoft.com/office/drawing/2014/main" id="{503D7974-CDD0-4E7A-8CFF-0D5FC6969B6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2" name="Text Box 635">
          <a:extLst>
            <a:ext uri="{FF2B5EF4-FFF2-40B4-BE49-F238E27FC236}">
              <a16:creationId xmlns:a16="http://schemas.microsoft.com/office/drawing/2014/main" id="{FA3C3A69-B411-4116-8D27-6950BD24365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3" name="Text Box 636">
          <a:extLst>
            <a:ext uri="{FF2B5EF4-FFF2-40B4-BE49-F238E27FC236}">
              <a16:creationId xmlns:a16="http://schemas.microsoft.com/office/drawing/2014/main" id="{A7C0F332-AC71-407D-BAED-17D96D877E7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4" name="Text Box 637">
          <a:extLst>
            <a:ext uri="{FF2B5EF4-FFF2-40B4-BE49-F238E27FC236}">
              <a16:creationId xmlns:a16="http://schemas.microsoft.com/office/drawing/2014/main" id="{45EF7518-D98D-4CB8-9C9F-4DD56B559B1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5" name="Text Box 638">
          <a:extLst>
            <a:ext uri="{FF2B5EF4-FFF2-40B4-BE49-F238E27FC236}">
              <a16:creationId xmlns:a16="http://schemas.microsoft.com/office/drawing/2014/main" id="{E700B6B2-88D3-431D-A1A0-93B278BA93F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6" name="Text Box 639">
          <a:extLst>
            <a:ext uri="{FF2B5EF4-FFF2-40B4-BE49-F238E27FC236}">
              <a16:creationId xmlns:a16="http://schemas.microsoft.com/office/drawing/2014/main" id="{1FDD465C-A85A-4EFD-B2AF-474F5525B5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7" name="Text Box 640">
          <a:extLst>
            <a:ext uri="{FF2B5EF4-FFF2-40B4-BE49-F238E27FC236}">
              <a16:creationId xmlns:a16="http://schemas.microsoft.com/office/drawing/2014/main" id="{0BE0F1D6-9ABA-4E6D-A0D8-801BEC35F7E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8" name="Text Box 641">
          <a:extLst>
            <a:ext uri="{FF2B5EF4-FFF2-40B4-BE49-F238E27FC236}">
              <a16:creationId xmlns:a16="http://schemas.microsoft.com/office/drawing/2014/main" id="{458BC329-592C-4745-B977-90F37AA79A5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49" name="Text Box 642">
          <a:extLst>
            <a:ext uri="{FF2B5EF4-FFF2-40B4-BE49-F238E27FC236}">
              <a16:creationId xmlns:a16="http://schemas.microsoft.com/office/drawing/2014/main" id="{F88C0E7E-2432-40C3-A108-E8B2B923470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0" name="Text Box 643">
          <a:extLst>
            <a:ext uri="{FF2B5EF4-FFF2-40B4-BE49-F238E27FC236}">
              <a16:creationId xmlns:a16="http://schemas.microsoft.com/office/drawing/2014/main" id="{1F36B7EB-53BA-458C-84EB-94EF3BE7CC6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1" name="Text Box 644">
          <a:extLst>
            <a:ext uri="{FF2B5EF4-FFF2-40B4-BE49-F238E27FC236}">
              <a16:creationId xmlns:a16="http://schemas.microsoft.com/office/drawing/2014/main" id="{79FED7F9-5D42-4EFA-B4D2-7AD3ECF55F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2" name="Text Box 645">
          <a:extLst>
            <a:ext uri="{FF2B5EF4-FFF2-40B4-BE49-F238E27FC236}">
              <a16:creationId xmlns:a16="http://schemas.microsoft.com/office/drawing/2014/main" id="{A845F468-E67E-42AA-A62C-30783D0AD18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3" name="Text Box 646">
          <a:extLst>
            <a:ext uri="{FF2B5EF4-FFF2-40B4-BE49-F238E27FC236}">
              <a16:creationId xmlns:a16="http://schemas.microsoft.com/office/drawing/2014/main" id="{093D2E09-3E0F-4BDD-9327-771A4906247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4" name="Text Box 647">
          <a:extLst>
            <a:ext uri="{FF2B5EF4-FFF2-40B4-BE49-F238E27FC236}">
              <a16:creationId xmlns:a16="http://schemas.microsoft.com/office/drawing/2014/main" id="{ED7E35AA-5461-4BB3-8EEC-AD1648D0AAF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5" name="Text Box 648">
          <a:extLst>
            <a:ext uri="{FF2B5EF4-FFF2-40B4-BE49-F238E27FC236}">
              <a16:creationId xmlns:a16="http://schemas.microsoft.com/office/drawing/2014/main" id="{CAE1B1B2-5F7A-4561-B5A2-E4DF653B996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6" name="Text Box 649">
          <a:extLst>
            <a:ext uri="{FF2B5EF4-FFF2-40B4-BE49-F238E27FC236}">
              <a16:creationId xmlns:a16="http://schemas.microsoft.com/office/drawing/2014/main" id="{F5666D9E-655C-4230-9FCF-199E25660FC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7" name="Text Box 650">
          <a:extLst>
            <a:ext uri="{FF2B5EF4-FFF2-40B4-BE49-F238E27FC236}">
              <a16:creationId xmlns:a16="http://schemas.microsoft.com/office/drawing/2014/main" id="{0F6CED45-38AE-4ADF-87B7-DB11912FC3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8" name="Text Box 651">
          <a:extLst>
            <a:ext uri="{FF2B5EF4-FFF2-40B4-BE49-F238E27FC236}">
              <a16:creationId xmlns:a16="http://schemas.microsoft.com/office/drawing/2014/main" id="{17D469C5-6E1B-4AA0-B688-D84CEDE382B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59" name="Text Box 652">
          <a:extLst>
            <a:ext uri="{FF2B5EF4-FFF2-40B4-BE49-F238E27FC236}">
              <a16:creationId xmlns:a16="http://schemas.microsoft.com/office/drawing/2014/main" id="{7594F128-F107-4172-8929-3FE1AC71B30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0" name="Text Box 653">
          <a:extLst>
            <a:ext uri="{FF2B5EF4-FFF2-40B4-BE49-F238E27FC236}">
              <a16:creationId xmlns:a16="http://schemas.microsoft.com/office/drawing/2014/main" id="{4B1F85CC-FE8B-4513-9572-23F2E7424D7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1" name="Text Box 654">
          <a:extLst>
            <a:ext uri="{FF2B5EF4-FFF2-40B4-BE49-F238E27FC236}">
              <a16:creationId xmlns:a16="http://schemas.microsoft.com/office/drawing/2014/main" id="{B051D2B7-6F68-40D3-8AAD-B98C0746EA9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2" name="Text Box 655">
          <a:extLst>
            <a:ext uri="{FF2B5EF4-FFF2-40B4-BE49-F238E27FC236}">
              <a16:creationId xmlns:a16="http://schemas.microsoft.com/office/drawing/2014/main" id="{20B8F8D7-1424-432F-BCFA-32FA2762A95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3" name="Text Box 656">
          <a:extLst>
            <a:ext uri="{FF2B5EF4-FFF2-40B4-BE49-F238E27FC236}">
              <a16:creationId xmlns:a16="http://schemas.microsoft.com/office/drawing/2014/main" id="{95CFC268-6ED3-4136-9CE0-94363629252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4" name="Text Box 657">
          <a:extLst>
            <a:ext uri="{FF2B5EF4-FFF2-40B4-BE49-F238E27FC236}">
              <a16:creationId xmlns:a16="http://schemas.microsoft.com/office/drawing/2014/main" id="{536CAB11-FA4D-437B-BACA-9E64BBE4612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5" name="Text Box 658">
          <a:extLst>
            <a:ext uri="{FF2B5EF4-FFF2-40B4-BE49-F238E27FC236}">
              <a16:creationId xmlns:a16="http://schemas.microsoft.com/office/drawing/2014/main" id="{90DB7209-4E43-4992-A526-E741E095C9A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6" name="Text Box 659">
          <a:extLst>
            <a:ext uri="{FF2B5EF4-FFF2-40B4-BE49-F238E27FC236}">
              <a16:creationId xmlns:a16="http://schemas.microsoft.com/office/drawing/2014/main" id="{DCEAC368-248E-4440-9327-1EA6EEF36F3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7" name="Text Box 660">
          <a:extLst>
            <a:ext uri="{FF2B5EF4-FFF2-40B4-BE49-F238E27FC236}">
              <a16:creationId xmlns:a16="http://schemas.microsoft.com/office/drawing/2014/main" id="{B2EFEC21-3CBC-4FD4-AD0A-B2C5284E083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8" name="Text Box 661">
          <a:extLst>
            <a:ext uri="{FF2B5EF4-FFF2-40B4-BE49-F238E27FC236}">
              <a16:creationId xmlns:a16="http://schemas.microsoft.com/office/drawing/2014/main" id="{02ADD9E2-CF40-4BD8-9EFB-43CE413CD13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69" name="Text Box 662">
          <a:extLst>
            <a:ext uri="{FF2B5EF4-FFF2-40B4-BE49-F238E27FC236}">
              <a16:creationId xmlns:a16="http://schemas.microsoft.com/office/drawing/2014/main" id="{C5526F13-C41E-4D9C-B4E9-B49EEAECBFF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0" name="Text Box 663">
          <a:extLst>
            <a:ext uri="{FF2B5EF4-FFF2-40B4-BE49-F238E27FC236}">
              <a16:creationId xmlns:a16="http://schemas.microsoft.com/office/drawing/2014/main" id="{7BB5346A-C8E0-4886-8BB4-6935AFC7D9D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1" name="Text Box 664">
          <a:extLst>
            <a:ext uri="{FF2B5EF4-FFF2-40B4-BE49-F238E27FC236}">
              <a16:creationId xmlns:a16="http://schemas.microsoft.com/office/drawing/2014/main" id="{EC5E8A6C-331E-4813-BB0A-C416C52980A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2" name="Text Box 665">
          <a:extLst>
            <a:ext uri="{FF2B5EF4-FFF2-40B4-BE49-F238E27FC236}">
              <a16:creationId xmlns:a16="http://schemas.microsoft.com/office/drawing/2014/main" id="{B1D1BD52-CA97-40AD-8DC9-7FBBC090029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3" name="Text Box 666">
          <a:extLst>
            <a:ext uri="{FF2B5EF4-FFF2-40B4-BE49-F238E27FC236}">
              <a16:creationId xmlns:a16="http://schemas.microsoft.com/office/drawing/2014/main" id="{E8650094-5F3F-4352-8504-BA6C83D494A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4" name="Text Box 667">
          <a:extLst>
            <a:ext uri="{FF2B5EF4-FFF2-40B4-BE49-F238E27FC236}">
              <a16:creationId xmlns:a16="http://schemas.microsoft.com/office/drawing/2014/main" id="{A5A6F01D-7D5A-42AB-9CEE-936CAC30FC8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5" name="Text Box 668">
          <a:extLst>
            <a:ext uri="{FF2B5EF4-FFF2-40B4-BE49-F238E27FC236}">
              <a16:creationId xmlns:a16="http://schemas.microsoft.com/office/drawing/2014/main" id="{36D3E6BF-2D22-47A9-A0F2-723592A82D9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6" name="Text Box 669">
          <a:extLst>
            <a:ext uri="{FF2B5EF4-FFF2-40B4-BE49-F238E27FC236}">
              <a16:creationId xmlns:a16="http://schemas.microsoft.com/office/drawing/2014/main" id="{F795BE0C-7961-45A1-AC23-56E256DD691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7" name="Text Box 670">
          <a:extLst>
            <a:ext uri="{FF2B5EF4-FFF2-40B4-BE49-F238E27FC236}">
              <a16:creationId xmlns:a16="http://schemas.microsoft.com/office/drawing/2014/main" id="{16A2A3AB-CA51-4A80-9A22-BE308C604D1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8" name="Text Box 671">
          <a:extLst>
            <a:ext uri="{FF2B5EF4-FFF2-40B4-BE49-F238E27FC236}">
              <a16:creationId xmlns:a16="http://schemas.microsoft.com/office/drawing/2014/main" id="{0D71A7F5-CC28-4BCF-AB49-957A5218D34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79" name="Text Box 672">
          <a:extLst>
            <a:ext uri="{FF2B5EF4-FFF2-40B4-BE49-F238E27FC236}">
              <a16:creationId xmlns:a16="http://schemas.microsoft.com/office/drawing/2014/main" id="{B5FA21BA-AF79-4827-B397-3B38A2534D2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0" name="Text Box 673">
          <a:extLst>
            <a:ext uri="{FF2B5EF4-FFF2-40B4-BE49-F238E27FC236}">
              <a16:creationId xmlns:a16="http://schemas.microsoft.com/office/drawing/2014/main" id="{884FD436-716D-48A7-870C-2AE93949A9D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1" name="Text Box 674">
          <a:extLst>
            <a:ext uri="{FF2B5EF4-FFF2-40B4-BE49-F238E27FC236}">
              <a16:creationId xmlns:a16="http://schemas.microsoft.com/office/drawing/2014/main" id="{434B100A-EA7E-453D-97B8-0D8A78AA11E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2" name="Text Box 675">
          <a:extLst>
            <a:ext uri="{FF2B5EF4-FFF2-40B4-BE49-F238E27FC236}">
              <a16:creationId xmlns:a16="http://schemas.microsoft.com/office/drawing/2014/main" id="{4C906512-8DB6-41F3-AB6B-1ECD86E20CE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3" name="Text Box 676">
          <a:extLst>
            <a:ext uri="{FF2B5EF4-FFF2-40B4-BE49-F238E27FC236}">
              <a16:creationId xmlns:a16="http://schemas.microsoft.com/office/drawing/2014/main" id="{21B404F6-6426-4710-8D1C-BACC8C5E7EE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4" name="Text Box 677">
          <a:extLst>
            <a:ext uri="{FF2B5EF4-FFF2-40B4-BE49-F238E27FC236}">
              <a16:creationId xmlns:a16="http://schemas.microsoft.com/office/drawing/2014/main" id="{E8F903F8-EC00-42A2-8628-C0D5AD0D0A1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5" name="Text Box 678">
          <a:extLst>
            <a:ext uri="{FF2B5EF4-FFF2-40B4-BE49-F238E27FC236}">
              <a16:creationId xmlns:a16="http://schemas.microsoft.com/office/drawing/2014/main" id="{FF1F0918-A163-4B76-9FB9-512C7B76E99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6" name="Text Box 679">
          <a:extLst>
            <a:ext uri="{FF2B5EF4-FFF2-40B4-BE49-F238E27FC236}">
              <a16:creationId xmlns:a16="http://schemas.microsoft.com/office/drawing/2014/main" id="{6266E012-AFDC-486B-A0E6-E8844B82CC2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7" name="Text Box 680">
          <a:extLst>
            <a:ext uri="{FF2B5EF4-FFF2-40B4-BE49-F238E27FC236}">
              <a16:creationId xmlns:a16="http://schemas.microsoft.com/office/drawing/2014/main" id="{27D60C4B-BA32-4315-9EB0-E9593B9179C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8" name="Text Box 681">
          <a:extLst>
            <a:ext uri="{FF2B5EF4-FFF2-40B4-BE49-F238E27FC236}">
              <a16:creationId xmlns:a16="http://schemas.microsoft.com/office/drawing/2014/main" id="{B5A84F9F-CF44-42ED-9756-6FCFC7B0440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89" name="Text Box 682">
          <a:extLst>
            <a:ext uri="{FF2B5EF4-FFF2-40B4-BE49-F238E27FC236}">
              <a16:creationId xmlns:a16="http://schemas.microsoft.com/office/drawing/2014/main" id="{B757086A-CE49-4C59-83F6-A088089A172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0" name="Text Box 683">
          <a:extLst>
            <a:ext uri="{FF2B5EF4-FFF2-40B4-BE49-F238E27FC236}">
              <a16:creationId xmlns:a16="http://schemas.microsoft.com/office/drawing/2014/main" id="{0C023FFF-684B-4136-86C5-4085F010B0F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1" name="Text Box 684">
          <a:extLst>
            <a:ext uri="{FF2B5EF4-FFF2-40B4-BE49-F238E27FC236}">
              <a16:creationId xmlns:a16="http://schemas.microsoft.com/office/drawing/2014/main" id="{A74C15BC-5B91-4DE8-BD6E-493FE9BF733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2" name="Text Box 685">
          <a:extLst>
            <a:ext uri="{FF2B5EF4-FFF2-40B4-BE49-F238E27FC236}">
              <a16:creationId xmlns:a16="http://schemas.microsoft.com/office/drawing/2014/main" id="{FCDB551D-A652-4BF7-ABDF-37BAA0A1558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3" name="Text Box 686">
          <a:extLst>
            <a:ext uri="{FF2B5EF4-FFF2-40B4-BE49-F238E27FC236}">
              <a16:creationId xmlns:a16="http://schemas.microsoft.com/office/drawing/2014/main" id="{2986A5F5-FE50-4595-B5AA-F6BC370EB78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4" name="Text Box 687">
          <a:extLst>
            <a:ext uri="{FF2B5EF4-FFF2-40B4-BE49-F238E27FC236}">
              <a16:creationId xmlns:a16="http://schemas.microsoft.com/office/drawing/2014/main" id="{7C7CECF5-516D-482B-90C7-E485AED378E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5" name="Text Box 688">
          <a:extLst>
            <a:ext uri="{FF2B5EF4-FFF2-40B4-BE49-F238E27FC236}">
              <a16:creationId xmlns:a16="http://schemas.microsoft.com/office/drawing/2014/main" id="{E111F486-86E6-4836-8E57-5CF5553E37A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6" name="Text Box 689">
          <a:extLst>
            <a:ext uri="{FF2B5EF4-FFF2-40B4-BE49-F238E27FC236}">
              <a16:creationId xmlns:a16="http://schemas.microsoft.com/office/drawing/2014/main" id="{59377A50-994F-42AD-B370-F27ED5E8AB7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7" name="Text Box 690">
          <a:extLst>
            <a:ext uri="{FF2B5EF4-FFF2-40B4-BE49-F238E27FC236}">
              <a16:creationId xmlns:a16="http://schemas.microsoft.com/office/drawing/2014/main" id="{FFE539B9-2053-4741-B679-0CC2518FE0D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8" name="Text Box 691">
          <a:extLst>
            <a:ext uri="{FF2B5EF4-FFF2-40B4-BE49-F238E27FC236}">
              <a16:creationId xmlns:a16="http://schemas.microsoft.com/office/drawing/2014/main" id="{FC1EE234-7575-4BC1-92BE-998CD5B1D3E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499" name="Text Box 692">
          <a:extLst>
            <a:ext uri="{FF2B5EF4-FFF2-40B4-BE49-F238E27FC236}">
              <a16:creationId xmlns:a16="http://schemas.microsoft.com/office/drawing/2014/main" id="{DB808566-AFF4-40B2-84D6-14A2D7F94E9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0" name="Text Box 693">
          <a:extLst>
            <a:ext uri="{FF2B5EF4-FFF2-40B4-BE49-F238E27FC236}">
              <a16:creationId xmlns:a16="http://schemas.microsoft.com/office/drawing/2014/main" id="{55FC2579-7878-45EC-9609-4403059F1D4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1" name="Text Box 694">
          <a:extLst>
            <a:ext uri="{FF2B5EF4-FFF2-40B4-BE49-F238E27FC236}">
              <a16:creationId xmlns:a16="http://schemas.microsoft.com/office/drawing/2014/main" id="{FC173245-A7F6-4ACA-83A1-7468B1A8B09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2" name="Text Box 695">
          <a:extLst>
            <a:ext uri="{FF2B5EF4-FFF2-40B4-BE49-F238E27FC236}">
              <a16:creationId xmlns:a16="http://schemas.microsoft.com/office/drawing/2014/main" id="{4F0F1EF2-E31F-4B78-941E-A54C7161D05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3" name="Text Box 696">
          <a:extLst>
            <a:ext uri="{FF2B5EF4-FFF2-40B4-BE49-F238E27FC236}">
              <a16:creationId xmlns:a16="http://schemas.microsoft.com/office/drawing/2014/main" id="{B49BE3AF-5005-44AA-B19C-09DCC02D294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4" name="Text Box 697">
          <a:extLst>
            <a:ext uri="{FF2B5EF4-FFF2-40B4-BE49-F238E27FC236}">
              <a16:creationId xmlns:a16="http://schemas.microsoft.com/office/drawing/2014/main" id="{26A04818-6106-45D7-9CFB-34A01CFFC9A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5" name="Text Box 698">
          <a:extLst>
            <a:ext uri="{FF2B5EF4-FFF2-40B4-BE49-F238E27FC236}">
              <a16:creationId xmlns:a16="http://schemas.microsoft.com/office/drawing/2014/main" id="{859FEDB7-B3D0-4614-924B-F0E65D8CE8D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6" name="Text Box 699">
          <a:extLst>
            <a:ext uri="{FF2B5EF4-FFF2-40B4-BE49-F238E27FC236}">
              <a16:creationId xmlns:a16="http://schemas.microsoft.com/office/drawing/2014/main" id="{744D1F97-C662-4C83-8B6A-E0C7E04BD77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7" name="Text Box 700">
          <a:extLst>
            <a:ext uri="{FF2B5EF4-FFF2-40B4-BE49-F238E27FC236}">
              <a16:creationId xmlns:a16="http://schemas.microsoft.com/office/drawing/2014/main" id="{CC9D8C1B-75D9-401E-8DB0-44A1C07F228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8" name="Text Box 701">
          <a:extLst>
            <a:ext uri="{FF2B5EF4-FFF2-40B4-BE49-F238E27FC236}">
              <a16:creationId xmlns:a16="http://schemas.microsoft.com/office/drawing/2014/main" id="{AFFB7438-1C7F-40A6-BFF5-213D39A5E2C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09" name="Text Box 702">
          <a:extLst>
            <a:ext uri="{FF2B5EF4-FFF2-40B4-BE49-F238E27FC236}">
              <a16:creationId xmlns:a16="http://schemas.microsoft.com/office/drawing/2014/main" id="{FF02E1D6-78D9-405B-8F81-AC7B5AE1CAC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0" name="Text Box 703">
          <a:extLst>
            <a:ext uri="{FF2B5EF4-FFF2-40B4-BE49-F238E27FC236}">
              <a16:creationId xmlns:a16="http://schemas.microsoft.com/office/drawing/2014/main" id="{04536BFC-9408-4987-B091-9617A56D206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1" name="Text Box 704">
          <a:extLst>
            <a:ext uri="{FF2B5EF4-FFF2-40B4-BE49-F238E27FC236}">
              <a16:creationId xmlns:a16="http://schemas.microsoft.com/office/drawing/2014/main" id="{642F8EB6-07FD-44C6-9949-C841F9119D2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2" name="Text Box 705">
          <a:extLst>
            <a:ext uri="{FF2B5EF4-FFF2-40B4-BE49-F238E27FC236}">
              <a16:creationId xmlns:a16="http://schemas.microsoft.com/office/drawing/2014/main" id="{3BA849F5-432E-427E-8371-CEA202F6D24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3" name="Text Box 706">
          <a:extLst>
            <a:ext uri="{FF2B5EF4-FFF2-40B4-BE49-F238E27FC236}">
              <a16:creationId xmlns:a16="http://schemas.microsoft.com/office/drawing/2014/main" id="{7F83BDA6-34B9-487F-B9BF-17F6859B2A3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4" name="Text Box 707">
          <a:extLst>
            <a:ext uri="{FF2B5EF4-FFF2-40B4-BE49-F238E27FC236}">
              <a16:creationId xmlns:a16="http://schemas.microsoft.com/office/drawing/2014/main" id="{E7794236-15BE-4C58-8D14-213AA1DE95A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5" name="Text Box 708">
          <a:extLst>
            <a:ext uri="{FF2B5EF4-FFF2-40B4-BE49-F238E27FC236}">
              <a16:creationId xmlns:a16="http://schemas.microsoft.com/office/drawing/2014/main" id="{545901D5-BB60-4CF1-9940-228492F421F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6" name="Text Box 709">
          <a:extLst>
            <a:ext uri="{FF2B5EF4-FFF2-40B4-BE49-F238E27FC236}">
              <a16:creationId xmlns:a16="http://schemas.microsoft.com/office/drawing/2014/main" id="{8C084D47-A7C0-4EE4-91C4-25C3E61F395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7" name="Text Box 710">
          <a:extLst>
            <a:ext uri="{FF2B5EF4-FFF2-40B4-BE49-F238E27FC236}">
              <a16:creationId xmlns:a16="http://schemas.microsoft.com/office/drawing/2014/main" id="{4940F89C-DFA1-446E-86CF-F97E457AD7C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8" name="Text Box 711">
          <a:extLst>
            <a:ext uri="{FF2B5EF4-FFF2-40B4-BE49-F238E27FC236}">
              <a16:creationId xmlns:a16="http://schemas.microsoft.com/office/drawing/2014/main" id="{0E416E0E-7BDC-4455-B9DD-72DE85151F8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19" name="Text Box 712">
          <a:extLst>
            <a:ext uri="{FF2B5EF4-FFF2-40B4-BE49-F238E27FC236}">
              <a16:creationId xmlns:a16="http://schemas.microsoft.com/office/drawing/2014/main" id="{56EC19DD-91C6-4358-AAF7-DF6FEDE09434}"/>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0" name="Text Box 713">
          <a:extLst>
            <a:ext uri="{FF2B5EF4-FFF2-40B4-BE49-F238E27FC236}">
              <a16:creationId xmlns:a16="http://schemas.microsoft.com/office/drawing/2014/main" id="{A387A522-8770-4D74-A8F3-700480AF09E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1" name="Text Box 714">
          <a:extLst>
            <a:ext uri="{FF2B5EF4-FFF2-40B4-BE49-F238E27FC236}">
              <a16:creationId xmlns:a16="http://schemas.microsoft.com/office/drawing/2014/main" id="{5EDAC1FC-7058-4FC1-8E2B-17DC68C93A5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2" name="Text Box 715">
          <a:extLst>
            <a:ext uri="{FF2B5EF4-FFF2-40B4-BE49-F238E27FC236}">
              <a16:creationId xmlns:a16="http://schemas.microsoft.com/office/drawing/2014/main" id="{14AD9085-5962-47CB-860B-0F0D34141E3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3" name="Text Box 716">
          <a:extLst>
            <a:ext uri="{FF2B5EF4-FFF2-40B4-BE49-F238E27FC236}">
              <a16:creationId xmlns:a16="http://schemas.microsoft.com/office/drawing/2014/main" id="{0B8D6C58-3FC1-4690-8DF1-688A1BCD811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4" name="Text Box 717">
          <a:extLst>
            <a:ext uri="{FF2B5EF4-FFF2-40B4-BE49-F238E27FC236}">
              <a16:creationId xmlns:a16="http://schemas.microsoft.com/office/drawing/2014/main" id="{10628C31-2B61-41AB-B0E7-DB1A6F6CD93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5" name="Text Box 718">
          <a:extLst>
            <a:ext uri="{FF2B5EF4-FFF2-40B4-BE49-F238E27FC236}">
              <a16:creationId xmlns:a16="http://schemas.microsoft.com/office/drawing/2014/main" id="{124EBBB3-EE81-456F-A133-AA0E1CAD124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6" name="Text Box 719">
          <a:extLst>
            <a:ext uri="{FF2B5EF4-FFF2-40B4-BE49-F238E27FC236}">
              <a16:creationId xmlns:a16="http://schemas.microsoft.com/office/drawing/2014/main" id="{05A48F44-443C-4C40-8562-949BA6D67CB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7" name="Text Box 720">
          <a:extLst>
            <a:ext uri="{FF2B5EF4-FFF2-40B4-BE49-F238E27FC236}">
              <a16:creationId xmlns:a16="http://schemas.microsoft.com/office/drawing/2014/main" id="{66769FB0-1669-46A8-9D89-9FB178C1631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8" name="Text Box 721">
          <a:extLst>
            <a:ext uri="{FF2B5EF4-FFF2-40B4-BE49-F238E27FC236}">
              <a16:creationId xmlns:a16="http://schemas.microsoft.com/office/drawing/2014/main" id="{5F8AFE15-25A4-45FD-A3D6-E865B005748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29" name="Text Box 722">
          <a:extLst>
            <a:ext uri="{FF2B5EF4-FFF2-40B4-BE49-F238E27FC236}">
              <a16:creationId xmlns:a16="http://schemas.microsoft.com/office/drawing/2014/main" id="{0E48505A-5CDD-481B-8E54-E0945A30BE7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0" name="Text Box 723">
          <a:extLst>
            <a:ext uri="{FF2B5EF4-FFF2-40B4-BE49-F238E27FC236}">
              <a16:creationId xmlns:a16="http://schemas.microsoft.com/office/drawing/2014/main" id="{8A33F974-0467-4275-A9CB-385376981C7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1" name="Text Box 724">
          <a:extLst>
            <a:ext uri="{FF2B5EF4-FFF2-40B4-BE49-F238E27FC236}">
              <a16:creationId xmlns:a16="http://schemas.microsoft.com/office/drawing/2014/main" id="{F94575CC-142D-4782-A233-5F106724B5E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2" name="Text Box 725">
          <a:extLst>
            <a:ext uri="{FF2B5EF4-FFF2-40B4-BE49-F238E27FC236}">
              <a16:creationId xmlns:a16="http://schemas.microsoft.com/office/drawing/2014/main" id="{7FEF5EB7-EC64-45E1-A011-950213F33D3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3" name="Text Box 726">
          <a:extLst>
            <a:ext uri="{FF2B5EF4-FFF2-40B4-BE49-F238E27FC236}">
              <a16:creationId xmlns:a16="http://schemas.microsoft.com/office/drawing/2014/main" id="{D071AB82-8EAA-44AC-B21C-AF66F6A5AC2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4" name="Text Box 727">
          <a:extLst>
            <a:ext uri="{FF2B5EF4-FFF2-40B4-BE49-F238E27FC236}">
              <a16:creationId xmlns:a16="http://schemas.microsoft.com/office/drawing/2014/main" id="{CC0BB7FB-2B49-4DFD-A642-CF2BD29DA34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5" name="Text Box 728">
          <a:extLst>
            <a:ext uri="{FF2B5EF4-FFF2-40B4-BE49-F238E27FC236}">
              <a16:creationId xmlns:a16="http://schemas.microsoft.com/office/drawing/2014/main" id="{728D68D5-6E0F-4010-BEFD-D437A0BD455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6" name="Text Box 729">
          <a:extLst>
            <a:ext uri="{FF2B5EF4-FFF2-40B4-BE49-F238E27FC236}">
              <a16:creationId xmlns:a16="http://schemas.microsoft.com/office/drawing/2014/main" id="{26C085C2-7ABD-4BF7-9BF9-6378421939D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7" name="Text Box 730">
          <a:extLst>
            <a:ext uri="{FF2B5EF4-FFF2-40B4-BE49-F238E27FC236}">
              <a16:creationId xmlns:a16="http://schemas.microsoft.com/office/drawing/2014/main" id="{E46538F3-094C-4393-B6F7-E1F72BDB22D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8" name="Text Box 731">
          <a:extLst>
            <a:ext uri="{FF2B5EF4-FFF2-40B4-BE49-F238E27FC236}">
              <a16:creationId xmlns:a16="http://schemas.microsoft.com/office/drawing/2014/main" id="{52660D6F-F6B5-440B-BB73-824A5DA9638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39" name="Text Box 732">
          <a:extLst>
            <a:ext uri="{FF2B5EF4-FFF2-40B4-BE49-F238E27FC236}">
              <a16:creationId xmlns:a16="http://schemas.microsoft.com/office/drawing/2014/main" id="{959FADCE-82D8-439C-926D-DF70006BA83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0" name="Text Box 733">
          <a:extLst>
            <a:ext uri="{FF2B5EF4-FFF2-40B4-BE49-F238E27FC236}">
              <a16:creationId xmlns:a16="http://schemas.microsoft.com/office/drawing/2014/main" id="{7A6257B6-ED80-4067-8688-D140CDEF1F4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1" name="Text Box 734">
          <a:extLst>
            <a:ext uri="{FF2B5EF4-FFF2-40B4-BE49-F238E27FC236}">
              <a16:creationId xmlns:a16="http://schemas.microsoft.com/office/drawing/2014/main" id="{25B1000C-F07A-4B09-A8B2-84AD4D8C8E6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2" name="Text Box 735">
          <a:extLst>
            <a:ext uri="{FF2B5EF4-FFF2-40B4-BE49-F238E27FC236}">
              <a16:creationId xmlns:a16="http://schemas.microsoft.com/office/drawing/2014/main" id="{E3111294-8B0E-46E4-B750-BA643880052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3" name="Text Box 736">
          <a:extLst>
            <a:ext uri="{FF2B5EF4-FFF2-40B4-BE49-F238E27FC236}">
              <a16:creationId xmlns:a16="http://schemas.microsoft.com/office/drawing/2014/main" id="{818E9603-CB3D-43D0-B4DF-84834684548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4" name="Text Box 737">
          <a:extLst>
            <a:ext uri="{FF2B5EF4-FFF2-40B4-BE49-F238E27FC236}">
              <a16:creationId xmlns:a16="http://schemas.microsoft.com/office/drawing/2014/main" id="{19A35FE6-A5EA-420A-B085-853974B7894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5" name="Text Box 738">
          <a:extLst>
            <a:ext uri="{FF2B5EF4-FFF2-40B4-BE49-F238E27FC236}">
              <a16:creationId xmlns:a16="http://schemas.microsoft.com/office/drawing/2014/main" id="{38E3FEFD-9BCC-493C-B37E-C3E7312004E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6" name="Text Box 739">
          <a:extLst>
            <a:ext uri="{FF2B5EF4-FFF2-40B4-BE49-F238E27FC236}">
              <a16:creationId xmlns:a16="http://schemas.microsoft.com/office/drawing/2014/main" id="{9142F56B-9FE1-4183-89E0-6383699A5AE0}"/>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7" name="Text Box 740">
          <a:extLst>
            <a:ext uri="{FF2B5EF4-FFF2-40B4-BE49-F238E27FC236}">
              <a16:creationId xmlns:a16="http://schemas.microsoft.com/office/drawing/2014/main" id="{F8FC5942-8066-4BF5-963A-5CD5B0A84DB8}"/>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8" name="Text Box 741">
          <a:extLst>
            <a:ext uri="{FF2B5EF4-FFF2-40B4-BE49-F238E27FC236}">
              <a16:creationId xmlns:a16="http://schemas.microsoft.com/office/drawing/2014/main" id="{F7E19100-7A7A-43A2-8849-4661ED13771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49" name="Text Box 742">
          <a:extLst>
            <a:ext uri="{FF2B5EF4-FFF2-40B4-BE49-F238E27FC236}">
              <a16:creationId xmlns:a16="http://schemas.microsoft.com/office/drawing/2014/main" id="{46C0CDEC-D7DB-47EF-8643-F5182ACA1FD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0" name="Text Box 743">
          <a:extLst>
            <a:ext uri="{FF2B5EF4-FFF2-40B4-BE49-F238E27FC236}">
              <a16:creationId xmlns:a16="http://schemas.microsoft.com/office/drawing/2014/main" id="{D1F7409E-BDD3-453F-A747-D359464EE64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1" name="Text Box 744">
          <a:extLst>
            <a:ext uri="{FF2B5EF4-FFF2-40B4-BE49-F238E27FC236}">
              <a16:creationId xmlns:a16="http://schemas.microsoft.com/office/drawing/2014/main" id="{EBE39026-3AEE-4344-B151-96931EDEB39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2" name="Text Box 745">
          <a:extLst>
            <a:ext uri="{FF2B5EF4-FFF2-40B4-BE49-F238E27FC236}">
              <a16:creationId xmlns:a16="http://schemas.microsoft.com/office/drawing/2014/main" id="{1BF736D5-D11E-4C6D-A98A-DF234B854E6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3" name="Text Box 746">
          <a:extLst>
            <a:ext uri="{FF2B5EF4-FFF2-40B4-BE49-F238E27FC236}">
              <a16:creationId xmlns:a16="http://schemas.microsoft.com/office/drawing/2014/main" id="{5769F842-0638-4398-BF45-DF25079D0146}"/>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4" name="Text Box 747">
          <a:extLst>
            <a:ext uri="{FF2B5EF4-FFF2-40B4-BE49-F238E27FC236}">
              <a16:creationId xmlns:a16="http://schemas.microsoft.com/office/drawing/2014/main" id="{26E9AA54-1E69-4203-9A0A-97ABB134C69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5" name="Text Box 748">
          <a:extLst>
            <a:ext uri="{FF2B5EF4-FFF2-40B4-BE49-F238E27FC236}">
              <a16:creationId xmlns:a16="http://schemas.microsoft.com/office/drawing/2014/main" id="{4B94A04B-1750-4387-B014-A5441F8DD4C9}"/>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6" name="Text Box 749">
          <a:extLst>
            <a:ext uri="{FF2B5EF4-FFF2-40B4-BE49-F238E27FC236}">
              <a16:creationId xmlns:a16="http://schemas.microsoft.com/office/drawing/2014/main" id="{5580B102-FC89-43EC-BEC1-5D7286538BCA}"/>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7" name="Text Box 750">
          <a:extLst>
            <a:ext uri="{FF2B5EF4-FFF2-40B4-BE49-F238E27FC236}">
              <a16:creationId xmlns:a16="http://schemas.microsoft.com/office/drawing/2014/main" id="{CD5CBE14-55BB-4B3F-8605-EE59E4BC41E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8" name="Text Box 751">
          <a:extLst>
            <a:ext uri="{FF2B5EF4-FFF2-40B4-BE49-F238E27FC236}">
              <a16:creationId xmlns:a16="http://schemas.microsoft.com/office/drawing/2014/main" id="{841C1A05-8B8D-4291-A3A5-0A537A5E950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59" name="Text Box 752">
          <a:extLst>
            <a:ext uri="{FF2B5EF4-FFF2-40B4-BE49-F238E27FC236}">
              <a16:creationId xmlns:a16="http://schemas.microsoft.com/office/drawing/2014/main" id="{3AA0DFAC-4A7C-42AB-9708-2EC0A9A59CE2}"/>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0" name="Text Box 753">
          <a:extLst>
            <a:ext uri="{FF2B5EF4-FFF2-40B4-BE49-F238E27FC236}">
              <a16:creationId xmlns:a16="http://schemas.microsoft.com/office/drawing/2014/main" id="{CABBF2DE-063E-4136-A998-18533851936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1" name="Text Box 754">
          <a:extLst>
            <a:ext uri="{FF2B5EF4-FFF2-40B4-BE49-F238E27FC236}">
              <a16:creationId xmlns:a16="http://schemas.microsoft.com/office/drawing/2014/main" id="{2F665C6E-DB1A-4503-A065-9ACD0164AB7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2" name="Text Box 755">
          <a:extLst>
            <a:ext uri="{FF2B5EF4-FFF2-40B4-BE49-F238E27FC236}">
              <a16:creationId xmlns:a16="http://schemas.microsoft.com/office/drawing/2014/main" id="{EF3A83D3-B197-4020-9FD7-4F5821A477D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3" name="Text Box 756">
          <a:extLst>
            <a:ext uri="{FF2B5EF4-FFF2-40B4-BE49-F238E27FC236}">
              <a16:creationId xmlns:a16="http://schemas.microsoft.com/office/drawing/2014/main" id="{BBD5EC31-C1A5-4DEF-A9BF-ED1CBF1B81E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4" name="Text Box 757">
          <a:extLst>
            <a:ext uri="{FF2B5EF4-FFF2-40B4-BE49-F238E27FC236}">
              <a16:creationId xmlns:a16="http://schemas.microsoft.com/office/drawing/2014/main" id="{082E69C4-BD18-4E33-9EEF-F28092D5525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5" name="Text Box 758">
          <a:extLst>
            <a:ext uri="{FF2B5EF4-FFF2-40B4-BE49-F238E27FC236}">
              <a16:creationId xmlns:a16="http://schemas.microsoft.com/office/drawing/2014/main" id="{1AAB8B20-6B98-4CE7-B12F-8403A9B685A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6" name="Text Box 759">
          <a:extLst>
            <a:ext uri="{FF2B5EF4-FFF2-40B4-BE49-F238E27FC236}">
              <a16:creationId xmlns:a16="http://schemas.microsoft.com/office/drawing/2014/main" id="{C2B6378E-41DF-492A-9F9E-BB26CC0B97A5}"/>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7" name="Text Box 760">
          <a:extLst>
            <a:ext uri="{FF2B5EF4-FFF2-40B4-BE49-F238E27FC236}">
              <a16:creationId xmlns:a16="http://schemas.microsoft.com/office/drawing/2014/main" id="{1AEB55BC-D6B5-4295-B360-CF7405D56537}"/>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8" name="Text Box 761">
          <a:extLst>
            <a:ext uri="{FF2B5EF4-FFF2-40B4-BE49-F238E27FC236}">
              <a16:creationId xmlns:a16="http://schemas.microsoft.com/office/drawing/2014/main" id="{BBCE9C56-4992-46C7-91E9-8311B61F074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69" name="Text Box 762">
          <a:extLst>
            <a:ext uri="{FF2B5EF4-FFF2-40B4-BE49-F238E27FC236}">
              <a16:creationId xmlns:a16="http://schemas.microsoft.com/office/drawing/2014/main" id="{C7A55488-DE65-450A-A6CB-3F08DD96E84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0" name="Text Box 763">
          <a:extLst>
            <a:ext uri="{FF2B5EF4-FFF2-40B4-BE49-F238E27FC236}">
              <a16:creationId xmlns:a16="http://schemas.microsoft.com/office/drawing/2014/main" id="{BF4A8B9F-8EAF-4AD3-B001-705946090D9B}"/>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1" name="Text Box 764">
          <a:extLst>
            <a:ext uri="{FF2B5EF4-FFF2-40B4-BE49-F238E27FC236}">
              <a16:creationId xmlns:a16="http://schemas.microsoft.com/office/drawing/2014/main" id="{5C509E11-F6D0-4652-B4CC-1FF26CDB3BDF}"/>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2" name="Text Box 765">
          <a:extLst>
            <a:ext uri="{FF2B5EF4-FFF2-40B4-BE49-F238E27FC236}">
              <a16:creationId xmlns:a16="http://schemas.microsoft.com/office/drawing/2014/main" id="{01DE5A00-9DFF-4C78-B3F1-0023DC14860E}"/>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3" name="Text Box 766">
          <a:extLst>
            <a:ext uri="{FF2B5EF4-FFF2-40B4-BE49-F238E27FC236}">
              <a16:creationId xmlns:a16="http://schemas.microsoft.com/office/drawing/2014/main" id="{37D6ACA7-171E-45F8-ACCB-F4925CFFFF33}"/>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4" name="Text Box 767">
          <a:extLst>
            <a:ext uri="{FF2B5EF4-FFF2-40B4-BE49-F238E27FC236}">
              <a16:creationId xmlns:a16="http://schemas.microsoft.com/office/drawing/2014/main" id="{5D9DFBAD-96DE-40F4-B6DB-F057D784A001}"/>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5" name="Text Box 768">
          <a:extLst>
            <a:ext uri="{FF2B5EF4-FFF2-40B4-BE49-F238E27FC236}">
              <a16:creationId xmlns:a16="http://schemas.microsoft.com/office/drawing/2014/main" id="{F9988EA9-A161-4E94-91BA-A90F979D4FDC}"/>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0</xdr:colOff>
      <xdr:row>383</xdr:row>
      <xdr:rowOff>0</xdr:rowOff>
    </xdr:from>
    <xdr:to>
      <xdr:col>1</xdr:col>
      <xdr:colOff>123825</xdr:colOff>
      <xdr:row>385</xdr:row>
      <xdr:rowOff>55350</xdr:rowOff>
    </xdr:to>
    <xdr:sp macro="" textlink="">
      <xdr:nvSpPr>
        <xdr:cNvPr id="576" name="Text Box 769">
          <a:extLst>
            <a:ext uri="{FF2B5EF4-FFF2-40B4-BE49-F238E27FC236}">
              <a16:creationId xmlns:a16="http://schemas.microsoft.com/office/drawing/2014/main" id="{16AB27E4-B142-49DC-BF82-1CF0C0D492AD}"/>
            </a:ext>
          </a:extLst>
        </xdr:cNvPr>
        <xdr:cNvSpPr txBox="1">
          <a:spLocks noChangeArrowheads="1"/>
        </xdr:cNvSpPr>
      </xdr:nvSpPr>
      <xdr:spPr bwMode="auto">
        <a:xfrm>
          <a:off x="1104900" y="379857000"/>
          <a:ext cx="123825" cy="728303"/>
        </a:xfrm>
        <a:prstGeom prst="rect">
          <a:avLst/>
        </a:prstGeom>
        <a:noFill/>
        <a:ln w="9525">
          <a:noFill/>
          <a:miter lim="800000"/>
          <a:headEnd/>
          <a:tailEnd/>
        </a:ln>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78" name="Text Box 3">
          <a:extLst>
            <a:ext uri="{FF2B5EF4-FFF2-40B4-BE49-F238E27FC236}">
              <a16:creationId xmlns:a16="http://schemas.microsoft.com/office/drawing/2014/main" id="{C147DD2B-5E0C-4E2A-B41E-07BFC9ED86B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79" name="Text Box 3">
          <a:extLst>
            <a:ext uri="{FF2B5EF4-FFF2-40B4-BE49-F238E27FC236}">
              <a16:creationId xmlns:a16="http://schemas.microsoft.com/office/drawing/2014/main" id="{460DE56C-0B5B-4113-9CBB-1665F148D38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0" name="Text Box 3">
          <a:extLst>
            <a:ext uri="{FF2B5EF4-FFF2-40B4-BE49-F238E27FC236}">
              <a16:creationId xmlns:a16="http://schemas.microsoft.com/office/drawing/2014/main" id="{CE15C5C7-E865-4EC0-81A8-BE3708CD0F8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1" name="Text Box 3">
          <a:extLst>
            <a:ext uri="{FF2B5EF4-FFF2-40B4-BE49-F238E27FC236}">
              <a16:creationId xmlns:a16="http://schemas.microsoft.com/office/drawing/2014/main" id="{848BAAF8-CEE5-407B-A109-FC48157A6CB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2" name="Text Box 3">
          <a:extLst>
            <a:ext uri="{FF2B5EF4-FFF2-40B4-BE49-F238E27FC236}">
              <a16:creationId xmlns:a16="http://schemas.microsoft.com/office/drawing/2014/main" id="{6A8A671E-B99E-43C3-9737-F530DBA2C84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3" name="Text Box 3">
          <a:extLst>
            <a:ext uri="{FF2B5EF4-FFF2-40B4-BE49-F238E27FC236}">
              <a16:creationId xmlns:a16="http://schemas.microsoft.com/office/drawing/2014/main" id="{8B5C5CCA-25C3-4CEB-BD8E-5714B139786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4" name="Text Box 3">
          <a:extLst>
            <a:ext uri="{FF2B5EF4-FFF2-40B4-BE49-F238E27FC236}">
              <a16:creationId xmlns:a16="http://schemas.microsoft.com/office/drawing/2014/main" id="{2133558A-519F-4E35-84F3-FBB85B53DC4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5" name="Text Box 3">
          <a:extLst>
            <a:ext uri="{FF2B5EF4-FFF2-40B4-BE49-F238E27FC236}">
              <a16:creationId xmlns:a16="http://schemas.microsoft.com/office/drawing/2014/main" id="{BEABCD2A-173F-416B-939D-035AE1FA71B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6" name="Text Box 3">
          <a:extLst>
            <a:ext uri="{FF2B5EF4-FFF2-40B4-BE49-F238E27FC236}">
              <a16:creationId xmlns:a16="http://schemas.microsoft.com/office/drawing/2014/main" id="{E678B9F4-0E42-4889-A635-AE87251DB2D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7" name="Text Box 3">
          <a:extLst>
            <a:ext uri="{FF2B5EF4-FFF2-40B4-BE49-F238E27FC236}">
              <a16:creationId xmlns:a16="http://schemas.microsoft.com/office/drawing/2014/main" id="{C8209938-B6CC-45E9-AE03-332429D90FD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8" name="Text Box 3">
          <a:extLst>
            <a:ext uri="{FF2B5EF4-FFF2-40B4-BE49-F238E27FC236}">
              <a16:creationId xmlns:a16="http://schemas.microsoft.com/office/drawing/2014/main" id="{F37633EB-F1B4-4CC3-8902-C0AE634F5F4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89" name="Text Box 3">
          <a:extLst>
            <a:ext uri="{FF2B5EF4-FFF2-40B4-BE49-F238E27FC236}">
              <a16:creationId xmlns:a16="http://schemas.microsoft.com/office/drawing/2014/main" id="{E34BC5AA-BB29-4900-AE08-F6D5F725498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0" name="Text Box 3">
          <a:extLst>
            <a:ext uri="{FF2B5EF4-FFF2-40B4-BE49-F238E27FC236}">
              <a16:creationId xmlns:a16="http://schemas.microsoft.com/office/drawing/2014/main" id="{797D4AB5-BBE2-4E01-AED0-22281340A34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1" name="Text Box 3">
          <a:extLst>
            <a:ext uri="{FF2B5EF4-FFF2-40B4-BE49-F238E27FC236}">
              <a16:creationId xmlns:a16="http://schemas.microsoft.com/office/drawing/2014/main" id="{6265C4A3-B7B8-4658-8470-E28FEB9AE9A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2" name="Text Box 3">
          <a:extLst>
            <a:ext uri="{FF2B5EF4-FFF2-40B4-BE49-F238E27FC236}">
              <a16:creationId xmlns:a16="http://schemas.microsoft.com/office/drawing/2014/main" id="{9EEB2995-B137-49B7-BA32-36694612E0E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3" name="Text Box 3">
          <a:extLst>
            <a:ext uri="{FF2B5EF4-FFF2-40B4-BE49-F238E27FC236}">
              <a16:creationId xmlns:a16="http://schemas.microsoft.com/office/drawing/2014/main" id="{A8F8F8F3-60D1-4334-8683-1BDB0645A6C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4" name="Text Box 3">
          <a:extLst>
            <a:ext uri="{FF2B5EF4-FFF2-40B4-BE49-F238E27FC236}">
              <a16:creationId xmlns:a16="http://schemas.microsoft.com/office/drawing/2014/main" id="{CC90A950-EA42-4823-9818-FA1D1CFD75A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5" name="Text Box 3">
          <a:extLst>
            <a:ext uri="{FF2B5EF4-FFF2-40B4-BE49-F238E27FC236}">
              <a16:creationId xmlns:a16="http://schemas.microsoft.com/office/drawing/2014/main" id="{1911F45B-E3DE-4800-AF94-C8FFAC541BD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6" name="Text Box 3">
          <a:extLst>
            <a:ext uri="{FF2B5EF4-FFF2-40B4-BE49-F238E27FC236}">
              <a16:creationId xmlns:a16="http://schemas.microsoft.com/office/drawing/2014/main" id="{E22F4840-7523-4F0D-AAF2-1B07EA7B9CB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7" name="Text Box 3">
          <a:extLst>
            <a:ext uri="{FF2B5EF4-FFF2-40B4-BE49-F238E27FC236}">
              <a16:creationId xmlns:a16="http://schemas.microsoft.com/office/drawing/2014/main" id="{292DDC47-8317-475D-A401-01602023A0C4}"/>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8" name="Text Box 3">
          <a:extLst>
            <a:ext uri="{FF2B5EF4-FFF2-40B4-BE49-F238E27FC236}">
              <a16:creationId xmlns:a16="http://schemas.microsoft.com/office/drawing/2014/main" id="{A24D8C2E-ED06-41B1-8C7C-F52FABCB897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599" name="Text Box 3">
          <a:extLst>
            <a:ext uri="{FF2B5EF4-FFF2-40B4-BE49-F238E27FC236}">
              <a16:creationId xmlns:a16="http://schemas.microsoft.com/office/drawing/2014/main" id="{3A09CBA1-7FC1-47DC-A117-EFB6C41ACD7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0" name="Text Box 3">
          <a:extLst>
            <a:ext uri="{FF2B5EF4-FFF2-40B4-BE49-F238E27FC236}">
              <a16:creationId xmlns:a16="http://schemas.microsoft.com/office/drawing/2014/main" id="{A61842A3-3187-4186-936E-7915608DB58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1" name="Text Box 3">
          <a:extLst>
            <a:ext uri="{FF2B5EF4-FFF2-40B4-BE49-F238E27FC236}">
              <a16:creationId xmlns:a16="http://schemas.microsoft.com/office/drawing/2014/main" id="{58A6BC87-DC93-4AE0-96E6-D2519FC7F26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2" name="Text Box 3">
          <a:extLst>
            <a:ext uri="{FF2B5EF4-FFF2-40B4-BE49-F238E27FC236}">
              <a16:creationId xmlns:a16="http://schemas.microsoft.com/office/drawing/2014/main" id="{AA592462-2B85-4A61-A83F-23D4296F1B0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3" name="Text Box 3">
          <a:extLst>
            <a:ext uri="{FF2B5EF4-FFF2-40B4-BE49-F238E27FC236}">
              <a16:creationId xmlns:a16="http://schemas.microsoft.com/office/drawing/2014/main" id="{39DDB6ED-37F7-4EED-9AA4-95C2104CB55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4" name="Text Box 3">
          <a:extLst>
            <a:ext uri="{FF2B5EF4-FFF2-40B4-BE49-F238E27FC236}">
              <a16:creationId xmlns:a16="http://schemas.microsoft.com/office/drawing/2014/main" id="{F0514DE9-0730-49E2-B74B-069F4C2ED89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5" name="Text Box 3">
          <a:extLst>
            <a:ext uri="{FF2B5EF4-FFF2-40B4-BE49-F238E27FC236}">
              <a16:creationId xmlns:a16="http://schemas.microsoft.com/office/drawing/2014/main" id="{932C5F5E-7411-4F8C-908D-CC02D90016D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6" name="Text Box 3">
          <a:extLst>
            <a:ext uri="{FF2B5EF4-FFF2-40B4-BE49-F238E27FC236}">
              <a16:creationId xmlns:a16="http://schemas.microsoft.com/office/drawing/2014/main" id="{56E6E098-2BEC-466D-8327-245DD93D1D1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7" name="Text Box 3">
          <a:extLst>
            <a:ext uri="{FF2B5EF4-FFF2-40B4-BE49-F238E27FC236}">
              <a16:creationId xmlns:a16="http://schemas.microsoft.com/office/drawing/2014/main" id="{DDEF5E08-6412-4279-9370-F848D7D75FD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8" name="Text Box 3">
          <a:extLst>
            <a:ext uri="{FF2B5EF4-FFF2-40B4-BE49-F238E27FC236}">
              <a16:creationId xmlns:a16="http://schemas.microsoft.com/office/drawing/2014/main" id="{65655340-071B-4608-90FC-65446A3D364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09" name="Text Box 3">
          <a:extLst>
            <a:ext uri="{FF2B5EF4-FFF2-40B4-BE49-F238E27FC236}">
              <a16:creationId xmlns:a16="http://schemas.microsoft.com/office/drawing/2014/main" id="{887057E8-6390-4E21-9D38-24744E3C664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0" name="Text Box 3">
          <a:extLst>
            <a:ext uri="{FF2B5EF4-FFF2-40B4-BE49-F238E27FC236}">
              <a16:creationId xmlns:a16="http://schemas.microsoft.com/office/drawing/2014/main" id="{9B1CE548-FC39-49E2-A250-4DE6A305AE0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1" name="Text Box 3">
          <a:extLst>
            <a:ext uri="{FF2B5EF4-FFF2-40B4-BE49-F238E27FC236}">
              <a16:creationId xmlns:a16="http://schemas.microsoft.com/office/drawing/2014/main" id="{E8E0FD03-443D-4030-BB11-3A180D2BD9C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2" name="Text Box 3">
          <a:extLst>
            <a:ext uri="{FF2B5EF4-FFF2-40B4-BE49-F238E27FC236}">
              <a16:creationId xmlns:a16="http://schemas.microsoft.com/office/drawing/2014/main" id="{92C83448-1C89-4A94-9010-84EDF278FA2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3" name="Text Box 3">
          <a:extLst>
            <a:ext uri="{FF2B5EF4-FFF2-40B4-BE49-F238E27FC236}">
              <a16:creationId xmlns:a16="http://schemas.microsoft.com/office/drawing/2014/main" id="{760CD671-43F4-4E47-9846-52A4FB3662B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4" name="Text Box 3">
          <a:extLst>
            <a:ext uri="{FF2B5EF4-FFF2-40B4-BE49-F238E27FC236}">
              <a16:creationId xmlns:a16="http://schemas.microsoft.com/office/drawing/2014/main" id="{E238EB5A-B8E7-4586-8D00-4851A71C59D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5" name="Text Box 3">
          <a:extLst>
            <a:ext uri="{FF2B5EF4-FFF2-40B4-BE49-F238E27FC236}">
              <a16:creationId xmlns:a16="http://schemas.microsoft.com/office/drawing/2014/main" id="{0E2119D0-B533-4FFD-A21A-F9D5E87C1E2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6" name="Text Box 3">
          <a:extLst>
            <a:ext uri="{FF2B5EF4-FFF2-40B4-BE49-F238E27FC236}">
              <a16:creationId xmlns:a16="http://schemas.microsoft.com/office/drawing/2014/main" id="{4421871E-6381-4EF6-A9AF-5D56B93714F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7" name="Text Box 3">
          <a:extLst>
            <a:ext uri="{FF2B5EF4-FFF2-40B4-BE49-F238E27FC236}">
              <a16:creationId xmlns:a16="http://schemas.microsoft.com/office/drawing/2014/main" id="{151F537C-96FF-41B2-9116-132140A3D2B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8" name="Text Box 3">
          <a:extLst>
            <a:ext uri="{FF2B5EF4-FFF2-40B4-BE49-F238E27FC236}">
              <a16:creationId xmlns:a16="http://schemas.microsoft.com/office/drawing/2014/main" id="{B9C9E4FC-F5CC-48D1-BE41-59D438C1491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19" name="Text Box 3">
          <a:extLst>
            <a:ext uri="{FF2B5EF4-FFF2-40B4-BE49-F238E27FC236}">
              <a16:creationId xmlns:a16="http://schemas.microsoft.com/office/drawing/2014/main" id="{49123B1D-5066-47BE-873F-1E594071B0E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0" name="Text Box 3">
          <a:extLst>
            <a:ext uri="{FF2B5EF4-FFF2-40B4-BE49-F238E27FC236}">
              <a16:creationId xmlns:a16="http://schemas.microsoft.com/office/drawing/2014/main" id="{83763DB8-2CAA-4BE9-A12B-61B5CD407DD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1" name="Text Box 3">
          <a:extLst>
            <a:ext uri="{FF2B5EF4-FFF2-40B4-BE49-F238E27FC236}">
              <a16:creationId xmlns:a16="http://schemas.microsoft.com/office/drawing/2014/main" id="{B9AAE57E-19AC-48D3-A869-140B7B571614}"/>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2" name="Text Box 3">
          <a:extLst>
            <a:ext uri="{FF2B5EF4-FFF2-40B4-BE49-F238E27FC236}">
              <a16:creationId xmlns:a16="http://schemas.microsoft.com/office/drawing/2014/main" id="{4ABA31F8-B2C4-4F7F-B5CB-6BCAF6A166C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3" name="Text Box 3">
          <a:extLst>
            <a:ext uri="{FF2B5EF4-FFF2-40B4-BE49-F238E27FC236}">
              <a16:creationId xmlns:a16="http://schemas.microsoft.com/office/drawing/2014/main" id="{545BDBD7-F965-4D87-96D4-5D65C3C850B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4" name="Text Box 3">
          <a:extLst>
            <a:ext uri="{FF2B5EF4-FFF2-40B4-BE49-F238E27FC236}">
              <a16:creationId xmlns:a16="http://schemas.microsoft.com/office/drawing/2014/main" id="{C4B52E82-5F10-4FEE-BCB4-D9E6DD98407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5" name="Text Box 3">
          <a:extLst>
            <a:ext uri="{FF2B5EF4-FFF2-40B4-BE49-F238E27FC236}">
              <a16:creationId xmlns:a16="http://schemas.microsoft.com/office/drawing/2014/main" id="{E17B2E91-3BB1-42BB-B9C6-46BE7CBC57E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6" name="Text Box 3">
          <a:extLst>
            <a:ext uri="{FF2B5EF4-FFF2-40B4-BE49-F238E27FC236}">
              <a16:creationId xmlns:a16="http://schemas.microsoft.com/office/drawing/2014/main" id="{5C5C54BF-DE1B-41E6-B1F1-58D32FE76D3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7" name="Text Box 3">
          <a:extLst>
            <a:ext uri="{FF2B5EF4-FFF2-40B4-BE49-F238E27FC236}">
              <a16:creationId xmlns:a16="http://schemas.microsoft.com/office/drawing/2014/main" id="{E4604C83-2660-4B0F-A242-00EFF20F50E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8" name="Text Box 3">
          <a:extLst>
            <a:ext uri="{FF2B5EF4-FFF2-40B4-BE49-F238E27FC236}">
              <a16:creationId xmlns:a16="http://schemas.microsoft.com/office/drawing/2014/main" id="{3234F8A4-7094-4566-A46B-31FFFD54762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29" name="Text Box 3">
          <a:extLst>
            <a:ext uri="{FF2B5EF4-FFF2-40B4-BE49-F238E27FC236}">
              <a16:creationId xmlns:a16="http://schemas.microsoft.com/office/drawing/2014/main" id="{8378D413-F7BA-41CF-90B5-3687E880073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0" name="Text Box 3">
          <a:extLst>
            <a:ext uri="{FF2B5EF4-FFF2-40B4-BE49-F238E27FC236}">
              <a16:creationId xmlns:a16="http://schemas.microsoft.com/office/drawing/2014/main" id="{6F7E5C45-7B2F-411A-A529-4F029B6A074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1" name="Text Box 3">
          <a:extLst>
            <a:ext uri="{FF2B5EF4-FFF2-40B4-BE49-F238E27FC236}">
              <a16:creationId xmlns:a16="http://schemas.microsoft.com/office/drawing/2014/main" id="{05E48052-04F1-42FC-A608-D9A15610DA1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2" name="Text Box 3">
          <a:extLst>
            <a:ext uri="{FF2B5EF4-FFF2-40B4-BE49-F238E27FC236}">
              <a16:creationId xmlns:a16="http://schemas.microsoft.com/office/drawing/2014/main" id="{036B746D-6766-43E1-A4A1-32B17FC19FF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3" name="Text Box 3">
          <a:extLst>
            <a:ext uri="{FF2B5EF4-FFF2-40B4-BE49-F238E27FC236}">
              <a16:creationId xmlns:a16="http://schemas.microsoft.com/office/drawing/2014/main" id="{12DE664E-6A3C-409A-AD6F-9313411C33B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4" name="Text Box 3">
          <a:extLst>
            <a:ext uri="{FF2B5EF4-FFF2-40B4-BE49-F238E27FC236}">
              <a16:creationId xmlns:a16="http://schemas.microsoft.com/office/drawing/2014/main" id="{73D45428-8E51-47CF-929F-E31F761DB43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5" name="Text Box 3">
          <a:extLst>
            <a:ext uri="{FF2B5EF4-FFF2-40B4-BE49-F238E27FC236}">
              <a16:creationId xmlns:a16="http://schemas.microsoft.com/office/drawing/2014/main" id="{061E5353-FB0B-4C4A-A0D0-80A9F093EE3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6" name="Text Box 3">
          <a:extLst>
            <a:ext uri="{FF2B5EF4-FFF2-40B4-BE49-F238E27FC236}">
              <a16:creationId xmlns:a16="http://schemas.microsoft.com/office/drawing/2014/main" id="{C01C2927-0FDF-4498-B05B-B5E4B45C277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7" name="Text Box 3">
          <a:extLst>
            <a:ext uri="{FF2B5EF4-FFF2-40B4-BE49-F238E27FC236}">
              <a16:creationId xmlns:a16="http://schemas.microsoft.com/office/drawing/2014/main" id="{4DA6BFF2-E7B0-457A-918A-D5CC2AAB61B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8" name="Text Box 3">
          <a:extLst>
            <a:ext uri="{FF2B5EF4-FFF2-40B4-BE49-F238E27FC236}">
              <a16:creationId xmlns:a16="http://schemas.microsoft.com/office/drawing/2014/main" id="{4EF372A9-6F3E-44C9-969E-DB99FD15A84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39" name="Text Box 3">
          <a:extLst>
            <a:ext uri="{FF2B5EF4-FFF2-40B4-BE49-F238E27FC236}">
              <a16:creationId xmlns:a16="http://schemas.microsoft.com/office/drawing/2014/main" id="{CCD02DDC-5F33-4083-9B0D-1409AC20784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0" name="Text Box 3">
          <a:extLst>
            <a:ext uri="{FF2B5EF4-FFF2-40B4-BE49-F238E27FC236}">
              <a16:creationId xmlns:a16="http://schemas.microsoft.com/office/drawing/2014/main" id="{1A7C6981-8342-4B77-A1A1-E55B32EA65A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1" name="Text Box 3">
          <a:extLst>
            <a:ext uri="{FF2B5EF4-FFF2-40B4-BE49-F238E27FC236}">
              <a16:creationId xmlns:a16="http://schemas.microsoft.com/office/drawing/2014/main" id="{2D486FAD-A606-4D0A-9D21-57E9C76AFD0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2" name="Text Box 3">
          <a:extLst>
            <a:ext uri="{FF2B5EF4-FFF2-40B4-BE49-F238E27FC236}">
              <a16:creationId xmlns:a16="http://schemas.microsoft.com/office/drawing/2014/main" id="{A14FD921-3555-4742-8777-499845ED093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3" name="Text Box 3">
          <a:extLst>
            <a:ext uri="{FF2B5EF4-FFF2-40B4-BE49-F238E27FC236}">
              <a16:creationId xmlns:a16="http://schemas.microsoft.com/office/drawing/2014/main" id="{4E41498B-EFBF-49E6-8D64-5642EAB4D7E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4" name="Text Box 3">
          <a:extLst>
            <a:ext uri="{FF2B5EF4-FFF2-40B4-BE49-F238E27FC236}">
              <a16:creationId xmlns:a16="http://schemas.microsoft.com/office/drawing/2014/main" id="{21E8688C-C14B-49C0-B97D-8908335BAE6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5" name="Text Box 3">
          <a:extLst>
            <a:ext uri="{FF2B5EF4-FFF2-40B4-BE49-F238E27FC236}">
              <a16:creationId xmlns:a16="http://schemas.microsoft.com/office/drawing/2014/main" id="{8306F4A5-CD1D-4488-9630-CE558AA6309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6" name="Text Box 3">
          <a:extLst>
            <a:ext uri="{FF2B5EF4-FFF2-40B4-BE49-F238E27FC236}">
              <a16:creationId xmlns:a16="http://schemas.microsoft.com/office/drawing/2014/main" id="{9AD245D2-F033-4FA5-A848-E671FFF1664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7" name="Text Box 3">
          <a:extLst>
            <a:ext uri="{FF2B5EF4-FFF2-40B4-BE49-F238E27FC236}">
              <a16:creationId xmlns:a16="http://schemas.microsoft.com/office/drawing/2014/main" id="{EC4A78C3-ED18-46FD-A626-CD89C893E22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8" name="Text Box 3">
          <a:extLst>
            <a:ext uri="{FF2B5EF4-FFF2-40B4-BE49-F238E27FC236}">
              <a16:creationId xmlns:a16="http://schemas.microsoft.com/office/drawing/2014/main" id="{73EC41EC-D69E-411E-A3F2-44CDFF89386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49" name="Text Box 3">
          <a:extLst>
            <a:ext uri="{FF2B5EF4-FFF2-40B4-BE49-F238E27FC236}">
              <a16:creationId xmlns:a16="http://schemas.microsoft.com/office/drawing/2014/main" id="{0E78822C-785A-4E28-9543-7501C5CC029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0" name="Text Box 3">
          <a:extLst>
            <a:ext uri="{FF2B5EF4-FFF2-40B4-BE49-F238E27FC236}">
              <a16:creationId xmlns:a16="http://schemas.microsoft.com/office/drawing/2014/main" id="{6645D9F2-FE9F-46F4-9D4C-14A316AF959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1" name="Text Box 3">
          <a:extLst>
            <a:ext uri="{FF2B5EF4-FFF2-40B4-BE49-F238E27FC236}">
              <a16:creationId xmlns:a16="http://schemas.microsoft.com/office/drawing/2014/main" id="{91B31AF2-1FE3-42E0-8F4A-4134627E053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2" name="Text Box 3">
          <a:extLst>
            <a:ext uri="{FF2B5EF4-FFF2-40B4-BE49-F238E27FC236}">
              <a16:creationId xmlns:a16="http://schemas.microsoft.com/office/drawing/2014/main" id="{381FA36E-C8CB-460B-BB1B-317078DF335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3" name="Text Box 3">
          <a:extLst>
            <a:ext uri="{FF2B5EF4-FFF2-40B4-BE49-F238E27FC236}">
              <a16:creationId xmlns:a16="http://schemas.microsoft.com/office/drawing/2014/main" id="{71D875AD-F196-430A-AAEA-A09E0AD3651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4" name="Text Box 3">
          <a:extLst>
            <a:ext uri="{FF2B5EF4-FFF2-40B4-BE49-F238E27FC236}">
              <a16:creationId xmlns:a16="http://schemas.microsoft.com/office/drawing/2014/main" id="{092D1B11-9B86-4DB4-B5E3-58D72FAEE5B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5" name="Text Box 3">
          <a:extLst>
            <a:ext uri="{FF2B5EF4-FFF2-40B4-BE49-F238E27FC236}">
              <a16:creationId xmlns:a16="http://schemas.microsoft.com/office/drawing/2014/main" id="{120DAF8A-D298-4D98-A5B3-E21C774DD89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6" name="Text Box 3">
          <a:extLst>
            <a:ext uri="{FF2B5EF4-FFF2-40B4-BE49-F238E27FC236}">
              <a16:creationId xmlns:a16="http://schemas.microsoft.com/office/drawing/2014/main" id="{B42A1893-0041-44A7-A2D5-2E1CD065CE4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7" name="Text Box 3">
          <a:extLst>
            <a:ext uri="{FF2B5EF4-FFF2-40B4-BE49-F238E27FC236}">
              <a16:creationId xmlns:a16="http://schemas.microsoft.com/office/drawing/2014/main" id="{0A63AA35-2E40-40F5-B450-55D272086FA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8" name="Text Box 3">
          <a:extLst>
            <a:ext uri="{FF2B5EF4-FFF2-40B4-BE49-F238E27FC236}">
              <a16:creationId xmlns:a16="http://schemas.microsoft.com/office/drawing/2014/main" id="{253056E2-56BB-4F7C-8DD2-59C304D3B7A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59" name="Text Box 3">
          <a:extLst>
            <a:ext uri="{FF2B5EF4-FFF2-40B4-BE49-F238E27FC236}">
              <a16:creationId xmlns:a16="http://schemas.microsoft.com/office/drawing/2014/main" id="{BE176EAC-084C-48D6-8F8F-96BF1C6A26C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0" name="Text Box 3">
          <a:extLst>
            <a:ext uri="{FF2B5EF4-FFF2-40B4-BE49-F238E27FC236}">
              <a16:creationId xmlns:a16="http://schemas.microsoft.com/office/drawing/2014/main" id="{D560CDDE-8F13-4963-B8A6-D14F49563BF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1" name="Text Box 3">
          <a:extLst>
            <a:ext uri="{FF2B5EF4-FFF2-40B4-BE49-F238E27FC236}">
              <a16:creationId xmlns:a16="http://schemas.microsoft.com/office/drawing/2014/main" id="{5956474D-DD4D-4491-B612-2C6B81ECAF9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2" name="Text Box 3">
          <a:extLst>
            <a:ext uri="{FF2B5EF4-FFF2-40B4-BE49-F238E27FC236}">
              <a16:creationId xmlns:a16="http://schemas.microsoft.com/office/drawing/2014/main" id="{A5D9B0FC-1C12-4BB0-9668-5A443D7AFB3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3" name="Text Box 3">
          <a:extLst>
            <a:ext uri="{FF2B5EF4-FFF2-40B4-BE49-F238E27FC236}">
              <a16:creationId xmlns:a16="http://schemas.microsoft.com/office/drawing/2014/main" id="{B9822367-0211-43ED-83D7-F9F8CA03DCE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4" name="Text Box 3">
          <a:extLst>
            <a:ext uri="{FF2B5EF4-FFF2-40B4-BE49-F238E27FC236}">
              <a16:creationId xmlns:a16="http://schemas.microsoft.com/office/drawing/2014/main" id="{B5A21710-C067-4552-8190-05D4226F18B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5" name="Text Box 3">
          <a:extLst>
            <a:ext uri="{FF2B5EF4-FFF2-40B4-BE49-F238E27FC236}">
              <a16:creationId xmlns:a16="http://schemas.microsoft.com/office/drawing/2014/main" id="{FFD2F756-69FD-486E-9546-B97BAD542D7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6" name="Text Box 3">
          <a:extLst>
            <a:ext uri="{FF2B5EF4-FFF2-40B4-BE49-F238E27FC236}">
              <a16:creationId xmlns:a16="http://schemas.microsoft.com/office/drawing/2014/main" id="{ED02A636-C273-410C-AFAE-19B90D06D04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7" name="Text Box 3">
          <a:extLst>
            <a:ext uri="{FF2B5EF4-FFF2-40B4-BE49-F238E27FC236}">
              <a16:creationId xmlns:a16="http://schemas.microsoft.com/office/drawing/2014/main" id="{59A3D0B1-9CD9-48D6-A0EC-D6BC5B5FA23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8" name="Text Box 3">
          <a:extLst>
            <a:ext uri="{FF2B5EF4-FFF2-40B4-BE49-F238E27FC236}">
              <a16:creationId xmlns:a16="http://schemas.microsoft.com/office/drawing/2014/main" id="{9F055A42-703C-44B3-AEDB-A88694BEDD5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69" name="Text Box 3">
          <a:extLst>
            <a:ext uri="{FF2B5EF4-FFF2-40B4-BE49-F238E27FC236}">
              <a16:creationId xmlns:a16="http://schemas.microsoft.com/office/drawing/2014/main" id="{779BC917-4B86-4388-BD21-E8EE20F8E36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0" name="Text Box 3">
          <a:extLst>
            <a:ext uri="{FF2B5EF4-FFF2-40B4-BE49-F238E27FC236}">
              <a16:creationId xmlns:a16="http://schemas.microsoft.com/office/drawing/2014/main" id="{56ED9C07-85F8-4959-8556-FDB40FCA67F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1" name="Text Box 3">
          <a:extLst>
            <a:ext uri="{FF2B5EF4-FFF2-40B4-BE49-F238E27FC236}">
              <a16:creationId xmlns:a16="http://schemas.microsoft.com/office/drawing/2014/main" id="{E0036032-1206-4309-AD07-2B671FB8D72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2" name="Text Box 3">
          <a:extLst>
            <a:ext uri="{FF2B5EF4-FFF2-40B4-BE49-F238E27FC236}">
              <a16:creationId xmlns:a16="http://schemas.microsoft.com/office/drawing/2014/main" id="{E149AB9F-E6E5-4D07-8BC8-B724510E9EC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3" name="Text Box 3">
          <a:extLst>
            <a:ext uri="{FF2B5EF4-FFF2-40B4-BE49-F238E27FC236}">
              <a16:creationId xmlns:a16="http://schemas.microsoft.com/office/drawing/2014/main" id="{61E0C969-7BE8-47B0-B740-DC825E19BE3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4" name="Text Box 3">
          <a:extLst>
            <a:ext uri="{FF2B5EF4-FFF2-40B4-BE49-F238E27FC236}">
              <a16:creationId xmlns:a16="http://schemas.microsoft.com/office/drawing/2014/main" id="{CBEA82AE-8A84-496D-BB8E-A53F61CCB57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5" name="Text Box 3">
          <a:extLst>
            <a:ext uri="{FF2B5EF4-FFF2-40B4-BE49-F238E27FC236}">
              <a16:creationId xmlns:a16="http://schemas.microsoft.com/office/drawing/2014/main" id="{A8C5B2B6-6979-4C78-8516-BC48C442FF1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6" name="Text Box 3">
          <a:extLst>
            <a:ext uri="{FF2B5EF4-FFF2-40B4-BE49-F238E27FC236}">
              <a16:creationId xmlns:a16="http://schemas.microsoft.com/office/drawing/2014/main" id="{9EA562D4-F1AF-49C8-A701-5F5A16800AD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7" name="Text Box 3">
          <a:extLst>
            <a:ext uri="{FF2B5EF4-FFF2-40B4-BE49-F238E27FC236}">
              <a16:creationId xmlns:a16="http://schemas.microsoft.com/office/drawing/2014/main" id="{E1804FAC-057E-419A-91B9-575493FAC3D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8" name="Text Box 3">
          <a:extLst>
            <a:ext uri="{FF2B5EF4-FFF2-40B4-BE49-F238E27FC236}">
              <a16:creationId xmlns:a16="http://schemas.microsoft.com/office/drawing/2014/main" id="{CB0F8296-1F68-461A-9A0A-B22C468D5C0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79" name="Text Box 3">
          <a:extLst>
            <a:ext uri="{FF2B5EF4-FFF2-40B4-BE49-F238E27FC236}">
              <a16:creationId xmlns:a16="http://schemas.microsoft.com/office/drawing/2014/main" id="{C0A25641-140F-4BD7-9BBD-66DF4CC5FE2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0" name="Text Box 3">
          <a:extLst>
            <a:ext uri="{FF2B5EF4-FFF2-40B4-BE49-F238E27FC236}">
              <a16:creationId xmlns:a16="http://schemas.microsoft.com/office/drawing/2014/main" id="{22C874D2-15D4-4B6A-B50D-B253D3558CF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1" name="Text Box 3">
          <a:extLst>
            <a:ext uri="{FF2B5EF4-FFF2-40B4-BE49-F238E27FC236}">
              <a16:creationId xmlns:a16="http://schemas.microsoft.com/office/drawing/2014/main" id="{9688F9A8-A901-4BBB-9314-CE75D4F82C0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2" name="Text Box 3">
          <a:extLst>
            <a:ext uri="{FF2B5EF4-FFF2-40B4-BE49-F238E27FC236}">
              <a16:creationId xmlns:a16="http://schemas.microsoft.com/office/drawing/2014/main" id="{9A1B5A31-3811-4BFF-8BD9-65B3086A6AB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3" name="Text Box 3">
          <a:extLst>
            <a:ext uri="{FF2B5EF4-FFF2-40B4-BE49-F238E27FC236}">
              <a16:creationId xmlns:a16="http://schemas.microsoft.com/office/drawing/2014/main" id="{5F073217-FDB3-4CDE-8F72-BC62320ED5D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4" name="Text Box 3">
          <a:extLst>
            <a:ext uri="{FF2B5EF4-FFF2-40B4-BE49-F238E27FC236}">
              <a16:creationId xmlns:a16="http://schemas.microsoft.com/office/drawing/2014/main" id="{09D0C972-445F-4749-9B33-6E3FBAD524E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5" name="Text Box 3">
          <a:extLst>
            <a:ext uri="{FF2B5EF4-FFF2-40B4-BE49-F238E27FC236}">
              <a16:creationId xmlns:a16="http://schemas.microsoft.com/office/drawing/2014/main" id="{14D6D835-832E-4E98-9E02-B77469C8D92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6" name="Text Box 3">
          <a:extLst>
            <a:ext uri="{FF2B5EF4-FFF2-40B4-BE49-F238E27FC236}">
              <a16:creationId xmlns:a16="http://schemas.microsoft.com/office/drawing/2014/main" id="{075A6677-AF44-4076-8F48-493D1639AFE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7" name="Text Box 3">
          <a:extLst>
            <a:ext uri="{FF2B5EF4-FFF2-40B4-BE49-F238E27FC236}">
              <a16:creationId xmlns:a16="http://schemas.microsoft.com/office/drawing/2014/main" id="{342C064A-B2CD-4899-9D7A-D0EDE348A85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8" name="Text Box 3">
          <a:extLst>
            <a:ext uri="{FF2B5EF4-FFF2-40B4-BE49-F238E27FC236}">
              <a16:creationId xmlns:a16="http://schemas.microsoft.com/office/drawing/2014/main" id="{4F4333D6-2246-4C3E-BC11-B2BD4637A48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89" name="Text Box 3">
          <a:extLst>
            <a:ext uri="{FF2B5EF4-FFF2-40B4-BE49-F238E27FC236}">
              <a16:creationId xmlns:a16="http://schemas.microsoft.com/office/drawing/2014/main" id="{0D0C9DCC-9A93-462B-A334-1751210068A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0" name="Text Box 3">
          <a:extLst>
            <a:ext uri="{FF2B5EF4-FFF2-40B4-BE49-F238E27FC236}">
              <a16:creationId xmlns:a16="http://schemas.microsoft.com/office/drawing/2014/main" id="{B404C766-5F31-4CEB-972B-79B2F56F9A4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1" name="Text Box 3">
          <a:extLst>
            <a:ext uri="{FF2B5EF4-FFF2-40B4-BE49-F238E27FC236}">
              <a16:creationId xmlns:a16="http://schemas.microsoft.com/office/drawing/2014/main" id="{BF28F439-D472-4D0D-8DDB-9F3E6D8C5D3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2" name="Text Box 3">
          <a:extLst>
            <a:ext uri="{FF2B5EF4-FFF2-40B4-BE49-F238E27FC236}">
              <a16:creationId xmlns:a16="http://schemas.microsoft.com/office/drawing/2014/main" id="{54BE5250-D0CE-4949-A991-3FBCF7A0D89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3" name="Text Box 3">
          <a:extLst>
            <a:ext uri="{FF2B5EF4-FFF2-40B4-BE49-F238E27FC236}">
              <a16:creationId xmlns:a16="http://schemas.microsoft.com/office/drawing/2014/main" id="{D4AB2F34-4873-4308-ACDC-AB8E36C56A3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4" name="Text Box 3">
          <a:extLst>
            <a:ext uri="{FF2B5EF4-FFF2-40B4-BE49-F238E27FC236}">
              <a16:creationId xmlns:a16="http://schemas.microsoft.com/office/drawing/2014/main" id="{6897CA1D-8A88-4AD0-BEF4-68E784E5329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5" name="Text Box 3">
          <a:extLst>
            <a:ext uri="{FF2B5EF4-FFF2-40B4-BE49-F238E27FC236}">
              <a16:creationId xmlns:a16="http://schemas.microsoft.com/office/drawing/2014/main" id="{CF3D212E-F0ED-47E1-B8D1-7085164105C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6" name="Text Box 3">
          <a:extLst>
            <a:ext uri="{FF2B5EF4-FFF2-40B4-BE49-F238E27FC236}">
              <a16:creationId xmlns:a16="http://schemas.microsoft.com/office/drawing/2014/main" id="{626263BE-74BC-41AA-A347-CE9E5D97776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7" name="Text Box 3">
          <a:extLst>
            <a:ext uri="{FF2B5EF4-FFF2-40B4-BE49-F238E27FC236}">
              <a16:creationId xmlns:a16="http://schemas.microsoft.com/office/drawing/2014/main" id="{421D2C7B-A85E-4F19-BACA-EE906505238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8" name="Text Box 3">
          <a:extLst>
            <a:ext uri="{FF2B5EF4-FFF2-40B4-BE49-F238E27FC236}">
              <a16:creationId xmlns:a16="http://schemas.microsoft.com/office/drawing/2014/main" id="{69A1BA1F-1AF3-4AEF-8377-7DECBDD81DF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699" name="Text Box 3">
          <a:extLst>
            <a:ext uri="{FF2B5EF4-FFF2-40B4-BE49-F238E27FC236}">
              <a16:creationId xmlns:a16="http://schemas.microsoft.com/office/drawing/2014/main" id="{DD4282F7-29C8-4742-9FE9-0592743EBA44}"/>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0" name="Text Box 3">
          <a:extLst>
            <a:ext uri="{FF2B5EF4-FFF2-40B4-BE49-F238E27FC236}">
              <a16:creationId xmlns:a16="http://schemas.microsoft.com/office/drawing/2014/main" id="{7756F988-685A-4543-A0EB-8885C6C1E7E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1" name="Text Box 3">
          <a:extLst>
            <a:ext uri="{FF2B5EF4-FFF2-40B4-BE49-F238E27FC236}">
              <a16:creationId xmlns:a16="http://schemas.microsoft.com/office/drawing/2014/main" id="{7928E0A7-EEA1-4CFA-9284-D9953ECBC36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2" name="Text Box 3">
          <a:extLst>
            <a:ext uri="{FF2B5EF4-FFF2-40B4-BE49-F238E27FC236}">
              <a16:creationId xmlns:a16="http://schemas.microsoft.com/office/drawing/2014/main" id="{B94AAD2E-D7B7-40BB-8DE4-68B070A7062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3" name="Text Box 3">
          <a:extLst>
            <a:ext uri="{FF2B5EF4-FFF2-40B4-BE49-F238E27FC236}">
              <a16:creationId xmlns:a16="http://schemas.microsoft.com/office/drawing/2014/main" id="{B3F2C1F0-400F-4CA0-8487-2D2C1FC2B62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4" name="Text Box 3">
          <a:extLst>
            <a:ext uri="{FF2B5EF4-FFF2-40B4-BE49-F238E27FC236}">
              <a16:creationId xmlns:a16="http://schemas.microsoft.com/office/drawing/2014/main" id="{0AD35A49-7FD2-4208-B740-E0E4711C907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5" name="Text Box 3">
          <a:extLst>
            <a:ext uri="{FF2B5EF4-FFF2-40B4-BE49-F238E27FC236}">
              <a16:creationId xmlns:a16="http://schemas.microsoft.com/office/drawing/2014/main" id="{85F973DC-F663-4F0E-AC28-9F0632889FE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6" name="Text Box 3">
          <a:extLst>
            <a:ext uri="{FF2B5EF4-FFF2-40B4-BE49-F238E27FC236}">
              <a16:creationId xmlns:a16="http://schemas.microsoft.com/office/drawing/2014/main" id="{BD89FBDF-7608-4813-B504-C1DBD6D62CC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7" name="Text Box 3">
          <a:extLst>
            <a:ext uri="{FF2B5EF4-FFF2-40B4-BE49-F238E27FC236}">
              <a16:creationId xmlns:a16="http://schemas.microsoft.com/office/drawing/2014/main" id="{7A1CBA5D-B8D0-4421-93D0-41FECDF4B8F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8" name="Text Box 3">
          <a:extLst>
            <a:ext uri="{FF2B5EF4-FFF2-40B4-BE49-F238E27FC236}">
              <a16:creationId xmlns:a16="http://schemas.microsoft.com/office/drawing/2014/main" id="{D834F1CE-7C81-49F1-86C6-D777E84DFD4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09" name="Text Box 3">
          <a:extLst>
            <a:ext uri="{FF2B5EF4-FFF2-40B4-BE49-F238E27FC236}">
              <a16:creationId xmlns:a16="http://schemas.microsoft.com/office/drawing/2014/main" id="{789B6B79-32B9-4C1C-B72A-71585A130CD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0" name="Text Box 3">
          <a:extLst>
            <a:ext uri="{FF2B5EF4-FFF2-40B4-BE49-F238E27FC236}">
              <a16:creationId xmlns:a16="http://schemas.microsoft.com/office/drawing/2014/main" id="{C28D37FC-F9E2-42A3-843E-80FAFFC24054}"/>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1" name="Text Box 3">
          <a:extLst>
            <a:ext uri="{FF2B5EF4-FFF2-40B4-BE49-F238E27FC236}">
              <a16:creationId xmlns:a16="http://schemas.microsoft.com/office/drawing/2014/main" id="{BDC11278-F89F-404D-A2EB-FAE870B1762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2" name="Text Box 3">
          <a:extLst>
            <a:ext uri="{FF2B5EF4-FFF2-40B4-BE49-F238E27FC236}">
              <a16:creationId xmlns:a16="http://schemas.microsoft.com/office/drawing/2014/main" id="{4FF1E9A7-820B-4431-BFBC-E34C1660DFEF}"/>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3" name="Text Box 3">
          <a:extLst>
            <a:ext uri="{FF2B5EF4-FFF2-40B4-BE49-F238E27FC236}">
              <a16:creationId xmlns:a16="http://schemas.microsoft.com/office/drawing/2014/main" id="{40BBE5D3-3A0D-418D-9297-D55E078C827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4" name="Text Box 3">
          <a:extLst>
            <a:ext uri="{FF2B5EF4-FFF2-40B4-BE49-F238E27FC236}">
              <a16:creationId xmlns:a16="http://schemas.microsoft.com/office/drawing/2014/main" id="{66C4064B-9FF8-42B6-A397-D5B4F47E000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5" name="Text Box 3">
          <a:extLst>
            <a:ext uri="{FF2B5EF4-FFF2-40B4-BE49-F238E27FC236}">
              <a16:creationId xmlns:a16="http://schemas.microsoft.com/office/drawing/2014/main" id="{786A88DA-61D1-460D-9010-3667B3E1076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6" name="Text Box 3">
          <a:extLst>
            <a:ext uri="{FF2B5EF4-FFF2-40B4-BE49-F238E27FC236}">
              <a16:creationId xmlns:a16="http://schemas.microsoft.com/office/drawing/2014/main" id="{AA03F9A8-A595-46A2-8C9F-CDD8F15103E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7" name="Text Box 3">
          <a:extLst>
            <a:ext uri="{FF2B5EF4-FFF2-40B4-BE49-F238E27FC236}">
              <a16:creationId xmlns:a16="http://schemas.microsoft.com/office/drawing/2014/main" id="{575C0393-133E-4542-8E06-26727754E18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8" name="Text Box 3">
          <a:extLst>
            <a:ext uri="{FF2B5EF4-FFF2-40B4-BE49-F238E27FC236}">
              <a16:creationId xmlns:a16="http://schemas.microsoft.com/office/drawing/2014/main" id="{52D232BE-5603-46EB-B3C0-B18AAED297F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19" name="Text Box 3">
          <a:extLst>
            <a:ext uri="{FF2B5EF4-FFF2-40B4-BE49-F238E27FC236}">
              <a16:creationId xmlns:a16="http://schemas.microsoft.com/office/drawing/2014/main" id="{5FFA7AD0-276E-4C06-92CD-FB5621517E4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0" name="Text Box 3">
          <a:extLst>
            <a:ext uri="{FF2B5EF4-FFF2-40B4-BE49-F238E27FC236}">
              <a16:creationId xmlns:a16="http://schemas.microsoft.com/office/drawing/2014/main" id="{20C74DBA-4484-43D0-B684-5890ED2C774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1" name="Text Box 3">
          <a:extLst>
            <a:ext uri="{FF2B5EF4-FFF2-40B4-BE49-F238E27FC236}">
              <a16:creationId xmlns:a16="http://schemas.microsoft.com/office/drawing/2014/main" id="{8BA8D7FD-BCF8-4A55-B695-4B3EF75E49C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2" name="Text Box 3">
          <a:extLst>
            <a:ext uri="{FF2B5EF4-FFF2-40B4-BE49-F238E27FC236}">
              <a16:creationId xmlns:a16="http://schemas.microsoft.com/office/drawing/2014/main" id="{5F335EBD-EDFA-4EEB-B6D6-0C587D22967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3" name="Text Box 3">
          <a:extLst>
            <a:ext uri="{FF2B5EF4-FFF2-40B4-BE49-F238E27FC236}">
              <a16:creationId xmlns:a16="http://schemas.microsoft.com/office/drawing/2014/main" id="{44640715-56D4-4BE1-A6AB-794F2A0123D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4" name="Text Box 3">
          <a:extLst>
            <a:ext uri="{FF2B5EF4-FFF2-40B4-BE49-F238E27FC236}">
              <a16:creationId xmlns:a16="http://schemas.microsoft.com/office/drawing/2014/main" id="{994BC837-BC4C-4B35-9460-5D1FF9FAA85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5" name="Text Box 3">
          <a:extLst>
            <a:ext uri="{FF2B5EF4-FFF2-40B4-BE49-F238E27FC236}">
              <a16:creationId xmlns:a16="http://schemas.microsoft.com/office/drawing/2014/main" id="{C7750356-B467-4A06-8FD4-245E5317D79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6" name="Text Box 3">
          <a:extLst>
            <a:ext uri="{FF2B5EF4-FFF2-40B4-BE49-F238E27FC236}">
              <a16:creationId xmlns:a16="http://schemas.microsoft.com/office/drawing/2014/main" id="{183517CD-0C18-4DBE-A482-7D394862984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7" name="Text Box 3">
          <a:extLst>
            <a:ext uri="{FF2B5EF4-FFF2-40B4-BE49-F238E27FC236}">
              <a16:creationId xmlns:a16="http://schemas.microsoft.com/office/drawing/2014/main" id="{A1D39403-EBBD-472D-970E-12CF2B157159}"/>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8" name="Text Box 3">
          <a:extLst>
            <a:ext uri="{FF2B5EF4-FFF2-40B4-BE49-F238E27FC236}">
              <a16:creationId xmlns:a16="http://schemas.microsoft.com/office/drawing/2014/main" id="{CC64DB36-C143-489D-96A9-58E8E255364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29" name="Text Box 3">
          <a:extLst>
            <a:ext uri="{FF2B5EF4-FFF2-40B4-BE49-F238E27FC236}">
              <a16:creationId xmlns:a16="http://schemas.microsoft.com/office/drawing/2014/main" id="{CCDE9771-1463-49F5-BAB6-443A5AC0C92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0" name="Text Box 3">
          <a:extLst>
            <a:ext uri="{FF2B5EF4-FFF2-40B4-BE49-F238E27FC236}">
              <a16:creationId xmlns:a16="http://schemas.microsoft.com/office/drawing/2014/main" id="{20ED1A93-E78C-49BB-8ADA-D91F0800189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1" name="Text Box 3">
          <a:extLst>
            <a:ext uri="{FF2B5EF4-FFF2-40B4-BE49-F238E27FC236}">
              <a16:creationId xmlns:a16="http://schemas.microsoft.com/office/drawing/2014/main" id="{4A2E264D-94FD-4B8B-A7AF-1D3C1FC3DB6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2" name="Text Box 3">
          <a:extLst>
            <a:ext uri="{FF2B5EF4-FFF2-40B4-BE49-F238E27FC236}">
              <a16:creationId xmlns:a16="http://schemas.microsoft.com/office/drawing/2014/main" id="{3FF96470-20A5-4BF0-A221-1CE06C459CD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3" name="Text Box 3">
          <a:extLst>
            <a:ext uri="{FF2B5EF4-FFF2-40B4-BE49-F238E27FC236}">
              <a16:creationId xmlns:a16="http://schemas.microsoft.com/office/drawing/2014/main" id="{06D5C2A7-4AB8-4B5A-96F2-687F8662F010}"/>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4" name="Text Box 3">
          <a:extLst>
            <a:ext uri="{FF2B5EF4-FFF2-40B4-BE49-F238E27FC236}">
              <a16:creationId xmlns:a16="http://schemas.microsoft.com/office/drawing/2014/main" id="{CA5A7BA1-3F67-4E9B-88BA-2CF8D6E28EE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5" name="Text Box 3">
          <a:extLst>
            <a:ext uri="{FF2B5EF4-FFF2-40B4-BE49-F238E27FC236}">
              <a16:creationId xmlns:a16="http://schemas.microsoft.com/office/drawing/2014/main" id="{426CE184-2B7E-4DEC-B427-8B6D67A1597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6" name="Text Box 3">
          <a:extLst>
            <a:ext uri="{FF2B5EF4-FFF2-40B4-BE49-F238E27FC236}">
              <a16:creationId xmlns:a16="http://schemas.microsoft.com/office/drawing/2014/main" id="{77D4EC0C-AA15-45CC-950F-519394FD48C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7" name="Text Box 3">
          <a:extLst>
            <a:ext uri="{FF2B5EF4-FFF2-40B4-BE49-F238E27FC236}">
              <a16:creationId xmlns:a16="http://schemas.microsoft.com/office/drawing/2014/main" id="{5C2A8448-4207-418F-93B9-7BB830FD5A7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8" name="Text Box 3">
          <a:extLst>
            <a:ext uri="{FF2B5EF4-FFF2-40B4-BE49-F238E27FC236}">
              <a16:creationId xmlns:a16="http://schemas.microsoft.com/office/drawing/2014/main" id="{E4B85FA3-8281-4885-A861-F0B0AD77D58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39" name="Text Box 3">
          <a:extLst>
            <a:ext uri="{FF2B5EF4-FFF2-40B4-BE49-F238E27FC236}">
              <a16:creationId xmlns:a16="http://schemas.microsoft.com/office/drawing/2014/main" id="{4B274261-02E1-4BDD-8D6F-9FD80505C2A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0" name="Text Box 3">
          <a:extLst>
            <a:ext uri="{FF2B5EF4-FFF2-40B4-BE49-F238E27FC236}">
              <a16:creationId xmlns:a16="http://schemas.microsoft.com/office/drawing/2014/main" id="{71258E24-DD55-4F11-A05B-6758374BCA7D}"/>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1" name="Text Box 3">
          <a:extLst>
            <a:ext uri="{FF2B5EF4-FFF2-40B4-BE49-F238E27FC236}">
              <a16:creationId xmlns:a16="http://schemas.microsoft.com/office/drawing/2014/main" id="{DFE57B7F-5841-4F70-A7A7-0897DC48CCC7}"/>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2" name="Text Box 3">
          <a:extLst>
            <a:ext uri="{FF2B5EF4-FFF2-40B4-BE49-F238E27FC236}">
              <a16:creationId xmlns:a16="http://schemas.microsoft.com/office/drawing/2014/main" id="{84D76B4A-9F7C-472D-BF5B-86918931CC9E}"/>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3" name="Text Box 3">
          <a:extLst>
            <a:ext uri="{FF2B5EF4-FFF2-40B4-BE49-F238E27FC236}">
              <a16:creationId xmlns:a16="http://schemas.microsoft.com/office/drawing/2014/main" id="{BA234A96-59CB-4CB1-948F-994B5C8A8CB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4" name="Text Box 3">
          <a:extLst>
            <a:ext uri="{FF2B5EF4-FFF2-40B4-BE49-F238E27FC236}">
              <a16:creationId xmlns:a16="http://schemas.microsoft.com/office/drawing/2014/main" id="{39F658FD-43BC-4AA9-A0A9-4AFDE581A355}"/>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5" name="Text Box 3">
          <a:extLst>
            <a:ext uri="{FF2B5EF4-FFF2-40B4-BE49-F238E27FC236}">
              <a16:creationId xmlns:a16="http://schemas.microsoft.com/office/drawing/2014/main" id="{6E3DEA7A-ABB8-48F6-809C-B987B8CA2F94}"/>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6" name="Text Box 3">
          <a:extLst>
            <a:ext uri="{FF2B5EF4-FFF2-40B4-BE49-F238E27FC236}">
              <a16:creationId xmlns:a16="http://schemas.microsoft.com/office/drawing/2014/main" id="{21D2E392-53DD-40CF-B0EC-3E1AE97B019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7" name="Text Box 3">
          <a:extLst>
            <a:ext uri="{FF2B5EF4-FFF2-40B4-BE49-F238E27FC236}">
              <a16:creationId xmlns:a16="http://schemas.microsoft.com/office/drawing/2014/main" id="{7C534F14-F15D-4174-A67A-7E9F71A3638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8" name="Text Box 3">
          <a:extLst>
            <a:ext uri="{FF2B5EF4-FFF2-40B4-BE49-F238E27FC236}">
              <a16:creationId xmlns:a16="http://schemas.microsoft.com/office/drawing/2014/main" id="{A7889DF8-4286-4508-B7E1-B0AC8EFA77C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49" name="Text Box 3">
          <a:extLst>
            <a:ext uri="{FF2B5EF4-FFF2-40B4-BE49-F238E27FC236}">
              <a16:creationId xmlns:a16="http://schemas.microsoft.com/office/drawing/2014/main" id="{E90F158D-EDCD-4B7C-9B58-23C8044A13B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0" name="Text Box 3">
          <a:extLst>
            <a:ext uri="{FF2B5EF4-FFF2-40B4-BE49-F238E27FC236}">
              <a16:creationId xmlns:a16="http://schemas.microsoft.com/office/drawing/2014/main" id="{3A1D8418-2392-431A-815C-6633702F910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1" name="Text Box 3">
          <a:extLst>
            <a:ext uri="{FF2B5EF4-FFF2-40B4-BE49-F238E27FC236}">
              <a16:creationId xmlns:a16="http://schemas.microsoft.com/office/drawing/2014/main" id="{2789697D-B34F-473E-A570-A3887C6DEE0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2" name="Text Box 3">
          <a:extLst>
            <a:ext uri="{FF2B5EF4-FFF2-40B4-BE49-F238E27FC236}">
              <a16:creationId xmlns:a16="http://schemas.microsoft.com/office/drawing/2014/main" id="{378DE7BB-EC38-44AA-9EC5-3C1C36C32AB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3" name="Text Box 3">
          <a:extLst>
            <a:ext uri="{FF2B5EF4-FFF2-40B4-BE49-F238E27FC236}">
              <a16:creationId xmlns:a16="http://schemas.microsoft.com/office/drawing/2014/main" id="{79BAACC4-2266-4647-843C-39C7669749D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4" name="Text Box 3">
          <a:extLst>
            <a:ext uri="{FF2B5EF4-FFF2-40B4-BE49-F238E27FC236}">
              <a16:creationId xmlns:a16="http://schemas.microsoft.com/office/drawing/2014/main" id="{0A631199-FC52-4FBD-809A-E8F0DD99E9D3}"/>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5" name="Text Box 3">
          <a:extLst>
            <a:ext uri="{FF2B5EF4-FFF2-40B4-BE49-F238E27FC236}">
              <a16:creationId xmlns:a16="http://schemas.microsoft.com/office/drawing/2014/main" id="{CC980AA9-FFE1-4192-BD63-CBDA623EBCF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6" name="Text Box 3">
          <a:extLst>
            <a:ext uri="{FF2B5EF4-FFF2-40B4-BE49-F238E27FC236}">
              <a16:creationId xmlns:a16="http://schemas.microsoft.com/office/drawing/2014/main" id="{43E86D0A-5DB3-4EDE-A37B-811502ED60D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7" name="Text Box 3">
          <a:extLst>
            <a:ext uri="{FF2B5EF4-FFF2-40B4-BE49-F238E27FC236}">
              <a16:creationId xmlns:a16="http://schemas.microsoft.com/office/drawing/2014/main" id="{2C610A43-8927-421E-AAA9-C791D5FCF3CB}"/>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8" name="Text Box 3">
          <a:extLst>
            <a:ext uri="{FF2B5EF4-FFF2-40B4-BE49-F238E27FC236}">
              <a16:creationId xmlns:a16="http://schemas.microsoft.com/office/drawing/2014/main" id="{8535E5E5-2FC3-4DA9-8E4E-B21ADA0B4C8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59" name="Text Box 3">
          <a:extLst>
            <a:ext uri="{FF2B5EF4-FFF2-40B4-BE49-F238E27FC236}">
              <a16:creationId xmlns:a16="http://schemas.microsoft.com/office/drawing/2014/main" id="{E7E0AC40-A3E5-4FCD-A753-AE9705F5D5DA}"/>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0" name="Text Box 3">
          <a:extLst>
            <a:ext uri="{FF2B5EF4-FFF2-40B4-BE49-F238E27FC236}">
              <a16:creationId xmlns:a16="http://schemas.microsoft.com/office/drawing/2014/main" id="{80724FF4-5018-4C68-B25A-29CC669F8244}"/>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1" name="Text Box 3">
          <a:extLst>
            <a:ext uri="{FF2B5EF4-FFF2-40B4-BE49-F238E27FC236}">
              <a16:creationId xmlns:a16="http://schemas.microsoft.com/office/drawing/2014/main" id="{F5446F49-AAC4-4A23-AF9B-FF8B0B78266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2" name="Text Box 3">
          <a:extLst>
            <a:ext uri="{FF2B5EF4-FFF2-40B4-BE49-F238E27FC236}">
              <a16:creationId xmlns:a16="http://schemas.microsoft.com/office/drawing/2014/main" id="{7D958FAA-D7B8-4D22-BE32-D5C6EC5582D8}"/>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3" name="Text Box 3">
          <a:extLst>
            <a:ext uri="{FF2B5EF4-FFF2-40B4-BE49-F238E27FC236}">
              <a16:creationId xmlns:a16="http://schemas.microsoft.com/office/drawing/2014/main" id="{7D0F366B-2540-4017-96DE-D6682F17D47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4" name="Text Box 3">
          <a:extLst>
            <a:ext uri="{FF2B5EF4-FFF2-40B4-BE49-F238E27FC236}">
              <a16:creationId xmlns:a16="http://schemas.microsoft.com/office/drawing/2014/main" id="{58779403-0AE6-4F3B-B565-3B1CE4DA3D3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5" name="Text Box 3">
          <a:extLst>
            <a:ext uri="{FF2B5EF4-FFF2-40B4-BE49-F238E27FC236}">
              <a16:creationId xmlns:a16="http://schemas.microsoft.com/office/drawing/2014/main" id="{9BC2567F-2921-4FB8-8EDD-100FEC33115C}"/>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6" name="Text Box 3">
          <a:extLst>
            <a:ext uri="{FF2B5EF4-FFF2-40B4-BE49-F238E27FC236}">
              <a16:creationId xmlns:a16="http://schemas.microsoft.com/office/drawing/2014/main" id="{0A2E421A-9DAC-480F-A89A-6394779624E1}"/>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7" name="Text Box 3">
          <a:extLst>
            <a:ext uri="{FF2B5EF4-FFF2-40B4-BE49-F238E27FC236}">
              <a16:creationId xmlns:a16="http://schemas.microsoft.com/office/drawing/2014/main" id="{C80F4A7C-EB7F-455E-AA10-6F99889438A6}"/>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8" name="Text Box 3">
          <a:extLst>
            <a:ext uri="{FF2B5EF4-FFF2-40B4-BE49-F238E27FC236}">
              <a16:creationId xmlns:a16="http://schemas.microsoft.com/office/drawing/2014/main" id="{C34D64BD-916E-4231-9ED6-896A1CD472E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425</xdr:row>
      <xdr:rowOff>0</xdr:rowOff>
    </xdr:from>
    <xdr:to>
      <xdr:col>1</xdr:col>
      <xdr:colOff>1447800</xdr:colOff>
      <xdr:row>425</xdr:row>
      <xdr:rowOff>209306</xdr:rowOff>
    </xdr:to>
    <xdr:sp macro="" textlink="">
      <xdr:nvSpPr>
        <xdr:cNvPr id="769" name="Text Box 3">
          <a:extLst>
            <a:ext uri="{FF2B5EF4-FFF2-40B4-BE49-F238E27FC236}">
              <a16:creationId xmlns:a16="http://schemas.microsoft.com/office/drawing/2014/main" id="{5177269E-7068-47C7-868A-C8C2DC2E1162}"/>
            </a:ext>
          </a:extLst>
        </xdr:cNvPr>
        <xdr:cNvSpPr txBox="1">
          <a:spLocks noChangeArrowheads="1"/>
        </xdr:cNvSpPr>
      </xdr:nvSpPr>
      <xdr:spPr bwMode="auto">
        <a:xfrm>
          <a:off x="2552700" y="41608248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0" name="Text Box 3">
          <a:extLst>
            <a:ext uri="{FF2B5EF4-FFF2-40B4-BE49-F238E27FC236}">
              <a16:creationId xmlns:a16="http://schemas.microsoft.com/office/drawing/2014/main" id="{6076D353-19F8-4877-9CED-0C6E0493368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1" name="Text Box 3">
          <a:extLst>
            <a:ext uri="{FF2B5EF4-FFF2-40B4-BE49-F238E27FC236}">
              <a16:creationId xmlns:a16="http://schemas.microsoft.com/office/drawing/2014/main" id="{5E6EFCC5-9C86-45AF-85EA-E19045BA3FD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2" name="Text Box 3">
          <a:extLst>
            <a:ext uri="{FF2B5EF4-FFF2-40B4-BE49-F238E27FC236}">
              <a16:creationId xmlns:a16="http://schemas.microsoft.com/office/drawing/2014/main" id="{FE130043-A541-45FA-8612-6C4059BF0E9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3" name="Text Box 3">
          <a:extLst>
            <a:ext uri="{FF2B5EF4-FFF2-40B4-BE49-F238E27FC236}">
              <a16:creationId xmlns:a16="http://schemas.microsoft.com/office/drawing/2014/main" id="{0C15FC66-2E7D-4687-8452-26537CF60E4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4" name="Text Box 3">
          <a:extLst>
            <a:ext uri="{FF2B5EF4-FFF2-40B4-BE49-F238E27FC236}">
              <a16:creationId xmlns:a16="http://schemas.microsoft.com/office/drawing/2014/main" id="{6B70CCC2-3E84-4C33-9541-FD1B8C86FE8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5" name="Text Box 3">
          <a:extLst>
            <a:ext uri="{FF2B5EF4-FFF2-40B4-BE49-F238E27FC236}">
              <a16:creationId xmlns:a16="http://schemas.microsoft.com/office/drawing/2014/main" id="{54665C74-7FF5-46C6-A8D7-42F9B519B82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6" name="Text Box 3">
          <a:extLst>
            <a:ext uri="{FF2B5EF4-FFF2-40B4-BE49-F238E27FC236}">
              <a16:creationId xmlns:a16="http://schemas.microsoft.com/office/drawing/2014/main" id="{1163197D-1EB6-4B49-AD4E-9E1042A2509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7" name="Text Box 3">
          <a:extLst>
            <a:ext uri="{FF2B5EF4-FFF2-40B4-BE49-F238E27FC236}">
              <a16:creationId xmlns:a16="http://schemas.microsoft.com/office/drawing/2014/main" id="{D1229BD7-A4C3-421B-A39B-9968672DEBE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8" name="Text Box 3">
          <a:extLst>
            <a:ext uri="{FF2B5EF4-FFF2-40B4-BE49-F238E27FC236}">
              <a16:creationId xmlns:a16="http://schemas.microsoft.com/office/drawing/2014/main" id="{5267B9F2-E106-440C-A763-5963E617CF3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79" name="Text Box 3">
          <a:extLst>
            <a:ext uri="{FF2B5EF4-FFF2-40B4-BE49-F238E27FC236}">
              <a16:creationId xmlns:a16="http://schemas.microsoft.com/office/drawing/2014/main" id="{B4300B6A-4E17-4C39-A6A3-20BD87636FF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0" name="Text Box 3">
          <a:extLst>
            <a:ext uri="{FF2B5EF4-FFF2-40B4-BE49-F238E27FC236}">
              <a16:creationId xmlns:a16="http://schemas.microsoft.com/office/drawing/2014/main" id="{922B1CAE-919E-4C15-8D0F-B736ABE494A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1" name="Text Box 3">
          <a:extLst>
            <a:ext uri="{FF2B5EF4-FFF2-40B4-BE49-F238E27FC236}">
              <a16:creationId xmlns:a16="http://schemas.microsoft.com/office/drawing/2014/main" id="{EF93FAE3-3CB6-484D-8308-6CEBE517A6E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2" name="Text Box 3">
          <a:extLst>
            <a:ext uri="{FF2B5EF4-FFF2-40B4-BE49-F238E27FC236}">
              <a16:creationId xmlns:a16="http://schemas.microsoft.com/office/drawing/2014/main" id="{245E091F-7275-4DAE-B627-1139BFAD90C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3" name="Text Box 3">
          <a:extLst>
            <a:ext uri="{FF2B5EF4-FFF2-40B4-BE49-F238E27FC236}">
              <a16:creationId xmlns:a16="http://schemas.microsoft.com/office/drawing/2014/main" id="{B5511B59-C946-4384-9B8E-7F6A540E349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4" name="Text Box 3">
          <a:extLst>
            <a:ext uri="{FF2B5EF4-FFF2-40B4-BE49-F238E27FC236}">
              <a16:creationId xmlns:a16="http://schemas.microsoft.com/office/drawing/2014/main" id="{1FC5ED26-C7EB-455A-91EB-6B6DFE019BC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5" name="Text Box 3">
          <a:extLst>
            <a:ext uri="{FF2B5EF4-FFF2-40B4-BE49-F238E27FC236}">
              <a16:creationId xmlns:a16="http://schemas.microsoft.com/office/drawing/2014/main" id="{16A3C91B-B33A-4921-82FF-8FB245477AB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6" name="Text Box 3">
          <a:extLst>
            <a:ext uri="{FF2B5EF4-FFF2-40B4-BE49-F238E27FC236}">
              <a16:creationId xmlns:a16="http://schemas.microsoft.com/office/drawing/2014/main" id="{8D28FB4C-2477-431F-82FC-DAA53E44ABD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7" name="Text Box 3">
          <a:extLst>
            <a:ext uri="{FF2B5EF4-FFF2-40B4-BE49-F238E27FC236}">
              <a16:creationId xmlns:a16="http://schemas.microsoft.com/office/drawing/2014/main" id="{A3A4B384-FFAD-454D-813C-71E8FB4E5C0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8" name="Text Box 3">
          <a:extLst>
            <a:ext uri="{FF2B5EF4-FFF2-40B4-BE49-F238E27FC236}">
              <a16:creationId xmlns:a16="http://schemas.microsoft.com/office/drawing/2014/main" id="{C85865FD-81A3-4496-AC21-29DC8941582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89" name="Text Box 3">
          <a:extLst>
            <a:ext uri="{FF2B5EF4-FFF2-40B4-BE49-F238E27FC236}">
              <a16:creationId xmlns:a16="http://schemas.microsoft.com/office/drawing/2014/main" id="{C44CE48A-F9B5-4899-9B41-05744423265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0" name="Text Box 3">
          <a:extLst>
            <a:ext uri="{FF2B5EF4-FFF2-40B4-BE49-F238E27FC236}">
              <a16:creationId xmlns:a16="http://schemas.microsoft.com/office/drawing/2014/main" id="{A6A18148-8C15-4884-8F4F-9CD711EB20D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1" name="Text Box 3">
          <a:extLst>
            <a:ext uri="{FF2B5EF4-FFF2-40B4-BE49-F238E27FC236}">
              <a16:creationId xmlns:a16="http://schemas.microsoft.com/office/drawing/2014/main" id="{67ECDB38-DE62-4649-977C-0BEBDC2466E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2" name="Text Box 3">
          <a:extLst>
            <a:ext uri="{FF2B5EF4-FFF2-40B4-BE49-F238E27FC236}">
              <a16:creationId xmlns:a16="http://schemas.microsoft.com/office/drawing/2014/main" id="{B9C51458-09FB-4914-92EB-CC779A4BFB8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3" name="Text Box 3">
          <a:extLst>
            <a:ext uri="{FF2B5EF4-FFF2-40B4-BE49-F238E27FC236}">
              <a16:creationId xmlns:a16="http://schemas.microsoft.com/office/drawing/2014/main" id="{22F28988-FC43-4391-A8F6-21008DDBED8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4" name="Text Box 3">
          <a:extLst>
            <a:ext uri="{FF2B5EF4-FFF2-40B4-BE49-F238E27FC236}">
              <a16:creationId xmlns:a16="http://schemas.microsoft.com/office/drawing/2014/main" id="{E4528B80-A0D5-4B0C-AE33-7301C1A8449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5" name="Text Box 3">
          <a:extLst>
            <a:ext uri="{FF2B5EF4-FFF2-40B4-BE49-F238E27FC236}">
              <a16:creationId xmlns:a16="http://schemas.microsoft.com/office/drawing/2014/main" id="{B505BB15-B16E-4457-AE14-2B3FC2F55F0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6" name="Text Box 3">
          <a:extLst>
            <a:ext uri="{FF2B5EF4-FFF2-40B4-BE49-F238E27FC236}">
              <a16:creationId xmlns:a16="http://schemas.microsoft.com/office/drawing/2014/main" id="{40C428A4-1938-4EF4-81B7-A9438C3CCA1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7" name="Text Box 3">
          <a:extLst>
            <a:ext uri="{FF2B5EF4-FFF2-40B4-BE49-F238E27FC236}">
              <a16:creationId xmlns:a16="http://schemas.microsoft.com/office/drawing/2014/main" id="{23D78BCE-BA57-494D-ABFB-EF06D5AF6F3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8" name="Text Box 3">
          <a:extLst>
            <a:ext uri="{FF2B5EF4-FFF2-40B4-BE49-F238E27FC236}">
              <a16:creationId xmlns:a16="http://schemas.microsoft.com/office/drawing/2014/main" id="{9AE8FBDF-3487-4636-8C2C-F6FE37F0369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799" name="Text Box 3">
          <a:extLst>
            <a:ext uri="{FF2B5EF4-FFF2-40B4-BE49-F238E27FC236}">
              <a16:creationId xmlns:a16="http://schemas.microsoft.com/office/drawing/2014/main" id="{1AC12E58-00AA-4353-A1E6-76BD8771BEA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0" name="Text Box 3">
          <a:extLst>
            <a:ext uri="{FF2B5EF4-FFF2-40B4-BE49-F238E27FC236}">
              <a16:creationId xmlns:a16="http://schemas.microsoft.com/office/drawing/2014/main" id="{DA027EFE-DC28-4781-9BD4-BEBF98342BF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1" name="Text Box 3">
          <a:extLst>
            <a:ext uri="{FF2B5EF4-FFF2-40B4-BE49-F238E27FC236}">
              <a16:creationId xmlns:a16="http://schemas.microsoft.com/office/drawing/2014/main" id="{EBF49548-43CC-4DC2-8B3B-2FDED9458B8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2" name="Text Box 3">
          <a:extLst>
            <a:ext uri="{FF2B5EF4-FFF2-40B4-BE49-F238E27FC236}">
              <a16:creationId xmlns:a16="http://schemas.microsoft.com/office/drawing/2014/main" id="{14FA7F7F-E5D5-4245-B088-4560DEBD5AB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3" name="Text Box 3">
          <a:extLst>
            <a:ext uri="{FF2B5EF4-FFF2-40B4-BE49-F238E27FC236}">
              <a16:creationId xmlns:a16="http://schemas.microsoft.com/office/drawing/2014/main" id="{F628FD92-850B-4316-A09F-C5DE5D80E5B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4" name="Text Box 3">
          <a:extLst>
            <a:ext uri="{FF2B5EF4-FFF2-40B4-BE49-F238E27FC236}">
              <a16:creationId xmlns:a16="http://schemas.microsoft.com/office/drawing/2014/main" id="{A4FA3E10-34EE-4EEC-93E8-8F188B46F99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5" name="Text Box 3">
          <a:extLst>
            <a:ext uri="{FF2B5EF4-FFF2-40B4-BE49-F238E27FC236}">
              <a16:creationId xmlns:a16="http://schemas.microsoft.com/office/drawing/2014/main" id="{BEA766A2-AB9F-46AE-A0E3-F939F053EE2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6" name="Text Box 3">
          <a:extLst>
            <a:ext uri="{FF2B5EF4-FFF2-40B4-BE49-F238E27FC236}">
              <a16:creationId xmlns:a16="http://schemas.microsoft.com/office/drawing/2014/main" id="{92E4DE3D-7B05-42A3-8250-6BC30E0E64F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7" name="Text Box 3">
          <a:extLst>
            <a:ext uri="{FF2B5EF4-FFF2-40B4-BE49-F238E27FC236}">
              <a16:creationId xmlns:a16="http://schemas.microsoft.com/office/drawing/2014/main" id="{3B6663A4-7401-49A4-926B-688B544F7A4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8" name="Text Box 3">
          <a:extLst>
            <a:ext uri="{FF2B5EF4-FFF2-40B4-BE49-F238E27FC236}">
              <a16:creationId xmlns:a16="http://schemas.microsoft.com/office/drawing/2014/main" id="{8E2208B3-C6D7-4E43-B312-74169836A2B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09" name="Text Box 3">
          <a:extLst>
            <a:ext uri="{FF2B5EF4-FFF2-40B4-BE49-F238E27FC236}">
              <a16:creationId xmlns:a16="http://schemas.microsoft.com/office/drawing/2014/main" id="{C5EDD05B-F342-4A67-BCBD-7A03460348C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0" name="Text Box 3">
          <a:extLst>
            <a:ext uri="{FF2B5EF4-FFF2-40B4-BE49-F238E27FC236}">
              <a16:creationId xmlns:a16="http://schemas.microsoft.com/office/drawing/2014/main" id="{FFB00561-1004-4DEF-89F3-B7E4CBA6A4E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1" name="Text Box 3">
          <a:extLst>
            <a:ext uri="{FF2B5EF4-FFF2-40B4-BE49-F238E27FC236}">
              <a16:creationId xmlns:a16="http://schemas.microsoft.com/office/drawing/2014/main" id="{7FEE4C06-D21A-45C4-BCD1-175A0C9B269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2" name="Text Box 3">
          <a:extLst>
            <a:ext uri="{FF2B5EF4-FFF2-40B4-BE49-F238E27FC236}">
              <a16:creationId xmlns:a16="http://schemas.microsoft.com/office/drawing/2014/main" id="{CFF9E992-7BDB-495E-9C63-A751C87A3B6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3" name="Text Box 3">
          <a:extLst>
            <a:ext uri="{FF2B5EF4-FFF2-40B4-BE49-F238E27FC236}">
              <a16:creationId xmlns:a16="http://schemas.microsoft.com/office/drawing/2014/main" id="{2FE435DF-9833-4598-8D8C-D72B703AACD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4" name="Text Box 3">
          <a:extLst>
            <a:ext uri="{FF2B5EF4-FFF2-40B4-BE49-F238E27FC236}">
              <a16:creationId xmlns:a16="http://schemas.microsoft.com/office/drawing/2014/main" id="{67D07FB2-6D71-4FCB-8F34-2F888F9BBD4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5" name="Text Box 3">
          <a:extLst>
            <a:ext uri="{FF2B5EF4-FFF2-40B4-BE49-F238E27FC236}">
              <a16:creationId xmlns:a16="http://schemas.microsoft.com/office/drawing/2014/main" id="{04881CDE-51FB-46B0-8880-A8EB8469F56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6" name="Text Box 3">
          <a:extLst>
            <a:ext uri="{FF2B5EF4-FFF2-40B4-BE49-F238E27FC236}">
              <a16:creationId xmlns:a16="http://schemas.microsoft.com/office/drawing/2014/main" id="{1E69ACF7-8DAB-494E-AB66-88978EC301D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7" name="Text Box 3">
          <a:extLst>
            <a:ext uri="{FF2B5EF4-FFF2-40B4-BE49-F238E27FC236}">
              <a16:creationId xmlns:a16="http://schemas.microsoft.com/office/drawing/2014/main" id="{671F53FA-0B0A-41AD-BF13-987E6F7A2CB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8" name="Text Box 3">
          <a:extLst>
            <a:ext uri="{FF2B5EF4-FFF2-40B4-BE49-F238E27FC236}">
              <a16:creationId xmlns:a16="http://schemas.microsoft.com/office/drawing/2014/main" id="{2E23E769-CAEF-44AD-9374-7B52738F2B0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19" name="Text Box 3">
          <a:extLst>
            <a:ext uri="{FF2B5EF4-FFF2-40B4-BE49-F238E27FC236}">
              <a16:creationId xmlns:a16="http://schemas.microsoft.com/office/drawing/2014/main" id="{31ECD092-BB92-4F83-9325-8A45B0DF96E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0" name="Text Box 3">
          <a:extLst>
            <a:ext uri="{FF2B5EF4-FFF2-40B4-BE49-F238E27FC236}">
              <a16:creationId xmlns:a16="http://schemas.microsoft.com/office/drawing/2014/main" id="{55FD02B4-DF09-4DDE-BC10-0B10F1236BD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1" name="Text Box 3">
          <a:extLst>
            <a:ext uri="{FF2B5EF4-FFF2-40B4-BE49-F238E27FC236}">
              <a16:creationId xmlns:a16="http://schemas.microsoft.com/office/drawing/2014/main" id="{DC0A48AD-18EF-4B8D-94F4-C8393806E5A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2" name="Text Box 3">
          <a:extLst>
            <a:ext uri="{FF2B5EF4-FFF2-40B4-BE49-F238E27FC236}">
              <a16:creationId xmlns:a16="http://schemas.microsoft.com/office/drawing/2014/main" id="{8DBF6AA7-8FB9-41FC-A645-3F2B665CD29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3" name="Text Box 3">
          <a:extLst>
            <a:ext uri="{FF2B5EF4-FFF2-40B4-BE49-F238E27FC236}">
              <a16:creationId xmlns:a16="http://schemas.microsoft.com/office/drawing/2014/main" id="{4BE23B9B-1651-4FF4-8209-63BB3A7610F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4" name="Text Box 3">
          <a:extLst>
            <a:ext uri="{FF2B5EF4-FFF2-40B4-BE49-F238E27FC236}">
              <a16:creationId xmlns:a16="http://schemas.microsoft.com/office/drawing/2014/main" id="{A3D557C5-8E57-4506-91AC-7CFBC7FC5B7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5" name="Text Box 3">
          <a:extLst>
            <a:ext uri="{FF2B5EF4-FFF2-40B4-BE49-F238E27FC236}">
              <a16:creationId xmlns:a16="http://schemas.microsoft.com/office/drawing/2014/main" id="{6A7C6F65-B9A4-4ECF-8864-0181A5634CB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6" name="Text Box 3">
          <a:extLst>
            <a:ext uri="{FF2B5EF4-FFF2-40B4-BE49-F238E27FC236}">
              <a16:creationId xmlns:a16="http://schemas.microsoft.com/office/drawing/2014/main" id="{FDF6A89C-CED3-4EF8-A98E-45C31D6946F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7" name="Text Box 3">
          <a:extLst>
            <a:ext uri="{FF2B5EF4-FFF2-40B4-BE49-F238E27FC236}">
              <a16:creationId xmlns:a16="http://schemas.microsoft.com/office/drawing/2014/main" id="{3E75D314-FA9C-40CD-8DAA-18A679120DF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8" name="Text Box 3">
          <a:extLst>
            <a:ext uri="{FF2B5EF4-FFF2-40B4-BE49-F238E27FC236}">
              <a16:creationId xmlns:a16="http://schemas.microsoft.com/office/drawing/2014/main" id="{0013A2A4-695D-42E9-B40D-511EF6301E4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29" name="Text Box 3">
          <a:extLst>
            <a:ext uri="{FF2B5EF4-FFF2-40B4-BE49-F238E27FC236}">
              <a16:creationId xmlns:a16="http://schemas.microsoft.com/office/drawing/2014/main" id="{4A019E9B-353C-4A5F-94E6-5FC908F1C8D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0" name="Text Box 3">
          <a:extLst>
            <a:ext uri="{FF2B5EF4-FFF2-40B4-BE49-F238E27FC236}">
              <a16:creationId xmlns:a16="http://schemas.microsoft.com/office/drawing/2014/main" id="{6926D50A-DD24-4085-8B32-E83C3258C4F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1" name="Text Box 3">
          <a:extLst>
            <a:ext uri="{FF2B5EF4-FFF2-40B4-BE49-F238E27FC236}">
              <a16:creationId xmlns:a16="http://schemas.microsoft.com/office/drawing/2014/main" id="{AB034ED8-CED7-49F7-A7A3-B43BEC894C8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2" name="Text Box 3">
          <a:extLst>
            <a:ext uri="{FF2B5EF4-FFF2-40B4-BE49-F238E27FC236}">
              <a16:creationId xmlns:a16="http://schemas.microsoft.com/office/drawing/2014/main" id="{7E170614-E85C-44FB-9D04-CAE0AE20C25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3" name="Text Box 3">
          <a:extLst>
            <a:ext uri="{FF2B5EF4-FFF2-40B4-BE49-F238E27FC236}">
              <a16:creationId xmlns:a16="http://schemas.microsoft.com/office/drawing/2014/main" id="{BF2E0D1F-E7D7-4867-BA3D-774BD48BECE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4" name="Text Box 3">
          <a:extLst>
            <a:ext uri="{FF2B5EF4-FFF2-40B4-BE49-F238E27FC236}">
              <a16:creationId xmlns:a16="http://schemas.microsoft.com/office/drawing/2014/main" id="{7C81A32B-DE5C-438F-B1D8-9CF5BE12B00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5" name="Text Box 3">
          <a:extLst>
            <a:ext uri="{FF2B5EF4-FFF2-40B4-BE49-F238E27FC236}">
              <a16:creationId xmlns:a16="http://schemas.microsoft.com/office/drawing/2014/main" id="{08E9CDF6-FB4C-49F1-821E-B221F353AE7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6" name="Text Box 3">
          <a:extLst>
            <a:ext uri="{FF2B5EF4-FFF2-40B4-BE49-F238E27FC236}">
              <a16:creationId xmlns:a16="http://schemas.microsoft.com/office/drawing/2014/main" id="{00B2F014-397A-4382-B7EB-7AEE2C7FF53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7" name="Text Box 3">
          <a:extLst>
            <a:ext uri="{FF2B5EF4-FFF2-40B4-BE49-F238E27FC236}">
              <a16:creationId xmlns:a16="http://schemas.microsoft.com/office/drawing/2014/main" id="{D15DBF53-1769-42D9-B485-EFA160BCFCC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8" name="Text Box 3">
          <a:extLst>
            <a:ext uri="{FF2B5EF4-FFF2-40B4-BE49-F238E27FC236}">
              <a16:creationId xmlns:a16="http://schemas.microsoft.com/office/drawing/2014/main" id="{95C9204B-2B2E-4E13-8FAB-18AF0E68289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39" name="Text Box 3">
          <a:extLst>
            <a:ext uri="{FF2B5EF4-FFF2-40B4-BE49-F238E27FC236}">
              <a16:creationId xmlns:a16="http://schemas.microsoft.com/office/drawing/2014/main" id="{13276470-716B-4502-9D48-5B8CCD71F78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0" name="Text Box 3">
          <a:extLst>
            <a:ext uri="{FF2B5EF4-FFF2-40B4-BE49-F238E27FC236}">
              <a16:creationId xmlns:a16="http://schemas.microsoft.com/office/drawing/2014/main" id="{D5CFD86F-1B95-43C8-BB79-2391F90BA3B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1" name="Text Box 3">
          <a:extLst>
            <a:ext uri="{FF2B5EF4-FFF2-40B4-BE49-F238E27FC236}">
              <a16:creationId xmlns:a16="http://schemas.microsoft.com/office/drawing/2014/main" id="{2B7A707B-1AEC-4E37-89E4-B2D9870172A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2" name="Text Box 3">
          <a:extLst>
            <a:ext uri="{FF2B5EF4-FFF2-40B4-BE49-F238E27FC236}">
              <a16:creationId xmlns:a16="http://schemas.microsoft.com/office/drawing/2014/main" id="{C0F0B4D0-1D9C-453A-BB44-97AD02C3A00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3" name="Text Box 3">
          <a:extLst>
            <a:ext uri="{FF2B5EF4-FFF2-40B4-BE49-F238E27FC236}">
              <a16:creationId xmlns:a16="http://schemas.microsoft.com/office/drawing/2014/main" id="{C4142208-011F-41FC-A819-DF7282A7FC3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4" name="Text Box 3">
          <a:extLst>
            <a:ext uri="{FF2B5EF4-FFF2-40B4-BE49-F238E27FC236}">
              <a16:creationId xmlns:a16="http://schemas.microsoft.com/office/drawing/2014/main" id="{0EBC76BD-7438-4C6C-85CF-57AB52E10AD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5" name="Text Box 3">
          <a:extLst>
            <a:ext uri="{FF2B5EF4-FFF2-40B4-BE49-F238E27FC236}">
              <a16:creationId xmlns:a16="http://schemas.microsoft.com/office/drawing/2014/main" id="{FA7B5D5F-0DAA-4038-829B-C3130C5F46E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6" name="Text Box 3">
          <a:extLst>
            <a:ext uri="{FF2B5EF4-FFF2-40B4-BE49-F238E27FC236}">
              <a16:creationId xmlns:a16="http://schemas.microsoft.com/office/drawing/2014/main" id="{82406768-7F3B-4243-B461-BCAC3C32012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7" name="Text Box 3">
          <a:extLst>
            <a:ext uri="{FF2B5EF4-FFF2-40B4-BE49-F238E27FC236}">
              <a16:creationId xmlns:a16="http://schemas.microsoft.com/office/drawing/2014/main" id="{FD0988DB-9B46-4C83-B000-4DE028A36DF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8" name="Text Box 3">
          <a:extLst>
            <a:ext uri="{FF2B5EF4-FFF2-40B4-BE49-F238E27FC236}">
              <a16:creationId xmlns:a16="http://schemas.microsoft.com/office/drawing/2014/main" id="{71BB2194-EBC4-42E4-A586-1DB1762FB38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49" name="Text Box 3">
          <a:extLst>
            <a:ext uri="{FF2B5EF4-FFF2-40B4-BE49-F238E27FC236}">
              <a16:creationId xmlns:a16="http://schemas.microsoft.com/office/drawing/2014/main" id="{9E16EE16-E16A-4750-9FBF-77488447A48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0" name="Text Box 3">
          <a:extLst>
            <a:ext uri="{FF2B5EF4-FFF2-40B4-BE49-F238E27FC236}">
              <a16:creationId xmlns:a16="http://schemas.microsoft.com/office/drawing/2014/main" id="{C7836527-3582-4554-BEC2-38E1EAD0633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1" name="Text Box 3">
          <a:extLst>
            <a:ext uri="{FF2B5EF4-FFF2-40B4-BE49-F238E27FC236}">
              <a16:creationId xmlns:a16="http://schemas.microsoft.com/office/drawing/2014/main" id="{2EF719B1-C442-4B5B-B473-6DBB592AE14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2" name="Text Box 3">
          <a:extLst>
            <a:ext uri="{FF2B5EF4-FFF2-40B4-BE49-F238E27FC236}">
              <a16:creationId xmlns:a16="http://schemas.microsoft.com/office/drawing/2014/main" id="{0DBE80BA-AAA0-4599-94D3-D058C356861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3" name="Text Box 3">
          <a:extLst>
            <a:ext uri="{FF2B5EF4-FFF2-40B4-BE49-F238E27FC236}">
              <a16:creationId xmlns:a16="http://schemas.microsoft.com/office/drawing/2014/main" id="{16CFFAA8-D326-4DC5-A56E-1473F27EB16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4" name="Text Box 3">
          <a:extLst>
            <a:ext uri="{FF2B5EF4-FFF2-40B4-BE49-F238E27FC236}">
              <a16:creationId xmlns:a16="http://schemas.microsoft.com/office/drawing/2014/main" id="{1279CBA2-E16D-413E-8CA3-4BD01497985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5" name="Text Box 3">
          <a:extLst>
            <a:ext uri="{FF2B5EF4-FFF2-40B4-BE49-F238E27FC236}">
              <a16:creationId xmlns:a16="http://schemas.microsoft.com/office/drawing/2014/main" id="{58A0759B-A6B3-4542-8F0A-F17E03E37CD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6" name="Text Box 3">
          <a:extLst>
            <a:ext uri="{FF2B5EF4-FFF2-40B4-BE49-F238E27FC236}">
              <a16:creationId xmlns:a16="http://schemas.microsoft.com/office/drawing/2014/main" id="{1370E741-3539-4E36-92E1-86467640EBE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7" name="Text Box 3">
          <a:extLst>
            <a:ext uri="{FF2B5EF4-FFF2-40B4-BE49-F238E27FC236}">
              <a16:creationId xmlns:a16="http://schemas.microsoft.com/office/drawing/2014/main" id="{06D9EDB9-A922-4550-A28C-19A47C69531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8" name="Text Box 3">
          <a:extLst>
            <a:ext uri="{FF2B5EF4-FFF2-40B4-BE49-F238E27FC236}">
              <a16:creationId xmlns:a16="http://schemas.microsoft.com/office/drawing/2014/main" id="{52700D63-0511-4F3E-8D95-93F2467C078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59" name="Text Box 3">
          <a:extLst>
            <a:ext uri="{FF2B5EF4-FFF2-40B4-BE49-F238E27FC236}">
              <a16:creationId xmlns:a16="http://schemas.microsoft.com/office/drawing/2014/main" id="{3C88909F-54F3-4879-B28B-AA1DEB1F6BD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0" name="Text Box 3">
          <a:extLst>
            <a:ext uri="{FF2B5EF4-FFF2-40B4-BE49-F238E27FC236}">
              <a16:creationId xmlns:a16="http://schemas.microsoft.com/office/drawing/2014/main" id="{E10A6911-EAB9-45D1-8642-9FA803840D2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1" name="Text Box 3">
          <a:extLst>
            <a:ext uri="{FF2B5EF4-FFF2-40B4-BE49-F238E27FC236}">
              <a16:creationId xmlns:a16="http://schemas.microsoft.com/office/drawing/2014/main" id="{47C62884-D39A-43E7-86F6-0CA523B9C0F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2" name="Text Box 3">
          <a:extLst>
            <a:ext uri="{FF2B5EF4-FFF2-40B4-BE49-F238E27FC236}">
              <a16:creationId xmlns:a16="http://schemas.microsoft.com/office/drawing/2014/main" id="{275C4230-DF93-460A-B877-49D6CFD92F6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3" name="Text Box 3">
          <a:extLst>
            <a:ext uri="{FF2B5EF4-FFF2-40B4-BE49-F238E27FC236}">
              <a16:creationId xmlns:a16="http://schemas.microsoft.com/office/drawing/2014/main" id="{CD40049C-908D-4D2D-8DB2-E769D724D04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4" name="Text Box 3">
          <a:extLst>
            <a:ext uri="{FF2B5EF4-FFF2-40B4-BE49-F238E27FC236}">
              <a16:creationId xmlns:a16="http://schemas.microsoft.com/office/drawing/2014/main" id="{D7317E99-88DF-4FF9-A5FC-5003D4A6A5D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5" name="Text Box 3">
          <a:extLst>
            <a:ext uri="{FF2B5EF4-FFF2-40B4-BE49-F238E27FC236}">
              <a16:creationId xmlns:a16="http://schemas.microsoft.com/office/drawing/2014/main" id="{08142F31-2ACB-4F89-8FFC-2A692F93390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6" name="Text Box 3">
          <a:extLst>
            <a:ext uri="{FF2B5EF4-FFF2-40B4-BE49-F238E27FC236}">
              <a16:creationId xmlns:a16="http://schemas.microsoft.com/office/drawing/2014/main" id="{1C966B1E-877F-471B-9248-E0337ABFAD3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7" name="Text Box 3">
          <a:extLst>
            <a:ext uri="{FF2B5EF4-FFF2-40B4-BE49-F238E27FC236}">
              <a16:creationId xmlns:a16="http://schemas.microsoft.com/office/drawing/2014/main" id="{E94B6AC5-3495-433D-B678-101261C1C88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8" name="Text Box 3">
          <a:extLst>
            <a:ext uri="{FF2B5EF4-FFF2-40B4-BE49-F238E27FC236}">
              <a16:creationId xmlns:a16="http://schemas.microsoft.com/office/drawing/2014/main" id="{77AD6585-2D22-420C-91FC-4F4419A4A85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69" name="Text Box 3">
          <a:extLst>
            <a:ext uri="{FF2B5EF4-FFF2-40B4-BE49-F238E27FC236}">
              <a16:creationId xmlns:a16="http://schemas.microsoft.com/office/drawing/2014/main" id="{AADD7EA1-6DBA-4712-8FF4-0EDCE3AAA11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0" name="Text Box 3">
          <a:extLst>
            <a:ext uri="{FF2B5EF4-FFF2-40B4-BE49-F238E27FC236}">
              <a16:creationId xmlns:a16="http://schemas.microsoft.com/office/drawing/2014/main" id="{0B60276E-655A-414B-BA96-ACB80AD8DAD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1" name="Text Box 3">
          <a:extLst>
            <a:ext uri="{FF2B5EF4-FFF2-40B4-BE49-F238E27FC236}">
              <a16:creationId xmlns:a16="http://schemas.microsoft.com/office/drawing/2014/main" id="{0C2BA706-AF3B-4ECC-A943-31EDD7126D5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2" name="Text Box 3">
          <a:extLst>
            <a:ext uri="{FF2B5EF4-FFF2-40B4-BE49-F238E27FC236}">
              <a16:creationId xmlns:a16="http://schemas.microsoft.com/office/drawing/2014/main" id="{093C5FB9-A386-46CF-82A5-C2604973440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3" name="Text Box 3">
          <a:extLst>
            <a:ext uri="{FF2B5EF4-FFF2-40B4-BE49-F238E27FC236}">
              <a16:creationId xmlns:a16="http://schemas.microsoft.com/office/drawing/2014/main" id="{2EAD55DC-F2F1-4FDA-AE36-F9D5094B62E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4" name="Text Box 3">
          <a:extLst>
            <a:ext uri="{FF2B5EF4-FFF2-40B4-BE49-F238E27FC236}">
              <a16:creationId xmlns:a16="http://schemas.microsoft.com/office/drawing/2014/main" id="{3579155C-D268-4387-9406-FFCCF6F606A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5" name="Text Box 3">
          <a:extLst>
            <a:ext uri="{FF2B5EF4-FFF2-40B4-BE49-F238E27FC236}">
              <a16:creationId xmlns:a16="http://schemas.microsoft.com/office/drawing/2014/main" id="{120AA669-78A9-4D39-8386-8A2786A1455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6" name="Text Box 3">
          <a:extLst>
            <a:ext uri="{FF2B5EF4-FFF2-40B4-BE49-F238E27FC236}">
              <a16:creationId xmlns:a16="http://schemas.microsoft.com/office/drawing/2014/main" id="{FB8841B8-06A5-4C76-AC59-DCF26787187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7" name="Text Box 3">
          <a:extLst>
            <a:ext uri="{FF2B5EF4-FFF2-40B4-BE49-F238E27FC236}">
              <a16:creationId xmlns:a16="http://schemas.microsoft.com/office/drawing/2014/main" id="{980819A1-963A-47DE-9D16-A557968D309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8" name="Text Box 3">
          <a:extLst>
            <a:ext uri="{FF2B5EF4-FFF2-40B4-BE49-F238E27FC236}">
              <a16:creationId xmlns:a16="http://schemas.microsoft.com/office/drawing/2014/main" id="{FA5572C7-5D08-46C7-8B08-97206C0F6BE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79" name="Text Box 3">
          <a:extLst>
            <a:ext uri="{FF2B5EF4-FFF2-40B4-BE49-F238E27FC236}">
              <a16:creationId xmlns:a16="http://schemas.microsoft.com/office/drawing/2014/main" id="{16B78CCF-5E75-4F52-B727-1FF551E6B84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0" name="Text Box 3">
          <a:extLst>
            <a:ext uri="{FF2B5EF4-FFF2-40B4-BE49-F238E27FC236}">
              <a16:creationId xmlns:a16="http://schemas.microsoft.com/office/drawing/2014/main" id="{AB22220F-A059-4835-9F0F-9B7A8931BC3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1" name="Text Box 3">
          <a:extLst>
            <a:ext uri="{FF2B5EF4-FFF2-40B4-BE49-F238E27FC236}">
              <a16:creationId xmlns:a16="http://schemas.microsoft.com/office/drawing/2014/main" id="{5060353F-A38E-4E60-B2DA-8BEF1DAEAFFF}"/>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2" name="Text Box 3">
          <a:extLst>
            <a:ext uri="{FF2B5EF4-FFF2-40B4-BE49-F238E27FC236}">
              <a16:creationId xmlns:a16="http://schemas.microsoft.com/office/drawing/2014/main" id="{1779ECFD-B08D-4C6B-B31E-510D4B523F7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3" name="Text Box 3">
          <a:extLst>
            <a:ext uri="{FF2B5EF4-FFF2-40B4-BE49-F238E27FC236}">
              <a16:creationId xmlns:a16="http://schemas.microsoft.com/office/drawing/2014/main" id="{2138EBE4-A57D-40CC-AE73-B02608337D1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4" name="Text Box 3">
          <a:extLst>
            <a:ext uri="{FF2B5EF4-FFF2-40B4-BE49-F238E27FC236}">
              <a16:creationId xmlns:a16="http://schemas.microsoft.com/office/drawing/2014/main" id="{B9B4191C-B761-4CCE-918F-3FA4D1009CB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5" name="Text Box 3">
          <a:extLst>
            <a:ext uri="{FF2B5EF4-FFF2-40B4-BE49-F238E27FC236}">
              <a16:creationId xmlns:a16="http://schemas.microsoft.com/office/drawing/2014/main" id="{3E2B0492-7651-4E91-AFDA-43F82044AA3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6" name="Text Box 3">
          <a:extLst>
            <a:ext uri="{FF2B5EF4-FFF2-40B4-BE49-F238E27FC236}">
              <a16:creationId xmlns:a16="http://schemas.microsoft.com/office/drawing/2014/main" id="{C00C71DB-8881-4587-9423-7B2087C9E2B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7" name="Text Box 3">
          <a:extLst>
            <a:ext uri="{FF2B5EF4-FFF2-40B4-BE49-F238E27FC236}">
              <a16:creationId xmlns:a16="http://schemas.microsoft.com/office/drawing/2014/main" id="{F3061983-B20D-42A3-8248-D8C02B28AB4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8" name="Text Box 3">
          <a:extLst>
            <a:ext uri="{FF2B5EF4-FFF2-40B4-BE49-F238E27FC236}">
              <a16:creationId xmlns:a16="http://schemas.microsoft.com/office/drawing/2014/main" id="{A84F7979-FCEF-4A93-9594-364E33D298A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89" name="Text Box 3">
          <a:extLst>
            <a:ext uri="{FF2B5EF4-FFF2-40B4-BE49-F238E27FC236}">
              <a16:creationId xmlns:a16="http://schemas.microsoft.com/office/drawing/2014/main" id="{5D40B31F-2E9C-4FBE-99E4-FF10877C2F6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0" name="Text Box 3">
          <a:extLst>
            <a:ext uri="{FF2B5EF4-FFF2-40B4-BE49-F238E27FC236}">
              <a16:creationId xmlns:a16="http://schemas.microsoft.com/office/drawing/2014/main" id="{FA084302-8BF3-4817-B32D-F80FFEFFBDE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1" name="Text Box 3">
          <a:extLst>
            <a:ext uri="{FF2B5EF4-FFF2-40B4-BE49-F238E27FC236}">
              <a16:creationId xmlns:a16="http://schemas.microsoft.com/office/drawing/2014/main" id="{2BDFB8B4-A502-4051-B4F5-B6006EE491B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2" name="Text Box 3">
          <a:extLst>
            <a:ext uri="{FF2B5EF4-FFF2-40B4-BE49-F238E27FC236}">
              <a16:creationId xmlns:a16="http://schemas.microsoft.com/office/drawing/2014/main" id="{2B129B72-F98C-4BA7-8BBE-D50E9C6F00C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3" name="Text Box 3">
          <a:extLst>
            <a:ext uri="{FF2B5EF4-FFF2-40B4-BE49-F238E27FC236}">
              <a16:creationId xmlns:a16="http://schemas.microsoft.com/office/drawing/2014/main" id="{33E51045-38F4-4234-A5EB-FA84E934EC8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4" name="Text Box 3">
          <a:extLst>
            <a:ext uri="{FF2B5EF4-FFF2-40B4-BE49-F238E27FC236}">
              <a16:creationId xmlns:a16="http://schemas.microsoft.com/office/drawing/2014/main" id="{A685C45B-D62F-44EA-B0F4-3958BD2DC8B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5" name="Text Box 3">
          <a:extLst>
            <a:ext uri="{FF2B5EF4-FFF2-40B4-BE49-F238E27FC236}">
              <a16:creationId xmlns:a16="http://schemas.microsoft.com/office/drawing/2014/main" id="{F31A60C9-56D6-4D85-8DA5-38E26676C1F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6" name="Text Box 3">
          <a:extLst>
            <a:ext uri="{FF2B5EF4-FFF2-40B4-BE49-F238E27FC236}">
              <a16:creationId xmlns:a16="http://schemas.microsoft.com/office/drawing/2014/main" id="{B2F8C016-EBB5-46DA-BFFD-A595516F180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7" name="Text Box 3">
          <a:extLst>
            <a:ext uri="{FF2B5EF4-FFF2-40B4-BE49-F238E27FC236}">
              <a16:creationId xmlns:a16="http://schemas.microsoft.com/office/drawing/2014/main" id="{0C9D500C-261D-4750-AC95-6BD9EFB0194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8" name="Text Box 3">
          <a:extLst>
            <a:ext uri="{FF2B5EF4-FFF2-40B4-BE49-F238E27FC236}">
              <a16:creationId xmlns:a16="http://schemas.microsoft.com/office/drawing/2014/main" id="{E2294907-3A1D-4648-B77B-E2CD1F7183F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899" name="Text Box 3">
          <a:extLst>
            <a:ext uri="{FF2B5EF4-FFF2-40B4-BE49-F238E27FC236}">
              <a16:creationId xmlns:a16="http://schemas.microsoft.com/office/drawing/2014/main" id="{DDA89E12-AFD6-4500-B8AC-DFFF6AA0CF0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0" name="Text Box 3">
          <a:extLst>
            <a:ext uri="{FF2B5EF4-FFF2-40B4-BE49-F238E27FC236}">
              <a16:creationId xmlns:a16="http://schemas.microsoft.com/office/drawing/2014/main" id="{F2D729B3-FBD5-457B-BE62-50392092C28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1" name="Text Box 3">
          <a:extLst>
            <a:ext uri="{FF2B5EF4-FFF2-40B4-BE49-F238E27FC236}">
              <a16:creationId xmlns:a16="http://schemas.microsoft.com/office/drawing/2014/main" id="{2EA0FF6B-B34A-4441-AAA1-5F5985B6629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2" name="Text Box 3">
          <a:extLst>
            <a:ext uri="{FF2B5EF4-FFF2-40B4-BE49-F238E27FC236}">
              <a16:creationId xmlns:a16="http://schemas.microsoft.com/office/drawing/2014/main" id="{35FB5228-A1BE-46A2-B7D6-65BB81BE237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3" name="Text Box 3">
          <a:extLst>
            <a:ext uri="{FF2B5EF4-FFF2-40B4-BE49-F238E27FC236}">
              <a16:creationId xmlns:a16="http://schemas.microsoft.com/office/drawing/2014/main" id="{0F860649-8640-430A-9537-95D943C0FBC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4" name="Text Box 3">
          <a:extLst>
            <a:ext uri="{FF2B5EF4-FFF2-40B4-BE49-F238E27FC236}">
              <a16:creationId xmlns:a16="http://schemas.microsoft.com/office/drawing/2014/main" id="{793AD032-1542-4A59-902C-F60A365384D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5" name="Text Box 3">
          <a:extLst>
            <a:ext uri="{FF2B5EF4-FFF2-40B4-BE49-F238E27FC236}">
              <a16:creationId xmlns:a16="http://schemas.microsoft.com/office/drawing/2014/main" id="{59C6EBB3-5167-4BB8-9594-42AD40877B0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6" name="Text Box 3">
          <a:extLst>
            <a:ext uri="{FF2B5EF4-FFF2-40B4-BE49-F238E27FC236}">
              <a16:creationId xmlns:a16="http://schemas.microsoft.com/office/drawing/2014/main" id="{B547E076-61CD-4F4B-8A96-C92A3424289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7" name="Text Box 3">
          <a:extLst>
            <a:ext uri="{FF2B5EF4-FFF2-40B4-BE49-F238E27FC236}">
              <a16:creationId xmlns:a16="http://schemas.microsoft.com/office/drawing/2014/main" id="{E013F7C8-B441-47F7-841D-36FB5DC4C7B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8" name="Text Box 3">
          <a:extLst>
            <a:ext uri="{FF2B5EF4-FFF2-40B4-BE49-F238E27FC236}">
              <a16:creationId xmlns:a16="http://schemas.microsoft.com/office/drawing/2014/main" id="{DB9F6639-4A17-4558-BE62-85586EAEDF5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09" name="Text Box 3">
          <a:extLst>
            <a:ext uri="{FF2B5EF4-FFF2-40B4-BE49-F238E27FC236}">
              <a16:creationId xmlns:a16="http://schemas.microsoft.com/office/drawing/2014/main" id="{0F0AB7E6-31E3-420B-86A3-E05A4048E65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0" name="Text Box 3">
          <a:extLst>
            <a:ext uri="{FF2B5EF4-FFF2-40B4-BE49-F238E27FC236}">
              <a16:creationId xmlns:a16="http://schemas.microsoft.com/office/drawing/2014/main" id="{3B4C6BF0-4574-40CF-8E0E-711BFF1354C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1" name="Text Box 3">
          <a:extLst>
            <a:ext uri="{FF2B5EF4-FFF2-40B4-BE49-F238E27FC236}">
              <a16:creationId xmlns:a16="http://schemas.microsoft.com/office/drawing/2014/main" id="{7DBF37BD-F7AE-463A-9FB2-72A350F3789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2" name="Text Box 3">
          <a:extLst>
            <a:ext uri="{FF2B5EF4-FFF2-40B4-BE49-F238E27FC236}">
              <a16:creationId xmlns:a16="http://schemas.microsoft.com/office/drawing/2014/main" id="{EEA0C796-CCC6-42A7-96B2-38BF5DAA479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3" name="Text Box 3">
          <a:extLst>
            <a:ext uri="{FF2B5EF4-FFF2-40B4-BE49-F238E27FC236}">
              <a16:creationId xmlns:a16="http://schemas.microsoft.com/office/drawing/2014/main" id="{CB24EB4D-A695-47EE-833D-96ED5FE09AA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4" name="Text Box 3">
          <a:extLst>
            <a:ext uri="{FF2B5EF4-FFF2-40B4-BE49-F238E27FC236}">
              <a16:creationId xmlns:a16="http://schemas.microsoft.com/office/drawing/2014/main" id="{632C090B-8EB8-4850-9E22-AB76D1F2A33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5" name="Text Box 3">
          <a:extLst>
            <a:ext uri="{FF2B5EF4-FFF2-40B4-BE49-F238E27FC236}">
              <a16:creationId xmlns:a16="http://schemas.microsoft.com/office/drawing/2014/main" id="{9D46375E-4229-42AE-B0AC-41C0833A87E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6" name="Text Box 3">
          <a:extLst>
            <a:ext uri="{FF2B5EF4-FFF2-40B4-BE49-F238E27FC236}">
              <a16:creationId xmlns:a16="http://schemas.microsoft.com/office/drawing/2014/main" id="{45AB3904-C359-45DE-AAAB-0E2A83BD30A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7" name="Text Box 3">
          <a:extLst>
            <a:ext uri="{FF2B5EF4-FFF2-40B4-BE49-F238E27FC236}">
              <a16:creationId xmlns:a16="http://schemas.microsoft.com/office/drawing/2014/main" id="{CC70CEFB-1A85-430D-B0BD-9D047545635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8" name="Text Box 3">
          <a:extLst>
            <a:ext uri="{FF2B5EF4-FFF2-40B4-BE49-F238E27FC236}">
              <a16:creationId xmlns:a16="http://schemas.microsoft.com/office/drawing/2014/main" id="{4411C3F9-9C25-4030-9992-CD91DE6E15F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19" name="Text Box 3">
          <a:extLst>
            <a:ext uri="{FF2B5EF4-FFF2-40B4-BE49-F238E27FC236}">
              <a16:creationId xmlns:a16="http://schemas.microsoft.com/office/drawing/2014/main" id="{2B6FA5D7-D5D6-48CA-8B3E-50D9A713D89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0" name="Text Box 3">
          <a:extLst>
            <a:ext uri="{FF2B5EF4-FFF2-40B4-BE49-F238E27FC236}">
              <a16:creationId xmlns:a16="http://schemas.microsoft.com/office/drawing/2014/main" id="{F2971A68-0821-44FF-9C0A-62D7B977E43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1" name="Text Box 3">
          <a:extLst>
            <a:ext uri="{FF2B5EF4-FFF2-40B4-BE49-F238E27FC236}">
              <a16:creationId xmlns:a16="http://schemas.microsoft.com/office/drawing/2014/main" id="{94E6E88C-DC80-4951-8F48-55775DB6E08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2" name="Text Box 3">
          <a:extLst>
            <a:ext uri="{FF2B5EF4-FFF2-40B4-BE49-F238E27FC236}">
              <a16:creationId xmlns:a16="http://schemas.microsoft.com/office/drawing/2014/main" id="{4AE56A76-48E4-40E0-9EC9-CD2325A940F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3" name="Text Box 3">
          <a:extLst>
            <a:ext uri="{FF2B5EF4-FFF2-40B4-BE49-F238E27FC236}">
              <a16:creationId xmlns:a16="http://schemas.microsoft.com/office/drawing/2014/main" id="{5E5D877E-6E9E-455C-8F3E-BAF06B077AD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4" name="Text Box 3">
          <a:extLst>
            <a:ext uri="{FF2B5EF4-FFF2-40B4-BE49-F238E27FC236}">
              <a16:creationId xmlns:a16="http://schemas.microsoft.com/office/drawing/2014/main" id="{A4E4DC20-8D6C-47FE-9E6C-40479AA53D5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5" name="Text Box 3">
          <a:extLst>
            <a:ext uri="{FF2B5EF4-FFF2-40B4-BE49-F238E27FC236}">
              <a16:creationId xmlns:a16="http://schemas.microsoft.com/office/drawing/2014/main" id="{40464832-0EEC-4EC4-BDEC-917E5E5873B5}"/>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6" name="Text Box 3">
          <a:extLst>
            <a:ext uri="{FF2B5EF4-FFF2-40B4-BE49-F238E27FC236}">
              <a16:creationId xmlns:a16="http://schemas.microsoft.com/office/drawing/2014/main" id="{1F0EBE91-E4DF-4B67-94F6-D479446CAD5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7" name="Text Box 3">
          <a:extLst>
            <a:ext uri="{FF2B5EF4-FFF2-40B4-BE49-F238E27FC236}">
              <a16:creationId xmlns:a16="http://schemas.microsoft.com/office/drawing/2014/main" id="{E504E714-0C37-4202-917F-9B11CD94AAF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8" name="Text Box 3">
          <a:extLst>
            <a:ext uri="{FF2B5EF4-FFF2-40B4-BE49-F238E27FC236}">
              <a16:creationId xmlns:a16="http://schemas.microsoft.com/office/drawing/2014/main" id="{8361E825-392F-43E3-B2D2-BB479E4EEAD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29" name="Text Box 3">
          <a:extLst>
            <a:ext uri="{FF2B5EF4-FFF2-40B4-BE49-F238E27FC236}">
              <a16:creationId xmlns:a16="http://schemas.microsoft.com/office/drawing/2014/main" id="{A804DB3C-55EF-4F8F-932A-4B0500E9737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0" name="Text Box 3">
          <a:extLst>
            <a:ext uri="{FF2B5EF4-FFF2-40B4-BE49-F238E27FC236}">
              <a16:creationId xmlns:a16="http://schemas.microsoft.com/office/drawing/2014/main" id="{00F73631-6DA0-4E58-AA00-83952E02944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1" name="Text Box 3">
          <a:extLst>
            <a:ext uri="{FF2B5EF4-FFF2-40B4-BE49-F238E27FC236}">
              <a16:creationId xmlns:a16="http://schemas.microsoft.com/office/drawing/2014/main" id="{DD0F08E1-230C-4104-86B8-569F52F011E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2" name="Text Box 3">
          <a:extLst>
            <a:ext uri="{FF2B5EF4-FFF2-40B4-BE49-F238E27FC236}">
              <a16:creationId xmlns:a16="http://schemas.microsoft.com/office/drawing/2014/main" id="{5C67A32B-3B17-48B2-B4E9-10C516D1052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3" name="Text Box 3">
          <a:extLst>
            <a:ext uri="{FF2B5EF4-FFF2-40B4-BE49-F238E27FC236}">
              <a16:creationId xmlns:a16="http://schemas.microsoft.com/office/drawing/2014/main" id="{5B46FE24-6BA3-4B0A-86B4-2A5A730C3F66}"/>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4" name="Text Box 3">
          <a:extLst>
            <a:ext uri="{FF2B5EF4-FFF2-40B4-BE49-F238E27FC236}">
              <a16:creationId xmlns:a16="http://schemas.microsoft.com/office/drawing/2014/main" id="{4D3410C4-C267-40A2-BC64-242A06E8679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5" name="Text Box 3">
          <a:extLst>
            <a:ext uri="{FF2B5EF4-FFF2-40B4-BE49-F238E27FC236}">
              <a16:creationId xmlns:a16="http://schemas.microsoft.com/office/drawing/2014/main" id="{73D325A3-8481-4495-A4DC-AB20099BD5F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6" name="Text Box 3">
          <a:extLst>
            <a:ext uri="{FF2B5EF4-FFF2-40B4-BE49-F238E27FC236}">
              <a16:creationId xmlns:a16="http://schemas.microsoft.com/office/drawing/2014/main" id="{FED2CE8A-7395-437B-8777-1891DC33FD2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7" name="Text Box 3">
          <a:extLst>
            <a:ext uri="{FF2B5EF4-FFF2-40B4-BE49-F238E27FC236}">
              <a16:creationId xmlns:a16="http://schemas.microsoft.com/office/drawing/2014/main" id="{3B2CF96C-435B-4ED8-A885-82576137BDA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8" name="Text Box 3">
          <a:extLst>
            <a:ext uri="{FF2B5EF4-FFF2-40B4-BE49-F238E27FC236}">
              <a16:creationId xmlns:a16="http://schemas.microsoft.com/office/drawing/2014/main" id="{92E7E656-FA3A-404D-BF2C-8D6A25D5DB6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39" name="Text Box 3">
          <a:extLst>
            <a:ext uri="{FF2B5EF4-FFF2-40B4-BE49-F238E27FC236}">
              <a16:creationId xmlns:a16="http://schemas.microsoft.com/office/drawing/2014/main" id="{B8612475-1198-43B1-970C-159E6B4614C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0" name="Text Box 3">
          <a:extLst>
            <a:ext uri="{FF2B5EF4-FFF2-40B4-BE49-F238E27FC236}">
              <a16:creationId xmlns:a16="http://schemas.microsoft.com/office/drawing/2014/main" id="{5E11E9CC-BBA5-4814-A4EB-C8571EAD1F0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1" name="Text Box 3">
          <a:extLst>
            <a:ext uri="{FF2B5EF4-FFF2-40B4-BE49-F238E27FC236}">
              <a16:creationId xmlns:a16="http://schemas.microsoft.com/office/drawing/2014/main" id="{9CB1D4CE-EC8C-4DDC-861D-6FB85DE3EFD0}"/>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2" name="Text Box 3">
          <a:extLst>
            <a:ext uri="{FF2B5EF4-FFF2-40B4-BE49-F238E27FC236}">
              <a16:creationId xmlns:a16="http://schemas.microsoft.com/office/drawing/2014/main" id="{AF468C2F-9F4D-4D6B-948D-2A060957551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3" name="Text Box 3">
          <a:extLst>
            <a:ext uri="{FF2B5EF4-FFF2-40B4-BE49-F238E27FC236}">
              <a16:creationId xmlns:a16="http://schemas.microsoft.com/office/drawing/2014/main" id="{4CA3432D-C0DE-4D51-A3AD-685B30ECB04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4" name="Text Box 3">
          <a:extLst>
            <a:ext uri="{FF2B5EF4-FFF2-40B4-BE49-F238E27FC236}">
              <a16:creationId xmlns:a16="http://schemas.microsoft.com/office/drawing/2014/main" id="{E5C3F18D-8A78-4026-A1B2-DB3EABF893CB}"/>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5" name="Text Box 3">
          <a:extLst>
            <a:ext uri="{FF2B5EF4-FFF2-40B4-BE49-F238E27FC236}">
              <a16:creationId xmlns:a16="http://schemas.microsoft.com/office/drawing/2014/main" id="{B39F9577-0A49-432A-AC81-1B2085CDFC1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6" name="Text Box 3">
          <a:extLst>
            <a:ext uri="{FF2B5EF4-FFF2-40B4-BE49-F238E27FC236}">
              <a16:creationId xmlns:a16="http://schemas.microsoft.com/office/drawing/2014/main" id="{8616DB9C-560D-4C30-BF74-5948A864A588}"/>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7" name="Text Box 3">
          <a:extLst>
            <a:ext uri="{FF2B5EF4-FFF2-40B4-BE49-F238E27FC236}">
              <a16:creationId xmlns:a16="http://schemas.microsoft.com/office/drawing/2014/main" id="{F91A8CB2-7506-4BB7-AEC1-85B4B3FD2AE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8" name="Text Box 3">
          <a:extLst>
            <a:ext uri="{FF2B5EF4-FFF2-40B4-BE49-F238E27FC236}">
              <a16:creationId xmlns:a16="http://schemas.microsoft.com/office/drawing/2014/main" id="{9B07D41B-E92B-449A-A282-E8A5F1B761E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49" name="Text Box 3">
          <a:extLst>
            <a:ext uri="{FF2B5EF4-FFF2-40B4-BE49-F238E27FC236}">
              <a16:creationId xmlns:a16="http://schemas.microsoft.com/office/drawing/2014/main" id="{61D8A50A-4867-4115-A7B7-AC821A41910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0" name="Text Box 3">
          <a:extLst>
            <a:ext uri="{FF2B5EF4-FFF2-40B4-BE49-F238E27FC236}">
              <a16:creationId xmlns:a16="http://schemas.microsoft.com/office/drawing/2014/main" id="{F195531E-417A-4C06-8520-B898796CFA2D}"/>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1" name="Text Box 3">
          <a:extLst>
            <a:ext uri="{FF2B5EF4-FFF2-40B4-BE49-F238E27FC236}">
              <a16:creationId xmlns:a16="http://schemas.microsoft.com/office/drawing/2014/main" id="{CD0360D4-EDA7-412F-A930-74B87D8D034A}"/>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2" name="Text Box 3">
          <a:extLst>
            <a:ext uri="{FF2B5EF4-FFF2-40B4-BE49-F238E27FC236}">
              <a16:creationId xmlns:a16="http://schemas.microsoft.com/office/drawing/2014/main" id="{5FBD8E94-5F95-4DFC-92C9-1EE771C9701E}"/>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3" name="Text Box 3">
          <a:extLst>
            <a:ext uri="{FF2B5EF4-FFF2-40B4-BE49-F238E27FC236}">
              <a16:creationId xmlns:a16="http://schemas.microsoft.com/office/drawing/2014/main" id="{82AAC6EF-3D09-4C34-9EBE-1F241D314F0C}"/>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4" name="Text Box 3">
          <a:extLst>
            <a:ext uri="{FF2B5EF4-FFF2-40B4-BE49-F238E27FC236}">
              <a16:creationId xmlns:a16="http://schemas.microsoft.com/office/drawing/2014/main" id="{70E73FA8-D362-463C-8912-605A448DDF3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5" name="Text Box 3">
          <a:extLst>
            <a:ext uri="{FF2B5EF4-FFF2-40B4-BE49-F238E27FC236}">
              <a16:creationId xmlns:a16="http://schemas.microsoft.com/office/drawing/2014/main" id="{0F927C1C-FB0F-492C-B8A3-DC2E3AD991F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6" name="Text Box 3">
          <a:extLst>
            <a:ext uri="{FF2B5EF4-FFF2-40B4-BE49-F238E27FC236}">
              <a16:creationId xmlns:a16="http://schemas.microsoft.com/office/drawing/2014/main" id="{F971E7E0-07C0-44CA-A8F3-DE1475BEA924}"/>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7" name="Text Box 3">
          <a:extLst>
            <a:ext uri="{FF2B5EF4-FFF2-40B4-BE49-F238E27FC236}">
              <a16:creationId xmlns:a16="http://schemas.microsoft.com/office/drawing/2014/main" id="{7E5F5821-10B4-49B6-B0CF-FC5E8A5E3CB7}"/>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8" name="Text Box 3">
          <a:extLst>
            <a:ext uri="{FF2B5EF4-FFF2-40B4-BE49-F238E27FC236}">
              <a16:creationId xmlns:a16="http://schemas.microsoft.com/office/drawing/2014/main" id="{415CE844-2FEE-4CCA-8FB9-C7D1A14D6C39}"/>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59" name="Text Box 3">
          <a:extLst>
            <a:ext uri="{FF2B5EF4-FFF2-40B4-BE49-F238E27FC236}">
              <a16:creationId xmlns:a16="http://schemas.microsoft.com/office/drawing/2014/main" id="{BEC0A213-1162-4954-9FE0-7589C19B9EA3}"/>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60" name="Text Box 3">
          <a:extLst>
            <a:ext uri="{FF2B5EF4-FFF2-40B4-BE49-F238E27FC236}">
              <a16:creationId xmlns:a16="http://schemas.microsoft.com/office/drawing/2014/main" id="{2B193579-5CC0-47CE-B543-AC286BB29021}"/>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442</xdr:row>
      <xdr:rowOff>0</xdr:rowOff>
    </xdr:from>
    <xdr:to>
      <xdr:col>1</xdr:col>
      <xdr:colOff>1447800</xdr:colOff>
      <xdr:row>442</xdr:row>
      <xdr:rowOff>209306</xdr:rowOff>
    </xdr:to>
    <xdr:sp macro="" textlink="">
      <xdr:nvSpPr>
        <xdr:cNvPr id="961" name="Text Box 3">
          <a:extLst>
            <a:ext uri="{FF2B5EF4-FFF2-40B4-BE49-F238E27FC236}">
              <a16:creationId xmlns:a16="http://schemas.microsoft.com/office/drawing/2014/main" id="{B76D0442-0472-4CF7-B129-8ECE9B9B8062}"/>
            </a:ext>
          </a:extLst>
        </xdr:cNvPr>
        <xdr:cNvSpPr txBox="1">
          <a:spLocks noChangeArrowheads="1"/>
        </xdr:cNvSpPr>
      </xdr:nvSpPr>
      <xdr:spPr bwMode="auto">
        <a:xfrm>
          <a:off x="2552700" y="4325112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2" name="Text Box 3">
          <a:extLst>
            <a:ext uri="{FF2B5EF4-FFF2-40B4-BE49-F238E27FC236}">
              <a16:creationId xmlns:a16="http://schemas.microsoft.com/office/drawing/2014/main" id="{8D6B4310-10C6-4667-AEAB-8FDD64A0278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3" name="Text Box 3">
          <a:extLst>
            <a:ext uri="{FF2B5EF4-FFF2-40B4-BE49-F238E27FC236}">
              <a16:creationId xmlns:a16="http://schemas.microsoft.com/office/drawing/2014/main" id="{CD152201-A7A2-4F3B-8454-CC1B3A335C7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4" name="Text Box 3">
          <a:extLst>
            <a:ext uri="{FF2B5EF4-FFF2-40B4-BE49-F238E27FC236}">
              <a16:creationId xmlns:a16="http://schemas.microsoft.com/office/drawing/2014/main" id="{2949B80F-F9B6-4F80-B4A9-282CC9A631A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5" name="Text Box 3">
          <a:extLst>
            <a:ext uri="{FF2B5EF4-FFF2-40B4-BE49-F238E27FC236}">
              <a16:creationId xmlns:a16="http://schemas.microsoft.com/office/drawing/2014/main" id="{1B2173AC-AB60-4488-8DFD-6CC4424A7D2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6" name="Text Box 3">
          <a:extLst>
            <a:ext uri="{FF2B5EF4-FFF2-40B4-BE49-F238E27FC236}">
              <a16:creationId xmlns:a16="http://schemas.microsoft.com/office/drawing/2014/main" id="{E2656F3E-B7F0-4E55-BB85-1F410327E76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7" name="Text Box 3">
          <a:extLst>
            <a:ext uri="{FF2B5EF4-FFF2-40B4-BE49-F238E27FC236}">
              <a16:creationId xmlns:a16="http://schemas.microsoft.com/office/drawing/2014/main" id="{D9D7ECDE-AE0A-47CC-8084-56FF61D04E2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8" name="Text Box 3">
          <a:extLst>
            <a:ext uri="{FF2B5EF4-FFF2-40B4-BE49-F238E27FC236}">
              <a16:creationId xmlns:a16="http://schemas.microsoft.com/office/drawing/2014/main" id="{29C57BAE-5FB3-4CA8-AC4E-044F6EEC781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69" name="Text Box 3">
          <a:extLst>
            <a:ext uri="{FF2B5EF4-FFF2-40B4-BE49-F238E27FC236}">
              <a16:creationId xmlns:a16="http://schemas.microsoft.com/office/drawing/2014/main" id="{5749322B-951C-481B-983C-061A214BA4B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0" name="Text Box 3">
          <a:extLst>
            <a:ext uri="{FF2B5EF4-FFF2-40B4-BE49-F238E27FC236}">
              <a16:creationId xmlns:a16="http://schemas.microsoft.com/office/drawing/2014/main" id="{4F5E5CE7-D5C6-4750-852B-3B31954DEA6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1" name="Text Box 3">
          <a:extLst>
            <a:ext uri="{FF2B5EF4-FFF2-40B4-BE49-F238E27FC236}">
              <a16:creationId xmlns:a16="http://schemas.microsoft.com/office/drawing/2014/main" id="{E98B1BC7-FEFF-481A-AB6B-F4B07A39E37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2" name="Text Box 3">
          <a:extLst>
            <a:ext uri="{FF2B5EF4-FFF2-40B4-BE49-F238E27FC236}">
              <a16:creationId xmlns:a16="http://schemas.microsoft.com/office/drawing/2014/main" id="{3565E702-0256-4EE6-B4A2-E81B61D1E24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3" name="Text Box 3">
          <a:extLst>
            <a:ext uri="{FF2B5EF4-FFF2-40B4-BE49-F238E27FC236}">
              <a16:creationId xmlns:a16="http://schemas.microsoft.com/office/drawing/2014/main" id="{40D92D94-325C-4319-B901-5F62F00CA281}"/>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4" name="Text Box 3">
          <a:extLst>
            <a:ext uri="{FF2B5EF4-FFF2-40B4-BE49-F238E27FC236}">
              <a16:creationId xmlns:a16="http://schemas.microsoft.com/office/drawing/2014/main" id="{AA3B2012-8C29-4E56-B2AA-1CAF69681AC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5" name="Text Box 3">
          <a:extLst>
            <a:ext uri="{FF2B5EF4-FFF2-40B4-BE49-F238E27FC236}">
              <a16:creationId xmlns:a16="http://schemas.microsoft.com/office/drawing/2014/main" id="{E666B77E-5DE7-4A3E-93B0-8F6D24D6A3E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6" name="Text Box 3">
          <a:extLst>
            <a:ext uri="{FF2B5EF4-FFF2-40B4-BE49-F238E27FC236}">
              <a16:creationId xmlns:a16="http://schemas.microsoft.com/office/drawing/2014/main" id="{303C6A7D-47FC-49CE-9C7E-6669ECA36F1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7" name="Text Box 3">
          <a:extLst>
            <a:ext uri="{FF2B5EF4-FFF2-40B4-BE49-F238E27FC236}">
              <a16:creationId xmlns:a16="http://schemas.microsoft.com/office/drawing/2014/main" id="{A9FCDE5E-B236-44E0-A5C0-4AF2A3AED49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8" name="Text Box 3">
          <a:extLst>
            <a:ext uri="{FF2B5EF4-FFF2-40B4-BE49-F238E27FC236}">
              <a16:creationId xmlns:a16="http://schemas.microsoft.com/office/drawing/2014/main" id="{BAF4D9AD-FDCD-47A3-8F3A-336610F08D5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79" name="Text Box 3">
          <a:extLst>
            <a:ext uri="{FF2B5EF4-FFF2-40B4-BE49-F238E27FC236}">
              <a16:creationId xmlns:a16="http://schemas.microsoft.com/office/drawing/2014/main" id="{967152D7-52E9-4275-B665-5ED2CCFAD56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0" name="Text Box 3">
          <a:extLst>
            <a:ext uri="{FF2B5EF4-FFF2-40B4-BE49-F238E27FC236}">
              <a16:creationId xmlns:a16="http://schemas.microsoft.com/office/drawing/2014/main" id="{EAF65A4E-9859-48B2-875C-E8077046CC5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1" name="Text Box 3">
          <a:extLst>
            <a:ext uri="{FF2B5EF4-FFF2-40B4-BE49-F238E27FC236}">
              <a16:creationId xmlns:a16="http://schemas.microsoft.com/office/drawing/2014/main" id="{811DDF8D-269D-45A8-9B6E-7D7EECEB21E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2" name="Text Box 3">
          <a:extLst>
            <a:ext uri="{FF2B5EF4-FFF2-40B4-BE49-F238E27FC236}">
              <a16:creationId xmlns:a16="http://schemas.microsoft.com/office/drawing/2014/main" id="{EA9C4043-35EB-49BE-A84C-419B2446484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3" name="Text Box 3">
          <a:extLst>
            <a:ext uri="{FF2B5EF4-FFF2-40B4-BE49-F238E27FC236}">
              <a16:creationId xmlns:a16="http://schemas.microsoft.com/office/drawing/2014/main" id="{0652392E-890F-47A8-95E0-61C5591F06E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4" name="Text Box 3">
          <a:extLst>
            <a:ext uri="{FF2B5EF4-FFF2-40B4-BE49-F238E27FC236}">
              <a16:creationId xmlns:a16="http://schemas.microsoft.com/office/drawing/2014/main" id="{58361B41-7A6D-466C-B670-E95CFC43F91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5" name="Text Box 3">
          <a:extLst>
            <a:ext uri="{FF2B5EF4-FFF2-40B4-BE49-F238E27FC236}">
              <a16:creationId xmlns:a16="http://schemas.microsoft.com/office/drawing/2014/main" id="{A704E097-290D-481C-B16B-9A09AA9F6F3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6" name="Text Box 3">
          <a:extLst>
            <a:ext uri="{FF2B5EF4-FFF2-40B4-BE49-F238E27FC236}">
              <a16:creationId xmlns:a16="http://schemas.microsoft.com/office/drawing/2014/main" id="{BC99E2E3-EA30-487D-8CB4-0043020751A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7" name="Text Box 3">
          <a:extLst>
            <a:ext uri="{FF2B5EF4-FFF2-40B4-BE49-F238E27FC236}">
              <a16:creationId xmlns:a16="http://schemas.microsoft.com/office/drawing/2014/main" id="{BC971C97-5C94-4721-95F9-4203B978BB2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8" name="Text Box 3">
          <a:extLst>
            <a:ext uri="{FF2B5EF4-FFF2-40B4-BE49-F238E27FC236}">
              <a16:creationId xmlns:a16="http://schemas.microsoft.com/office/drawing/2014/main" id="{3C0D57AD-0A46-45B8-9109-66A06F0A2F4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89" name="Text Box 3">
          <a:extLst>
            <a:ext uri="{FF2B5EF4-FFF2-40B4-BE49-F238E27FC236}">
              <a16:creationId xmlns:a16="http://schemas.microsoft.com/office/drawing/2014/main" id="{132D4EF5-2639-45BD-9B12-48CE8D4D5A7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0" name="Text Box 3">
          <a:extLst>
            <a:ext uri="{FF2B5EF4-FFF2-40B4-BE49-F238E27FC236}">
              <a16:creationId xmlns:a16="http://schemas.microsoft.com/office/drawing/2014/main" id="{2132FBE8-5872-4B72-AF99-4D4EFD1BE9F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1" name="Text Box 3">
          <a:extLst>
            <a:ext uri="{FF2B5EF4-FFF2-40B4-BE49-F238E27FC236}">
              <a16:creationId xmlns:a16="http://schemas.microsoft.com/office/drawing/2014/main" id="{8DCB7F8C-5B7F-4B70-8C23-465AC55F4D8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2" name="Text Box 3">
          <a:extLst>
            <a:ext uri="{FF2B5EF4-FFF2-40B4-BE49-F238E27FC236}">
              <a16:creationId xmlns:a16="http://schemas.microsoft.com/office/drawing/2014/main" id="{BBC44A28-2DC1-4133-8236-06B31EB2D2F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3" name="Text Box 3">
          <a:extLst>
            <a:ext uri="{FF2B5EF4-FFF2-40B4-BE49-F238E27FC236}">
              <a16:creationId xmlns:a16="http://schemas.microsoft.com/office/drawing/2014/main" id="{89759276-7377-408E-AF8E-A2BB00BC86A1}"/>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4" name="Text Box 3">
          <a:extLst>
            <a:ext uri="{FF2B5EF4-FFF2-40B4-BE49-F238E27FC236}">
              <a16:creationId xmlns:a16="http://schemas.microsoft.com/office/drawing/2014/main" id="{0960D539-A989-4F4A-9F7F-E8F673821225}"/>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5" name="Text Box 3">
          <a:extLst>
            <a:ext uri="{FF2B5EF4-FFF2-40B4-BE49-F238E27FC236}">
              <a16:creationId xmlns:a16="http://schemas.microsoft.com/office/drawing/2014/main" id="{8642668B-B4FD-4C99-B42C-2FAF087EE1A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6" name="Text Box 3">
          <a:extLst>
            <a:ext uri="{FF2B5EF4-FFF2-40B4-BE49-F238E27FC236}">
              <a16:creationId xmlns:a16="http://schemas.microsoft.com/office/drawing/2014/main" id="{6F106E56-DACB-478A-B3EB-5F73E1CF4E8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7" name="Text Box 3">
          <a:extLst>
            <a:ext uri="{FF2B5EF4-FFF2-40B4-BE49-F238E27FC236}">
              <a16:creationId xmlns:a16="http://schemas.microsoft.com/office/drawing/2014/main" id="{15ECE365-200D-4AD4-A377-7D0EA6E6EF9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8" name="Text Box 3">
          <a:extLst>
            <a:ext uri="{FF2B5EF4-FFF2-40B4-BE49-F238E27FC236}">
              <a16:creationId xmlns:a16="http://schemas.microsoft.com/office/drawing/2014/main" id="{AF7384D3-B4F9-4680-BDF3-B02E7CEAC4A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999" name="Text Box 3">
          <a:extLst>
            <a:ext uri="{FF2B5EF4-FFF2-40B4-BE49-F238E27FC236}">
              <a16:creationId xmlns:a16="http://schemas.microsoft.com/office/drawing/2014/main" id="{7732ADA8-1A5E-4C07-9248-088D979F9E8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0" name="Text Box 3">
          <a:extLst>
            <a:ext uri="{FF2B5EF4-FFF2-40B4-BE49-F238E27FC236}">
              <a16:creationId xmlns:a16="http://schemas.microsoft.com/office/drawing/2014/main" id="{F3932582-21ED-4CB4-AD71-EA051C159A3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1" name="Text Box 3">
          <a:extLst>
            <a:ext uri="{FF2B5EF4-FFF2-40B4-BE49-F238E27FC236}">
              <a16:creationId xmlns:a16="http://schemas.microsoft.com/office/drawing/2014/main" id="{A90D27F1-2729-4078-BDC7-2262930822C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2" name="Text Box 3">
          <a:extLst>
            <a:ext uri="{FF2B5EF4-FFF2-40B4-BE49-F238E27FC236}">
              <a16:creationId xmlns:a16="http://schemas.microsoft.com/office/drawing/2014/main" id="{4F0670E8-EB8A-4BE3-A190-6E47A273F2A5}"/>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3" name="Text Box 3">
          <a:extLst>
            <a:ext uri="{FF2B5EF4-FFF2-40B4-BE49-F238E27FC236}">
              <a16:creationId xmlns:a16="http://schemas.microsoft.com/office/drawing/2014/main" id="{257FCCCC-59B7-4DFC-83B0-3F2F404EE4E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4" name="Text Box 3">
          <a:extLst>
            <a:ext uri="{FF2B5EF4-FFF2-40B4-BE49-F238E27FC236}">
              <a16:creationId xmlns:a16="http://schemas.microsoft.com/office/drawing/2014/main" id="{29A2AA47-1506-4F51-9B07-642BC8D4DED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5" name="Text Box 3">
          <a:extLst>
            <a:ext uri="{FF2B5EF4-FFF2-40B4-BE49-F238E27FC236}">
              <a16:creationId xmlns:a16="http://schemas.microsoft.com/office/drawing/2014/main" id="{C51AE6A7-7869-47D3-971A-0223BB71EEB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6" name="Text Box 3">
          <a:extLst>
            <a:ext uri="{FF2B5EF4-FFF2-40B4-BE49-F238E27FC236}">
              <a16:creationId xmlns:a16="http://schemas.microsoft.com/office/drawing/2014/main" id="{8F01545A-D9ED-4EF2-8455-EFA84DF86D3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7" name="Text Box 3">
          <a:extLst>
            <a:ext uri="{FF2B5EF4-FFF2-40B4-BE49-F238E27FC236}">
              <a16:creationId xmlns:a16="http://schemas.microsoft.com/office/drawing/2014/main" id="{30677588-9F19-4C59-A2B7-89D1EB89408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8" name="Text Box 3">
          <a:extLst>
            <a:ext uri="{FF2B5EF4-FFF2-40B4-BE49-F238E27FC236}">
              <a16:creationId xmlns:a16="http://schemas.microsoft.com/office/drawing/2014/main" id="{D8A139E8-E5B5-4B39-A008-E64322FDA72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09" name="Text Box 3">
          <a:extLst>
            <a:ext uri="{FF2B5EF4-FFF2-40B4-BE49-F238E27FC236}">
              <a16:creationId xmlns:a16="http://schemas.microsoft.com/office/drawing/2014/main" id="{C1359EA2-C125-4011-9984-6F15EC732ED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0" name="Text Box 3">
          <a:extLst>
            <a:ext uri="{FF2B5EF4-FFF2-40B4-BE49-F238E27FC236}">
              <a16:creationId xmlns:a16="http://schemas.microsoft.com/office/drawing/2014/main" id="{8C3B0DC2-A7C5-4890-9EAF-85B89581A2A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1" name="Text Box 3">
          <a:extLst>
            <a:ext uri="{FF2B5EF4-FFF2-40B4-BE49-F238E27FC236}">
              <a16:creationId xmlns:a16="http://schemas.microsoft.com/office/drawing/2014/main" id="{40DF5D03-378A-49D1-BF80-81B4C3FA8AC1}"/>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2" name="Text Box 3">
          <a:extLst>
            <a:ext uri="{FF2B5EF4-FFF2-40B4-BE49-F238E27FC236}">
              <a16:creationId xmlns:a16="http://schemas.microsoft.com/office/drawing/2014/main" id="{DCC871BE-DA56-4653-A10E-460F928D56F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3" name="Text Box 3">
          <a:extLst>
            <a:ext uri="{FF2B5EF4-FFF2-40B4-BE49-F238E27FC236}">
              <a16:creationId xmlns:a16="http://schemas.microsoft.com/office/drawing/2014/main" id="{D998C607-47D3-4950-91DF-AEB43059A7A1}"/>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4" name="Text Box 3">
          <a:extLst>
            <a:ext uri="{FF2B5EF4-FFF2-40B4-BE49-F238E27FC236}">
              <a16:creationId xmlns:a16="http://schemas.microsoft.com/office/drawing/2014/main" id="{F45C5974-8995-43D5-AB07-60799E8FC7B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5" name="Text Box 3">
          <a:extLst>
            <a:ext uri="{FF2B5EF4-FFF2-40B4-BE49-F238E27FC236}">
              <a16:creationId xmlns:a16="http://schemas.microsoft.com/office/drawing/2014/main" id="{616594BD-49F3-47FA-9C03-5464FC067C7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6" name="Text Box 3">
          <a:extLst>
            <a:ext uri="{FF2B5EF4-FFF2-40B4-BE49-F238E27FC236}">
              <a16:creationId xmlns:a16="http://schemas.microsoft.com/office/drawing/2014/main" id="{668491CF-1C0F-4A74-8367-761D3CF03FB5}"/>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7" name="Text Box 3">
          <a:extLst>
            <a:ext uri="{FF2B5EF4-FFF2-40B4-BE49-F238E27FC236}">
              <a16:creationId xmlns:a16="http://schemas.microsoft.com/office/drawing/2014/main" id="{314DFDDB-F4A0-496E-A2A5-36B5F6E43CF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8" name="Text Box 3">
          <a:extLst>
            <a:ext uri="{FF2B5EF4-FFF2-40B4-BE49-F238E27FC236}">
              <a16:creationId xmlns:a16="http://schemas.microsoft.com/office/drawing/2014/main" id="{4D40D440-A122-4BB5-B630-38ADF3AEE28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19" name="Text Box 3">
          <a:extLst>
            <a:ext uri="{FF2B5EF4-FFF2-40B4-BE49-F238E27FC236}">
              <a16:creationId xmlns:a16="http://schemas.microsoft.com/office/drawing/2014/main" id="{9A80C30B-7C5E-4FA0-A484-2A78DE95DEA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0" name="Text Box 3">
          <a:extLst>
            <a:ext uri="{FF2B5EF4-FFF2-40B4-BE49-F238E27FC236}">
              <a16:creationId xmlns:a16="http://schemas.microsoft.com/office/drawing/2014/main" id="{F42A23EA-4E1D-4A8A-9821-0AC47EE3FEB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1" name="Text Box 3">
          <a:extLst>
            <a:ext uri="{FF2B5EF4-FFF2-40B4-BE49-F238E27FC236}">
              <a16:creationId xmlns:a16="http://schemas.microsoft.com/office/drawing/2014/main" id="{67FCA11B-342A-40D4-8CD4-908B4DEB5E9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2" name="Text Box 3">
          <a:extLst>
            <a:ext uri="{FF2B5EF4-FFF2-40B4-BE49-F238E27FC236}">
              <a16:creationId xmlns:a16="http://schemas.microsoft.com/office/drawing/2014/main" id="{7ABFB4DC-0303-4FA2-A18A-A3CD6448B9D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3" name="Text Box 3">
          <a:extLst>
            <a:ext uri="{FF2B5EF4-FFF2-40B4-BE49-F238E27FC236}">
              <a16:creationId xmlns:a16="http://schemas.microsoft.com/office/drawing/2014/main" id="{979A6DA6-1D8C-45C9-AFAB-384AD8CCE3D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4" name="Text Box 3">
          <a:extLst>
            <a:ext uri="{FF2B5EF4-FFF2-40B4-BE49-F238E27FC236}">
              <a16:creationId xmlns:a16="http://schemas.microsoft.com/office/drawing/2014/main" id="{66FA57A3-9B50-4420-8123-5506D5A7813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5" name="Text Box 3">
          <a:extLst>
            <a:ext uri="{FF2B5EF4-FFF2-40B4-BE49-F238E27FC236}">
              <a16:creationId xmlns:a16="http://schemas.microsoft.com/office/drawing/2014/main" id="{7B5697DB-63A2-40CB-B413-86FC04F1A14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6" name="Text Box 3">
          <a:extLst>
            <a:ext uri="{FF2B5EF4-FFF2-40B4-BE49-F238E27FC236}">
              <a16:creationId xmlns:a16="http://schemas.microsoft.com/office/drawing/2014/main" id="{C4A34504-B657-49BA-A2C6-32C55E5ED53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7" name="Text Box 3">
          <a:extLst>
            <a:ext uri="{FF2B5EF4-FFF2-40B4-BE49-F238E27FC236}">
              <a16:creationId xmlns:a16="http://schemas.microsoft.com/office/drawing/2014/main" id="{D596F2E0-0D0B-452D-B23D-21CB8DF6C40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8" name="Text Box 3">
          <a:extLst>
            <a:ext uri="{FF2B5EF4-FFF2-40B4-BE49-F238E27FC236}">
              <a16:creationId xmlns:a16="http://schemas.microsoft.com/office/drawing/2014/main" id="{71107A20-B2E2-44A2-9BA7-F97A88123E8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29" name="Text Box 3">
          <a:extLst>
            <a:ext uri="{FF2B5EF4-FFF2-40B4-BE49-F238E27FC236}">
              <a16:creationId xmlns:a16="http://schemas.microsoft.com/office/drawing/2014/main" id="{8AAE033D-242E-47A9-A889-6DD741CC691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0" name="Text Box 3">
          <a:extLst>
            <a:ext uri="{FF2B5EF4-FFF2-40B4-BE49-F238E27FC236}">
              <a16:creationId xmlns:a16="http://schemas.microsoft.com/office/drawing/2014/main" id="{A026AE18-F247-4AFE-9DE6-3F91B446FA6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1" name="Text Box 3">
          <a:extLst>
            <a:ext uri="{FF2B5EF4-FFF2-40B4-BE49-F238E27FC236}">
              <a16:creationId xmlns:a16="http://schemas.microsoft.com/office/drawing/2014/main" id="{C3A6ADE2-C8F2-45FF-A040-39A370F62EC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2" name="Text Box 3">
          <a:extLst>
            <a:ext uri="{FF2B5EF4-FFF2-40B4-BE49-F238E27FC236}">
              <a16:creationId xmlns:a16="http://schemas.microsoft.com/office/drawing/2014/main" id="{A01A998E-BB76-45B6-B694-B1F37E57EB4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3" name="Text Box 3">
          <a:extLst>
            <a:ext uri="{FF2B5EF4-FFF2-40B4-BE49-F238E27FC236}">
              <a16:creationId xmlns:a16="http://schemas.microsoft.com/office/drawing/2014/main" id="{3B556DA9-8005-4546-8191-E1E2E809DF6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4" name="Text Box 3">
          <a:extLst>
            <a:ext uri="{FF2B5EF4-FFF2-40B4-BE49-F238E27FC236}">
              <a16:creationId xmlns:a16="http://schemas.microsoft.com/office/drawing/2014/main" id="{88A89A0E-64B8-49B3-9288-5A8E0D3BF37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5" name="Text Box 3">
          <a:extLst>
            <a:ext uri="{FF2B5EF4-FFF2-40B4-BE49-F238E27FC236}">
              <a16:creationId xmlns:a16="http://schemas.microsoft.com/office/drawing/2014/main" id="{A1433C72-6720-415E-B19A-BA2F2A41881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6" name="Text Box 3">
          <a:extLst>
            <a:ext uri="{FF2B5EF4-FFF2-40B4-BE49-F238E27FC236}">
              <a16:creationId xmlns:a16="http://schemas.microsoft.com/office/drawing/2014/main" id="{1397A19C-DEC8-463F-AD2A-BC7439FA6EA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7" name="Text Box 3">
          <a:extLst>
            <a:ext uri="{FF2B5EF4-FFF2-40B4-BE49-F238E27FC236}">
              <a16:creationId xmlns:a16="http://schemas.microsoft.com/office/drawing/2014/main" id="{5868A72B-FFD3-497D-8BFF-17CF0E3BB32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8" name="Text Box 3">
          <a:extLst>
            <a:ext uri="{FF2B5EF4-FFF2-40B4-BE49-F238E27FC236}">
              <a16:creationId xmlns:a16="http://schemas.microsoft.com/office/drawing/2014/main" id="{FE134758-F163-4CC6-B5E9-7FC02240617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39" name="Text Box 3">
          <a:extLst>
            <a:ext uri="{FF2B5EF4-FFF2-40B4-BE49-F238E27FC236}">
              <a16:creationId xmlns:a16="http://schemas.microsoft.com/office/drawing/2014/main" id="{0C4C7048-2F79-4354-A63B-348E372F365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0" name="Text Box 3">
          <a:extLst>
            <a:ext uri="{FF2B5EF4-FFF2-40B4-BE49-F238E27FC236}">
              <a16:creationId xmlns:a16="http://schemas.microsoft.com/office/drawing/2014/main" id="{76254C68-9C4B-47DC-B50C-FE6811096D1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1" name="Text Box 3">
          <a:extLst>
            <a:ext uri="{FF2B5EF4-FFF2-40B4-BE49-F238E27FC236}">
              <a16:creationId xmlns:a16="http://schemas.microsoft.com/office/drawing/2014/main" id="{95AE0D8E-20F6-4964-861A-3DBCB7FA0E9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2" name="Text Box 3">
          <a:extLst>
            <a:ext uri="{FF2B5EF4-FFF2-40B4-BE49-F238E27FC236}">
              <a16:creationId xmlns:a16="http://schemas.microsoft.com/office/drawing/2014/main" id="{6C39C297-5A35-4C51-90C5-CE0CF26FD87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3" name="Text Box 3">
          <a:extLst>
            <a:ext uri="{FF2B5EF4-FFF2-40B4-BE49-F238E27FC236}">
              <a16:creationId xmlns:a16="http://schemas.microsoft.com/office/drawing/2014/main" id="{8ECCB5B2-D356-4552-840F-ED3DEFEDB6C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4" name="Text Box 3">
          <a:extLst>
            <a:ext uri="{FF2B5EF4-FFF2-40B4-BE49-F238E27FC236}">
              <a16:creationId xmlns:a16="http://schemas.microsoft.com/office/drawing/2014/main" id="{D3992D9C-2B42-492E-BF10-DE41AE17178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5" name="Text Box 3">
          <a:extLst>
            <a:ext uri="{FF2B5EF4-FFF2-40B4-BE49-F238E27FC236}">
              <a16:creationId xmlns:a16="http://schemas.microsoft.com/office/drawing/2014/main" id="{B0C1DAF8-61CF-4FA7-A4E1-7F977D1A67E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6" name="Text Box 3">
          <a:extLst>
            <a:ext uri="{FF2B5EF4-FFF2-40B4-BE49-F238E27FC236}">
              <a16:creationId xmlns:a16="http://schemas.microsoft.com/office/drawing/2014/main" id="{80D0AF86-E571-4355-AC97-06A693BFC91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7" name="Text Box 3">
          <a:extLst>
            <a:ext uri="{FF2B5EF4-FFF2-40B4-BE49-F238E27FC236}">
              <a16:creationId xmlns:a16="http://schemas.microsoft.com/office/drawing/2014/main" id="{5F952DD6-D273-46E4-84C7-59F76928B54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8" name="Text Box 3">
          <a:extLst>
            <a:ext uri="{FF2B5EF4-FFF2-40B4-BE49-F238E27FC236}">
              <a16:creationId xmlns:a16="http://schemas.microsoft.com/office/drawing/2014/main" id="{75450CDB-53B3-4372-9140-261EB4CC3ED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49" name="Text Box 3">
          <a:extLst>
            <a:ext uri="{FF2B5EF4-FFF2-40B4-BE49-F238E27FC236}">
              <a16:creationId xmlns:a16="http://schemas.microsoft.com/office/drawing/2014/main" id="{2C4319EC-B7AA-41CD-92C2-E2EEE87D224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0" name="Text Box 3">
          <a:extLst>
            <a:ext uri="{FF2B5EF4-FFF2-40B4-BE49-F238E27FC236}">
              <a16:creationId xmlns:a16="http://schemas.microsoft.com/office/drawing/2014/main" id="{D208367F-8FB8-4C73-B82C-311FD5F680D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1" name="Text Box 3">
          <a:extLst>
            <a:ext uri="{FF2B5EF4-FFF2-40B4-BE49-F238E27FC236}">
              <a16:creationId xmlns:a16="http://schemas.microsoft.com/office/drawing/2014/main" id="{79B1DA82-9D90-43BC-BE8A-2F61975B52A1}"/>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2" name="Text Box 3">
          <a:extLst>
            <a:ext uri="{FF2B5EF4-FFF2-40B4-BE49-F238E27FC236}">
              <a16:creationId xmlns:a16="http://schemas.microsoft.com/office/drawing/2014/main" id="{EDA60A01-0E6C-4B8C-B373-83336D04E74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3" name="Text Box 3">
          <a:extLst>
            <a:ext uri="{FF2B5EF4-FFF2-40B4-BE49-F238E27FC236}">
              <a16:creationId xmlns:a16="http://schemas.microsoft.com/office/drawing/2014/main" id="{44631905-3C87-4A3A-B4B7-FE3292A73F6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4" name="Text Box 3">
          <a:extLst>
            <a:ext uri="{FF2B5EF4-FFF2-40B4-BE49-F238E27FC236}">
              <a16:creationId xmlns:a16="http://schemas.microsoft.com/office/drawing/2014/main" id="{6B1AF201-85FB-4D62-9DEB-A64BF17BE6B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5" name="Text Box 3">
          <a:extLst>
            <a:ext uri="{FF2B5EF4-FFF2-40B4-BE49-F238E27FC236}">
              <a16:creationId xmlns:a16="http://schemas.microsoft.com/office/drawing/2014/main" id="{A7B01373-6AFB-4F8E-A89F-6489560104A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6" name="Text Box 3">
          <a:extLst>
            <a:ext uri="{FF2B5EF4-FFF2-40B4-BE49-F238E27FC236}">
              <a16:creationId xmlns:a16="http://schemas.microsoft.com/office/drawing/2014/main" id="{B479B31F-43FA-4F91-9AF8-A0AFDE44C28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7" name="Text Box 3">
          <a:extLst>
            <a:ext uri="{FF2B5EF4-FFF2-40B4-BE49-F238E27FC236}">
              <a16:creationId xmlns:a16="http://schemas.microsoft.com/office/drawing/2014/main" id="{571B9FDC-1E89-4949-9DA2-E574FCF5DC9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8" name="Text Box 3">
          <a:extLst>
            <a:ext uri="{FF2B5EF4-FFF2-40B4-BE49-F238E27FC236}">
              <a16:creationId xmlns:a16="http://schemas.microsoft.com/office/drawing/2014/main" id="{BEE940EC-B89E-4900-8EC5-2BFFE3AACD8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59" name="Text Box 3">
          <a:extLst>
            <a:ext uri="{FF2B5EF4-FFF2-40B4-BE49-F238E27FC236}">
              <a16:creationId xmlns:a16="http://schemas.microsoft.com/office/drawing/2014/main" id="{39C41F15-1E03-4F31-83B6-E53FCD36FE0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0" name="Text Box 3">
          <a:extLst>
            <a:ext uri="{FF2B5EF4-FFF2-40B4-BE49-F238E27FC236}">
              <a16:creationId xmlns:a16="http://schemas.microsoft.com/office/drawing/2014/main" id="{FF834CC4-9A6A-4233-8549-7D70CCE46D3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1" name="Text Box 3">
          <a:extLst>
            <a:ext uri="{FF2B5EF4-FFF2-40B4-BE49-F238E27FC236}">
              <a16:creationId xmlns:a16="http://schemas.microsoft.com/office/drawing/2014/main" id="{6F01EC8C-0F99-4355-A190-1F52E25C5B25}"/>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2" name="Text Box 3">
          <a:extLst>
            <a:ext uri="{FF2B5EF4-FFF2-40B4-BE49-F238E27FC236}">
              <a16:creationId xmlns:a16="http://schemas.microsoft.com/office/drawing/2014/main" id="{968BED03-802F-4B30-9412-339D31D30A1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3" name="Text Box 3">
          <a:extLst>
            <a:ext uri="{FF2B5EF4-FFF2-40B4-BE49-F238E27FC236}">
              <a16:creationId xmlns:a16="http://schemas.microsoft.com/office/drawing/2014/main" id="{DDC0127A-E614-401B-AC15-D997AE7E40F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4" name="Text Box 3">
          <a:extLst>
            <a:ext uri="{FF2B5EF4-FFF2-40B4-BE49-F238E27FC236}">
              <a16:creationId xmlns:a16="http://schemas.microsoft.com/office/drawing/2014/main" id="{ABBF501D-11BB-4119-B6DE-602F0D2916E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5" name="Text Box 3">
          <a:extLst>
            <a:ext uri="{FF2B5EF4-FFF2-40B4-BE49-F238E27FC236}">
              <a16:creationId xmlns:a16="http://schemas.microsoft.com/office/drawing/2014/main" id="{005F8C6F-CC3D-4407-8F26-73B72C1EFA0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6" name="Text Box 3">
          <a:extLst>
            <a:ext uri="{FF2B5EF4-FFF2-40B4-BE49-F238E27FC236}">
              <a16:creationId xmlns:a16="http://schemas.microsoft.com/office/drawing/2014/main" id="{4E79CEB0-99AE-4C3D-926B-5648EB2CDEE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7" name="Text Box 3">
          <a:extLst>
            <a:ext uri="{FF2B5EF4-FFF2-40B4-BE49-F238E27FC236}">
              <a16:creationId xmlns:a16="http://schemas.microsoft.com/office/drawing/2014/main" id="{D03172EC-EEC2-4875-B1FF-6028E084542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8" name="Text Box 3">
          <a:extLst>
            <a:ext uri="{FF2B5EF4-FFF2-40B4-BE49-F238E27FC236}">
              <a16:creationId xmlns:a16="http://schemas.microsoft.com/office/drawing/2014/main" id="{23AB7510-9C95-48C5-A166-1C2DC72B003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69" name="Text Box 3">
          <a:extLst>
            <a:ext uri="{FF2B5EF4-FFF2-40B4-BE49-F238E27FC236}">
              <a16:creationId xmlns:a16="http://schemas.microsoft.com/office/drawing/2014/main" id="{703F7F1D-132E-4ED7-9E44-0264E0EE0EC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0" name="Text Box 3">
          <a:extLst>
            <a:ext uri="{FF2B5EF4-FFF2-40B4-BE49-F238E27FC236}">
              <a16:creationId xmlns:a16="http://schemas.microsoft.com/office/drawing/2014/main" id="{1B129D11-DAA9-4868-BC7F-11FD61DEF3D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1" name="Text Box 3">
          <a:extLst>
            <a:ext uri="{FF2B5EF4-FFF2-40B4-BE49-F238E27FC236}">
              <a16:creationId xmlns:a16="http://schemas.microsoft.com/office/drawing/2014/main" id="{2E91D821-2362-4867-A0D9-534ECF8D7A1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2" name="Text Box 3">
          <a:extLst>
            <a:ext uri="{FF2B5EF4-FFF2-40B4-BE49-F238E27FC236}">
              <a16:creationId xmlns:a16="http://schemas.microsoft.com/office/drawing/2014/main" id="{425045BD-4B91-4D32-A391-30AFC289AA5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3" name="Text Box 3">
          <a:extLst>
            <a:ext uri="{FF2B5EF4-FFF2-40B4-BE49-F238E27FC236}">
              <a16:creationId xmlns:a16="http://schemas.microsoft.com/office/drawing/2014/main" id="{A821B08E-9285-4270-8220-3C916619B72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4" name="Text Box 3">
          <a:extLst>
            <a:ext uri="{FF2B5EF4-FFF2-40B4-BE49-F238E27FC236}">
              <a16:creationId xmlns:a16="http://schemas.microsoft.com/office/drawing/2014/main" id="{EAE455C4-6071-4EB8-91B5-4ABAA006191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5" name="Text Box 3">
          <a:extLst>
            <a:ext uri="{FF2B5EF4-FFF2-40B4-BE49-F238E27FC236}">
              <a16:creationId xmlns:a16="http://schemas.microsoft.com/office/drawing/2014/main" id="{2649137C-CCD4-4670-BBC0-95EC6832279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6" name="Text Box 3">
          <a:extLst>
            <a:ext uri="{FF2B5EF4-FFF2-40B4-BE49-F238E27FC236}">
              <a16:creationId xmlns:a16="http://schemas.microsoft.com/office/drawing/2014/main" id="{F94C273B-703B-4997-A317-5047EDC3FE3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7" name="Text Box 3">
          <a:extLst>
            <a:ext uri="{FF2B5EF4-FFF2-40B4-BE49-F238E27FC236}">
              <a16:creationId xmlns:a16="http://schemas.microsoft.com/office/drawing/2014/main" id="{29E05B07-8C11-4E1D-9578-2D426265D36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8" name="Text Box 3">
          <a:extLst>
            <a:ext uri="{FF2B5EF4-FFF2-40B4-BE49-F238E27FC236}">
              <a16:creationId xmlns:a16="http://schemas.microsoft.com/office/drawing/2014/main" id="{A70CC365-6792-4BA0-BBBA-0830A77FCDD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79" name="Text Box 3">
          <a:extLst>
            <a:ext uri="{FF2B5EF4-FFF2-40B4-BE49-F238E27FC236}">
              <a16:creationId xmlns:a16="http://schemas.microsoft.com/office/drawing/2014/main" id="{DF50A87F-DE04-4904-A1CA-1CC6C2D2E2C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0" name="Text Box 3">
          <a:extLst>
            <a:ext uri="{FF2B5EF4-FFF2-40B4-BE49-F238E27FC236}">
              <a16:creationId xmlns:a16="http://schemas.microsoft.com/office/drawing/2014/main" id="{A495F4F2-92C9-496A-95AA-45E784ED380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1" name="Text Box 3">
          <a:extLst>
            <a:ext uri="{FF2B5EF4-FFF2-40B4-BE49-F238E27FC236}">
              <a16:creationId xmlns:a16="http://schemas.microsoft.com/office/drawing/2014/main" id="{4C441E20-9B54-476B-8E81-8A90ED0B87D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2" name="Text Box 3">
          <a:extLst>
            <a:ext uri="{FF2B5EF4-FFF2-40B4-BE49-F238E27FC236}">
              <a16:creationId xmlns:a16="http://schemas.microsoft.com/office/drawing/2014/main" id="{23C1B7A3-9E21-4B16-9EC5-C8E22592D5D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3" name="Text Box 3">
          <a:extLst>
            <a:ext uri="{FF2B5EF4-FFF2-40B4-BE49-F238E27FC236}">
              <a16:creationId xmlns:a16="http://schemas.microsoft.com/office/drawing/2014/main" id="{E94D1569-9789-46C2-9173-5C34617AC7C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4" name="Text Box 3">
          <a:extLst>
            <a:ext uri="{FF2B5EF4-FFF2-40B4-BE49-F238E27FC236}">
              <a16:creationId xmlns:a16="http://schemas.microsoft.com/office/drawing/2014/main" id="{E4C70743-7BCB-452E-A1EA-2FD597FDC0C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5" name="Text Box 3">
          <a:extLst>
            <a:ext uri="{FF2B5EF4-FFF2-40B4-BE49-F238E27FC236}">
              <a16:creationId xmlns:a16="http://schemas.microsoft.com/office/drawing/2014/main" id="{CA4DA377-3016-47B0-B2BE-905B5687BA2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6" name="Text Box 3">
          <a:extLst>
            <a:ext uri="{FF2B5EF4-FFF2-40B4-BE49-F238E27FC236}">
              <a16:creationId xmlns:a16="http://schemas.microsoft.com/office/drawing/2014/main" id="{0B67E059-AD93-4D6B-95DE-E729AC58690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7" name="Text Box 3">
          <a:extLst>
            <a:ext uri="{FF2B5EF4-FFF2-40B4-BE49-F238E27FC236}">
              <a16:creationId xmlns:a16="http://schemas.microsoft.com/office/drawing/2014/main" id="{DE7CF549-B0B1-4ECF-B70C-A5992BE1761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8" name="Text Box 3">
          <a:extLst>
            <a:ext uri="{FF2B5EF4-FFF2-40B4-BE49-F238E27FC236}">
              <a16:creationId xmlns:a16="http://schemas.microsoft.com/office/drawing/2014/main" id="{2FA18C7A-F70B-4009-BF60-8104EA837025}"/>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89" name="Text Box 3">
          <a:extLst>
            <a:ext uri="{FF2B5EF4-FFF2-40B4-BE49-F238E27FC236}">
              <a16:creationId xmlns:a16="http://schemas.microsoft.com/office/drawing/2014/main" id="{AA8ED7ED-2556-49C1-A9C5-5B3A97B68A9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0" name="Text Box 3">
          <a:extLst>
            <a:ext uri="{FF2B5EF4-FFF2-40B4-BE49-F238E27FC236}">
              <a16:creationId xmlns:a16="http://schemas.microsoft.com/office/drawing/2014/main" id="{4131A101-48BE-485A-93A4-3AC38AD5794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1" name="Text Box 3">
          <a:extLst>
            <a:ext uri="{FF2B5EF4-FFF2-40B4-BE49-F238E27FC236}">
              <a16:creationId xmlns:a16="http://schemas.microsoft.com/office/drawing/2014/main" id="{873432D1-E906-4490-A1EA-824CB08F9F0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2" name="Text Box 3">
          <a:extLst>
            <a:ext uri="{FF2B5EF4-FFF2-40B4-BE49-F238E27FC236}">
              <a16:creationId xmlns:a16="http://schemas.microsoft.com/office/drawing/2014/main" id="{595EEEFD-9C78-412D-A435-4E14092EF5E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3" name="Text Box 3">
          <a:extLst>
            <a:ext uri="{FF2B5EF4-FFF2-40B4-BE49-F238E27FC236}">
              <a16:creationId xmlns:a16="http://schemas.microsoft.com/office/drawing/2014/main" id="{F18C66A7-189C-40ED-97BB-984D1F4D9F9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4" name="Text Box 3">
          <a:extLst>
            <a:ext uri="{FF2B5EF4-FFF2-40B4-BE49-F238E27FC236}">
              <a16:creationId xmlns:a16="http://schemas.microsoft.com/office/drawing/2014/main" id="{8E75F69C-F907-4EBC-94DF-58BEDB5FB75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5" name="Text Box 3">
          <a:extLst>
            <a:ext uri="{FF2B5EF4-FFF2-40B4-BE49-F238E27FC236}">
              <a16:creationId xmlns:a16="http://schemas.microsoft.com/office/drawing/2014/main" id="{6DD4FCF7-7DB8-48F3-98C5-6A436A0132AE}"/>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6" name="Text Box 3">
          <a:extLst>
            <a:ext uri="{FF2B5EF4-FFF2-40B4-BE49-F238E27FC236}">
              <a16:creationId xmlns:a16="http://schemas.microsoft.com/office/drawing/2014/main" id="{7B9085DE-D48D-4474-8779-A9E79B594F7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7" name="Text Box 3">
          <a:extLst>
            <a:ext uri="{FF2B5EF4-FFF2-40B4-BE49-F238E27FC236}">
              <a16:creationId xmlns:a16="http://schemas.microsoft.com/office/drawing/2014/main" id="{B3D6D405-F08B-4F49-9580-FFC49A4ED1D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8" name="Text Box 3">
          <a:extLst>
            <a:ext uri="{FF2B5EF4-FFF2-40B4-BE49-F238E27FC236}">
              <a16:creationId xmlns:a16="http://schemas.microsoft.com/office/drawing/2014/main" id="{4E8E18BD-A788-40D2-AC02-3FBAC34EA08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099" name="Text Box 3">
          <a:extLst>
            <a:ext uri="{FF2B5EF4-FFF2-40B4-BE49-F238E27FC236}">
              <a16:creationId xmlns:a16="http://schemas.microsoft.com/office/drawing/2014/main" id="{3625C1F6-8002-4A0B-BE3D-1B477D307AF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0" name="Text Box 3">
          <a:extLst>
            <a:ext uri="{FF2B5EF4-FFF2-40B4-BE49-F238E27FC236}">
              <a16:creationId xmlns:a16="http://schemas.microsoft.com/office/drawing/2014/main" id="{C377235B-2291-468D-B555-B479E70281A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1" name="Text Box 3">
          <a:extLst>
            <a:ext uri="{FF2B5EF4-FFF2-40B4-BE49-F238E27FC236}">
              <a16:creationId xmlns:a16="http://schemas.microsoft.com/office/drawing/2014/main" id="{FFC57821-0BE5-428C-B29B-B420F8C97E2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2" name="Text Box 3">
          <a:extLst>
            <a:ext uri="{FF2B5EF4-FFF2-40B4-BE49-F238E27FC236}">
              <a16:creationId xmlns:a16="http://schemas.microsoft.com/office/drawing/2014/main" id="{6CB85E4C-4FAC-4C0E-AD59-3800D16C4BF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3" name="Text Box 3">
          <a:extLst>
            <a:ext uri="{FF2B5EF4-FFF2-40B4-BE49-F238E27FC236}">
              <a16:creationId xmlns:a16="http://schemas.microsoft.com/office/drawing/2014/main" id="{8291BF93-9C27-4810-87C3-7A523F879B4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4" name="Text Box 3">
          <a:extLst>
            <a:ext uri="{FF2B5EF4-FFF2-40B4-BE49-F238E27FC236}">
              <a16:creationId xmlns:a16="http://schemas.microsoft.com/office/drawing/2014/main" id="{1ADA04DB-2143-4D49-A17C-EE7666A6B5D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5" name="Text Box 3">
          <a:extLst>
            <a:ext uri="{FF2B5EF4-FFF2-40B4-BE49-F238E27FC236}">
              <a16:creationId xmlns:a16="http://schemas.microsoft.com/office/drawing/2014/main" id="{08E1332F-A854-4C92-A6BF-D08E87918D9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6" name="Text Box 3">
          <a:extLst>
            <a:ext uri="{FF2B5EF4-FFF2-40B4-BE49-F238E27FC236}">
              <a16:creationId xmlns:a16="http://schemas.microsoft.com/office/drawing/2014/main" id="{B5238AB3-296F-4813-9395-D78EE6080BC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7" name="Text Box 3">
          <a:extLst>
            <a:ext uri="{FF2B5EF4-FFF2-40B4-BE49-F238E27FC236}">
              <a16:creationId xmlns:a16="http://schemas.microsoft.com/office/drawing/2014/main" id="{7F8DBE2E-5C7A-434F-ABAF-324E0135DA0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8" name="Text Box 3">
          <a:extLst>
            <a:ext uri="{FF2B5EF4-FFF2-40B4-BE49-F238E27FC236}">
              <a16:creationId xmlns:a16="http://schemas.microsoft.com/office/drawing/2014/main" id="{4906CB09-68DA-44BB-9997-E847CE5B5299}"/>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09" name="Text Box 3">
          <a:extLst>
            <a:ext uri="{FF2B5EF4-FFF2-40B4-BE49-F238E27FC236}">
              <a16:creationId xmlns:a16="http://schemas.microsoft.com/office/drawing/2014/main" id="{144588F5-ECD6-4EF0-9D7B-24F5FC21E27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0" name="Text Box 3">
          <a:extLst>
            <a:ext uri="{FF2B5EF4-FFF2-40B4-BE49-F238E27FC236}">
              <a16:creationId xmlns:a16="http://schemas.microsoft.com/office/drawing/2014/main" id="{A75603DD-B3C7-47EA-A7A3-6E85ECE9213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1" name="Text Box 3">
          <a:extLst>
            <a:ext uri="{FF2B5EF4-FFF2-40B4-BE49-F238E27FC236}">
              <a16:creationId xmlns:a16="http://schemas.microsoft.com/office/drawing/2014/main" id="{9A91F17F-43B7-4767-AF3A-DDF81DC7B12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2" name="Text Box 3">
          <a:extLst>
            <a:ext uri="{FF2B5EF4-FFF2-40B4-BE49-F238E27FC236}">
              <a16:creationId xmlns:a16="http://schemas.microsoft.com/office/drawing/2014/main" id="{72376C78-37B0-4BA3-9F06-837A9824A14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3" name="Text Box 3">
          <a:extLst>
            <a:ext uri="{FF2B5EF4-FFF2-40B4-BE49-F238E27FC236}">
              <a16:creationId xmlns:a16="http://schemas.microsoft.com/office/drawing/2014/main" id="{30EEAFC6-8F57-484B-8DFC-BB88B75886E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4" name="Text Box 3">
          <a:extLst>
            <a:ext uri="{FF2B5EF4-FFF2-40B4-BE49-F238E27FC236}">
              <a16:creationId xmlns:a16="http://schemas.microsoft.com/office/drawing/2014/main" id="{9449D0F4-54D4-41EF-B818-C1D35ECA327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5" name="Text Box 3">
          <a:extLst>
            <a:ext uri="{FF2B5EF4-FFF2-40B4-BE49-F238E27FC236}">
              <a16:creationId xmlns:a16="http://schemas.microsoft.com/office/drawing/2014/main" id="{CF8AFD32-F5FD-473C-868E-4B591116C25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6" name="Text Box 3">
          <a:extLst>
            <a:ext uri="{FF2B5EF4-FFF2-40B4-BE49-F238E27FC236}">
              <a16:creationId xmlns:a16="http://schemas.microsoft.com/office/drawing/2014/main" id="{1D0E4B46-22BD-4033-AB33-FB744D1F6B5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7" name="Text Box 3">
          <a:extLst>
            <a:ext uri="{FF2B5EF4-FFF2-40B4-BE49-F238E27FC236}">
              <a16:creationId xmlns:a16="http://schemas.microsoft.com/office/drawing/2014/main" id="{F0155137-2DCF-4333-A48B-3D02115748E5}"/>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8" name="Text Box 3">
          <a:extLst>
            <a:ext uri="{FF2B5EF4-FFF2-40B4-BE49-F238E27FC236}">
              <a16:creationId xmlns:a16="http://schemas.microsoft.com/office/drawing/2014/main" id="{E67DE95C-E1F2-4EFF-80C4-0A1DF4E26C2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19" name="Text Box 3">
          <a:extLst>
            <a:ext uri="{FF2B5EF4-FFF2-40B4-BE49-F238E27FC236}">
              <a16:creationId xmlns:a16="http://schemas.microsoft.com/office/drawing/2014/main" id="{EE2BB02D-3C9C-49B5-86F5-E1782A257E5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0" name="Text Box 3">
          <a:extLst>
            <a:ext uri="{FF2B5EF4-FFF2-40B4-BE49-F238E27FC236}">
              <a16:creationId xmlns:a16="http://schemas.microsoft.com/office/drawing/2014/main" id="{CA8697A5-960B-47E3-8929-55C2190EF392}"/>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1" name="Text Box 3">
          <a:extLst>
            <a:ext uri="{FF2B5EF4-FFF2-40B4-BE49-F238E27FC236}">
              <a16:creationId xmlns:a16="http://schemas.microsoft.com/office/drawing/2014/main" id="{5ADA0B53-79C9-42D0-9B65-6885C6BE25F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2" name="Text Box 3">
          <a:extLst>
            <a:ext uri="{FF2B5EF4-FFF2-40B4-BE49-F238E27FC236}">
              <a16:creationId xmlns:a16="http://schemas.microsoft.com/office/drawing/2014/main" id="{97F905E1-C3EB-4E25-A2A4-CF9A6A1523F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3" name="Text Box 3">
          <a:extLst>
            <a:ext uri="{FF2B5EF4-FFF2-40B4-BE49-F238E27FC236}">
              <a16:creationId xmlns:a16="http://schemas.microsoft.com/office/drawing/2014/main" id="{FB438DA3-6896-461C-A301-0F553CF9D84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4" name="Text Box 3">
          <a:extLst>
            <a:ext uri="{FF2B5EF4-FFF2-40B4-BE49-F238E27FC236}">
              <a16:creationId xmlns:a16="http://schemas.microsoft.com/office/drawing/2014/main" id="{436A030F-8DF9-432C-8E2A-16308B09861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5" name="Text Box 3">
          <a:extLst>
            <a:ext uri="{FF2B5EF4-FFF2-40B4-BE49-F238E27FC236}">
              <a16:creationId xmlns:a16="http://schemas.microsoft.com/office/drawing/2014/main" id="{CD1532B5-7345-4709-9FE3-E51030AA37E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6" name="Text Box 3">
          <a:extLst>
            <a:ext uri="{FF2B5EF4-FFF2-40B4-BE49-F238E27FC236}">
              <a16:creationId xmlns:a16="http://schemas.microsoft.com/office/drawing/2014/main" id="{E41963E4-178A-4F46-8D1C-A6613871FD6C}"/>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7" name="Text Box 3">
          <a:extLst>
            <a:ext uri="{FF2B5EF4-FFF2-40B4-BE49-F238E27FC236}">
              <a16:creationId xmlns:a16="http://schemas.microsoft.com/office/drawing/2014/main" id="{F0BAE9F8-4266-4683-ABCF-500C5C08D8A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8" name="Text Box 3">
          <a:extLst>
            <a:ext uri="{FF2B5EF4-FFF2-40B4-BE49-F238E27FC236}">
              <a16:creationId xmlns:a16="http://schemas.microsoft.com/office/drawing/2014/main" id="{9981519F-1A1F-4CD0-9978-BD2653C7540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29" name="Text Box 3">
          <a:extLst>
            <a:ext uri="{FF2B5EF4-FFF2-40B4-BE49-F238E27FC236}">
              <a16:creationId xmlns:a16="http://schemas.microsoft.com/office/drawing/2014/main" id="{B184E3E0-BF26-4161-8375-258381FDBE4B}"/>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0" name="Text Box 3">
          <a:extLst>
            <a:ext uri="{FF2B5EF4-FFF2-40B4-BE49-F238E27FC236}">
              <a16:creationId xmlns:a16="http://schemas.microsoft.com/office/drawing/2014/main" id="{5BED53D6-D65A-44DA-A2D9-0C99AF50C9D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1" name="Text Box 3">
          <a:extLst>
            <a:ext uri="{FF2B5EF4-FFF2-40B4-BE49-F238E27FC236}">
              <a16:creationId xmlns:a16="http://schemas.microsoft.com/office/drawing/2014/main" id="{5294E6FA-6104-4137-B453-145DD03F096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2" name="Text Box 3">
          <a:extLst>
            <a:ext uri="{FF2B5EF4-FFF2-40B4-BE49-F238E27FC236}">
              <a16:creationId xmlns:a16="http://schemas.microsoft.com/office/drawing/2014/main" id="{486DC57C-3C3B-40ED-B6B4-13F32E08E10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3" name="Text Box 3">
          <a:extLst>
            <a:ext uri="{FF2B5EF4-FFF2-40B4-BE49-F238E27FC236}">
              <a16:creationId xmlns:a16="http://schemas.microsoft.com/office/drawing/2014/main" id="{C2AFDE7B-C1B9-40C7-AC96-DDEB8A1BD70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4" name="Text Box 3">
          <a:extLst>
            <a:ext uri="{FF2B5EF4-FFF2-40B4-BE49-F238E27FC236}">
              <a16:creationId xmlns:a16="http://schemas.microsoft.com/office/drawing/2014/main" id="{7F831CA6-D8A2-4596-A69F-F223CF8CB70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5" name="Text Box 3">
          <a:extLst>
            <a:ext uri="{FF2B5EF4-FFF2-40B4-BE49-F238E27FC236}">
              <a16:creationId xmlns:a16="http://schemas.microsoft.com/office/drawing/2014/main" id="{A9657BF5-0514-44CF-BCAF-B8EC528F5C8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6" name="Text Box 3">
          <a:extLst>
            <a:ext uri="{FF2B5EF4-FFF2-40B4-BE49-F238E27FC236}">
              <a16:creationId xmlns:a16="http://schemas.microsoft.com/office/drawing/2014/main" id="{BA5BA15F-0D42-42F2-A79D-D134BBC98FE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7" name="Text Box 3">
          <a:extLst>
            <a:ext uri="{FF2B5EF4-FFF2-40B4-BE49-F238E27FC236}">
              <a16:creationId xmlns:a16="http://schemas.microsoft.com/office/drawing/2014/main" id="{3AD68AE3-853B-4817-A27E-361241FAC3E0}"/>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8" name="Text Box 3">
          <a:extLst>
            <a:ext uri="{FF2B5EF4-FFF2-40B4-BE49-F238E27FC236}">
              <a16:creationId xmlns:a16="http://schemas.microsoft.com/office/drawing/2014/main" id="{EA73F43B-B928-43F5-B171-7210C4D551C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39" name="Text Box 3">
          <a:extLst>
            <a:ext uri="{FF2B5EF4-FFF2-40B4-BE49-F238E27FC236}">
              <a16:creationId xmlns:a16="http://schemas.microsoft.com/office/drawing/2014/main" id="{6DE0674A-34FA-4AA8-8D23-5087730B74A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0" name="Text Box 3">
          <a:extLst>
            <a:ext uri="{FF2B5EF4-FFF2-40B4-BE49-F238E27FC236}">
              <a16:creationId xmlns:a16="http://schemas.microsoft.com/office/drawing/2014/main" id="{CD846CB9-F789-4F51-A526-258A752F9211}"/>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1" name="Text Box 3">
          <a:extLst>
            <a:ext uri="{FF2B5EF4-FFF2-40B4-BE49-F238E27FC236}">
              <a16:creationId xmlns:a16="http://schemas.microsoft.com/office/drawing/2014/main" id="{1D1F29AB-1372-49BB-A078-3CEF110F6F6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2" name="Text Box 3">
          <a:extLst>
            <a:ext uri="{FF2B5EF4-FFF2-40B4-BE49-F238E27FC236}">
              <a16:creationId xmlns:a16="http://schemas.microsoft.com/office/drawing/2014/main" id="{B47986DB-8EE0-4DA8-946A-1B64E359877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3" name="Text Box 3">
          <a:extLst>
            <a:ext uri="{FF2B5EF4-FFF2-40B4-BE49-F238E27FC236}">
              <a16:creationId xmlns:a16="http://schemas.microsoft.com/office/drawing/2014/main" id="{9E354FC9-B297-4269-BAF2-8383D077C0A8}"/>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4" name="Text Box 3">
          <a:extLst>
            <a:ext uri="{FF2B5EF4-FFF2-40B4-BE49-F238E27FC236}">
              <a16:creationId xmlns:a16="http://schemas.microsoft.com/office/drawing/2014/main" id="{A7434FD8-DCA3-4C7B-A7D9-265C538C297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5" name="Text Box 3">
          <a:extLst>
            <a:ext uri="{FF2B5EF4-FFF2-40B4-BE49-F238E27FC236}">
              <a16:creationId xmlns:a16="http://schemas.microsoft.com/office/drawing/2014/main" id="{E1EBEF42-C4FF-4443-AECC-1565400EFD93}"/>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6" name="Text Box 3">
          <a:extLst>
            <a:ext uri="{FF2B5EF4-FFF2-40B4-BE49-F238E27FC236}">
              <a16:creationId xmlns:a16="http://schemas.microsoft.com/office/drawing/2014/main" id="{14CE5CFA-568F-4421-8ED5-72842D9C259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7" name="Text Box 3">
          <a:extLst>
            <a:ext uri="{FF2B5EF4-FFF2-40B4-BE49-F238E27FC236}">
              <a16:creationId xmlns:a16="http://schemas.microsoft.com/office/drawing/2014/main" id="{952CABC0-08DA-40A9-AC09-7DD2D6F95B76}"/>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8" name="Text Box 3">
          <a:extLst>
            <a:ext uri="{FF2B5EF4-FFF2-40B4-BE49-F238E27FC236}">
              <a16:creationId xmlns:a16="http://schemas.microsoft.com/office/drawing/2014/main" id="{EE3F84EE-7989-4E1D-AD3C-33797C0B1A44}"/>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49" name="Text Box 3">
          <a:extLst>
            <a:ext uri="{FF2B5EF4-FFF2-40B4-BE49-F238E27FC236}">
              <a16:creationId xmlns:a16="http://schemas.microsoft.com/office/drawing/2014/main" id="{C4B88C47-BA80-4B62-B27E-D288D66F7E8A}"/>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0" name="Text Box 3">
          <a:extLst>
            <a:ext uri="{FF2B5EF4-FFF2-40B4-BE49-F238E27FC236}">
              <a16:creationId xmlns:a16="http://schemas.microsoft.com/office/drawing/2014/main" id="{2FEA5368-A626-42D9-93D6-CBD557BC6E7D}"/>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1" name="Text Box 3">
          <a:extLst>
            <a:ext uri="{FF2B5EF4-FFF2-40B4-BE49-F238E27FC236}">
              <a16:creationId xmlns:a16="http://schemas.microsoft.com/office/drawing/2014/main" id="{780078AA-C08D-427B-ABD4-33E7F9601F8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2" name="Text Box 3">
          <a:extLst>
            <a:ext uri="{FF2B5EF4-FFF2-40B4-BE49-F238E27FC236}">
              <a16:creationId xmlns:a16="http://schemas.microsoft.com/office/drawing/2014/main" id="{852E283E-CF68-4161-855A-252AEE127A0F}"/>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1447800</xdr:colOff>
      <xdr:row>448</xdr:row>
      <xdr:rowOff>0</xdr:rowOff>
    </xdr:from>
    <xdr:to>
      <xdr:col>1</xdr:col>
      <xdr:colOff>1447800</xdr:colOff>
      <xdr:row>448</xdr:row>
      <xdr:rowOff>209306</xdr:rowOff>
    </xdr:to>
    <xdr:sp macro="" textlink="">
      <xdr:nvSpPr>
        <xdr:cNvPr id="1153" name="Text Box 3">
          <a:extLst>
            <a:ext uri="{FF2B5EF4-FFF2-40B4-BE49-F238E27FC236}">
              <a16:creationId xmlns:a16="http://schemas.microsoft.com/office/drawing/2014/main" id="{BAA6F799-B9A8-426A-9AB5-27B76E727897}"/>
            </a:ext>
          </a:extLst>
        </xdr:cNvPr>
        <xdr:cNvSpPr txBox="1">
          <a:spLocks noChangeArrowheads="1"/>
        </xdr:cNvSpPr>
      </xdr:nvSpPr>
      <xdr:spPr bwMode="auto">
        <a:xfrm>
          <a:off x="2552700" y="43773090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1447800</xdr:colOff>
      <xdr:row>427</xdr:row>
      <xdr:rowOff>0</xdr:rowOff>
    </xdr:from>
    <xdr:ext cx="0" cy="209306"/>
    <xdr:sp macro="" textlink="">
      <xdr:nvSpPr>
        <xdr:cNvPr id="1154" name="Text Box 3">
          <a:extLst>
            <a:ext uri="{FF2B5EF4-FFF2-40B4-BE49-F238E27FC236}">
              <a16:creationId xmlns:a16="http://schemas.microsoft.com/office/drawing/2014/main" id="{88FBC4AE-2C75-41AF-AB93-26163724DCA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55" name="Text Box 3">
          <a:extLst>
            <a:ext uri="{FF2B5EF4-FFF2-40B4-BE49-F238E27FC236}">
              <a16:creationId xmlns:a16="http://schemas.microsoft.com/office/drawing/2014/main" id="{5915BD57-5B1D-499C-AC94-BA7366082F0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56" name="Text Box 3">
          <a:extLst>
            <a:ext uri="{FF2B5EF4-FFF2-40B4-BE49-F238E27FC236}">
              <a16:creationId xmlns:a16="http://schemas.microsoft.com/office/drawing/2014/main" id="{5265421C-A6F0-411E-AC6E-B1365BF507F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57" name="Text Box 3">
          <a:extLst>
            <a:ext uri="{FF2B5EF4-FFF2-40B4-BE49-F238E27FC236}">
              <a16:creationId xmlns:a16="http://schemas.microsoft.com/office/drawing/2014/main" id="{391B8D91-AE5D-42DD-86ED-BBD507F3E5F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58" name="Text Box 3">
          <a:extLst>
            <a:ext uri="{FF2B5EF4-FFF2-40B4-BE49-F238E27FC236}">
              <a16:creationId xmlns:a16="http://schemas.microsoft.com/office/drawing/2014/main" id="{C44B466C-47C9-4AD8-842C-D67A4CE863F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59" name="Text Box 3">
          <a:extLst>
            <a:ext uri="{FF2B5EF4-FFF2-40B4-BE49-F238E27FC236}">
              <a16:creationId xmlns:a16="http://schemas.microsoft.com/office/drawing/2014/main" id="{98E1A02F-91D1-4A41-AC6D-BDD3D4B19BC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0" name="Text Box 3">
          <a:extLst>
            <a:ext uri="{FF2B5EF4-FFF2-40B4-BE49-F238E27FC236}">
              <a16:creationId xmlns:a16="http://schemas.microsoft.com/office/drawing/2014/main" id="{00202631-C324-480E-AB60-6D79CC8B83D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1" name="Text Box 3">
          <a:extLst>
            <a:ext uri="{FF2B5EF4-FFF2-40B4-BE49-F238E27FC236}">
              <a16:creationId xmlns:a16="http://schemas.microsoft.com/office/drawing/2014/main" id="{45737932-58D8-47C4-960E-7471B20C4FE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2" name="Text Box 3">
          <a:extLst>
            <a:ext uri="{FF2B5EF4-FFF2-40B4-BE49-F238E27FC236}">
              <a16:creationId xmlns:a16="http://schemas.microsoft.com/office/drawing/2014/main" id="{2152EE4B-4A50-43C6-BB76-AD27B07B2D9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3" name="Text Box 3">
          <a:extLst>
            <a:ext uri="{FF2B5EF4-FFF2-40B4-BE49-F238E27FC236}">
              <a16:creationId xmlns:a16="http://schemas.microsoft.com/office/drawing/2014/main" id="{750E1A6D-3BBB-49EE-96F8-E9110C72B22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4" name="Text Box 3">
          <a:extLst>
            <a:ext uri="{FF2B5EF4-FFF2-40B4-BE49-F238E27FC236}">
              <a16:creationId xmlns:a16="http://schemas.microsoft.com/office/drawing/2014/main" id="{DADF0667-E632-4FBB-BD2C-8159F442427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5" name="Text Box 3">
          <a:extLst>
            <a:ext uri="{FF2B5EF4-FFF2-40B4-BE49-F238E27FC236}">
              <a16:creationId xmlns:a16="http://schemas.microsoft.com/office/drawing/2014/main" id="{41BF8538-2F13-42EA-A0DC-7E6152879F6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6" name="Text Box 3">
          <a:extLst>
            <a:ext uri="{FF2B5EF4-FFF2-40B4-BE49-F238E27FC236}">
              <a16:creationId xmlns:a16="http://schemas.microsoft.com/office/drawing/2014/main" id="{14D09DF3-8185-4D43-971C-CB212795F85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7" name="Text Box 3">
          <a:extLst>
            <a:ext uri="{FF2B5EF4-FFF2-40B4-BE49-F238E27FC236}">
              <a16:creationId xmlns:a16="http://schemas.microsoft.com/office/drawing/2014/main" id="{945ED6BF-7822-4D61-86A5-16F9A8D2C73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8" name="Text Box 3">
          <a:extLst>
            <a:ext uri="{FF2B5EF4-FFF2-40B4-BE49-F238E27FC236}">
              <a16:creationId xmlns:a16="http://schemas.microsoft.com/office/drawing/2014/main" id="{E0F355BC-A2E5-4737-B897-7B14753F71F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69" name="Text Box 3">
          <a:extLst>
            <a:ext uri="{FF2B5EF4-FFF2-40B4-BE49-F238E27FC236}">
              <a16:creationId xmlns:a16="http://schemas.microsoft.com/office/drawing/2014/main" id="{C1A38BB6-713E-4A63-B358-244082886FC2}"/>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0" name="Text Box 3">
          <a:extLst>
            <a:ext uri="{FF2B5EF4-FFF2-40B4-BE49-F238E27FC236}">
              <a16:creationId xmlns:a16="http://schemas.microsoft.com/office/drawing/2014/main" id="{F4DACCFC-F03E-4280-B42C-7F5AB37CAC6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1" name="Text Box 3">
          <a:extLst>
            <a:ext uri="{FF2B5EF4-FFF2-40B4-BE49-F238E27FC236}">
              <a16:creationId xmlns:a16="http://schemas.microsoft.com/office/drawing/2014/main" id="{6B84CF90-3291-4694-B610-C0ECC5FB065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2" name="Text Box 3">
          <a:extLst>
            <a:ext uri="{FF2B5EF4-FFF2-40B4-BE49-F238E27FC236}">
              <a16:creationId xmlns:a16="http://schemas.microsoft.com/office/drawing/2014/main" id="{13C2BDB7-D179-4A06-A0AD-4D682E6C109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3" name="Text Box 3">
          <a:extLst>
            <a:ext uri="{FF2B5EF4-FFF2-40B4-BE49-F238E27FC236}">
              <a16:creationId xmlns:a16="http://schemas.microsoft.com/office/drawing/2014/main" id="{DCE1BFEC-174E-4191-ACA0-CFD661D8236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4" name="Text Box 3">
          <a:extLst>
            <a:ext uri="{FF2B5EF4-FFF2-40B4-BE49-F238E27FC236}">
              <a16:creationId xmlns:a16="http://schemas.microsoft.com/office/drawing/2014/main" id="{F4D19CAA-B916-49AA-B0D1-96B316979392}"/>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5" name="Text Box 3">
          <a:extLst>
            <a:ext uri="{FF2B5EF4-FFF2-40B4-BE49-F238E27FC236}">
              <a16:creationId xmlns:a16="http://schemas.microsoft.com/office/drawing/2014/main" id="{F05AFB04-7A77-4704-8305-8EC952D3D18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6" name="Text Box 3">
          <a:extLst>
            <a:ext uri="{FF2B5EF4-FFF2-40B4-BE49-F238E27FC236}">
              <a16:creationId xmlns:a16="http://schemas.microsoft.com/office/drawing/2014/main" id="{DD4E3682-26DF-46D1-B2C5-C2FBC7EC426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7" name="Text Box 3">
          <a:extLst>
            <a:ext uri="{FF2B5EF4-FFF2-40B4-BE49-F238E27FC236}">
              <a16:creationId xmlns:a16="http://schemas.microsoft.com/office/drawing/2014/main" id="{17B2720B-F21C-4A36-95BC-6141D6CD715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8" name="Text Box 3">
          <a:extLst>
            <a:ext uri="{FF2B5EF4-FFF2-40B4-BE49-F238E27FC236}">
              <a16:creationId xmlns:a16="http://schemas.microsoft.com/office/drawing/2014/main" id="{25D3F1FA-AF70-40A0-90BC-E9A7D8BE59B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79" name="Text Box 3">
          <a:extLst>
            <a:ext uri="{FF2B5EF4-FFF2-40B4-BE49-F238E27FC236}">
              <a16:creationId xmlns:a16="http://schemas.microsoft.com/office/drawing/2014/main" id="{21AC559C-9CEE-48AF-9CA5-145C018E847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0" name="Text Box 3">
          <a:extLst>
            <a:ext uri="{FF2B5EF4-FFF2-40B4-BE49-F238E27FC236}">
              <a16:creationId xmlns:a16="http://schemas.microsoft.com/office/drawing/2014/main" id="{51A5D166-3AA0-455A-971D-E28E166344C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1" name="Text Box 3">
          <a:extLst>
            <a:ext uri="{FF2B5EF4-FFF2-40B4-BE49-F238E27FC236}">
              <a16:creationId xmlns:a16="http://schemas.microsoft.com/office/drawing/2014/main" id="{FC7AE2A0-EF7A-4957-B1D1-5AEB5F84538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2" name="Text Box 3">
          <a:extLst>
            <a:ext uri="{FF2B5EF4-FFF2-40B4-BE49-F238E27FC236}">
              <a16:creationId xmlns:a16="http://schemas.microsoft.com/office/drawing/2014/main" id="{21FF6539-D0D0-44DD-8F57-4989A138DC8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3" name="Text Box 3">
          <a:extLst>
            <a:ext uri="{FF2B5EF4-FFF2-40B4-BE49-F238E27FC236}">
              <a16:creationId xmlns:a16="http://schemas.microsoft.com/office/drawing/2014/main" id="{0424C066-D697-44B2-A9DC-A19A0A0793A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4" name="Text Box 3">
          <a:extLst>
            <a:ext uri="{FF2B5EF4-FFF2-40B4-BE49-F238E27FC236}">
              <a16:creationId xmlns:a16="http://schemas.microsoft.com/office/drawing/2014/main" id="{C46270B8-2C01-4579-AAFD-74EA0D37E80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5" name="Text Box 3">
          <a:extLst>
            <a:ext uri="{FF2B5EF4-FFF2-40B4-BE49-F238E27FC236}">
              <a16:creationId xmlns:a16="http://schemas.microsoft.com/office/drawing/2014/main" id="{C999544A-657C-4A13-B224-055B6B1D240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6" name="Text Box 3">
          <a:extLst>
            <a:ext uri="{FF2B5EF4-FFF2-40B4-BE49-F238E27FC236}">
              <a16:creationId xmlns:a16="http://schemas.microsoft.com/office/drawing/2014/main" id="{5F8A26DD-BE59-49C0-A0C6-40288FD147C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7" name="Text Box 3">
          <a:extLst>
            <a:ext uri="{FF2B5EF4-FFF2-40B4-BE49-F238E27FC236}">
              <a16:creationId xmlns:a16="http://schemas.microsoft.com/office/drawing/2014/main" id="{D16F0DB1-95C4-4AB3-8047-64B7E9A03E6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8" name="Text Box 3">
          <a:extLst>
            <a:ext uri="{FF2B5EF4-FFF2-40B4-BE49-F238E27FC236}">
              <a16:creationId xmlns:a16="http://schemas.microsoft.com/office/drawing/2014/main" id="{4CA023E2-9379-47F3-8AE2-DC03AE78D8B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89" name="Text Box 3">
          <a:extLst>
            <a:ext uri="{FF2B5EF4-FFF2-40B4-BE49-F238E27FC236}">
              <a16:creationId xmlns:a16="http://schemas.microsoft.com/office/drawing/2014/main" id="{9DF7905F-83FF-41CE-951C-C24411C65F1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0" name="Text Box 3">
          <a:extLst>
            <a:ext uri="{FF2B5EF4-FFF2-40B4-BE49-F238E27FC236}">
              <a16:creationId xmlns:a16="http://schemas.microsoft.com/office/drawing/2014/main" id="{F39F0F3B-CE6D-44BA-B07C-11767847E42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1" name="Text Box 3">
          <a:extLst>
            <a:ext uri="{FF2B5EF4-FFF2-40B4-BE49-F238E27FC236}">
              <a16:creationId xmlns:a16="http://schemas.microsoft.com/office/drawing/2014/main" id="{EACB4664-4557-4DF3-B669-75D412565E0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2" name="Text Box 3">
          <a:extLst>
            <a:ext uri="{FF2B5EF4-FFF2-40B4-BE49-F238E27FC236}">
              <a16:creationId xmlns:a16="http://schemas.microsoft.com/office/drawing/2014/main" id="{83745365-DDED-4480-B240-C0A6EA3A4D9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3" name="Text Box 3">
          <a:extLst>
            <a:ext uri="{FF2B5EF4-FFF2-40B4-BE49-F238E27FC236}">
              <a16:creationId xmlns:a16="http://schemas.microsoft.com/office/drawing/2014/main" id="{EC6D5DD6-791E-4F25-8C1A-59D573DE530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4" name="Text Box 3">
          <a:extLst>
            <a:ext uri="{FF2B5EF4-FFF2-40B4-BE49-F238E27FC236}">
              <a16:creationId xmlns:a16="http://schemas.microsoft.com/office/drawing/2014/main" id="{9B871F0B-AF21-4B7A-BB87-AA643C94E46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5" name="Text Box 3">
          <a:extLst>
            <a:ext uri="{FF2B5EF4-FFF2-40B4-BE49-F238E27FC236}">
              <a16:creationId xmlns:a16="http://schemas.microsoft.com/office/drawing/2014/main" id="{F720F1CC-D04F-465C-BC97-D8312CE0C6D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6" name="Text Box 3">
          <a:extLst>
            <a:ext uri="{FF2B5EF4-FFF2-40B4-BE49-F238E27FC236}">
              <a16:creationId xmlns:a16="http://schemas.microsoft.com/office/drawing/2014/main" id="{C0B59367-5603-45CD-AB08-84626C01765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7" name="Text Box 3">
          <a:extLst>
            <a:ext uri="{FF2B5EF4-FFF2-40B4-BE49-F238E27FC236}">
              <a16:creationId xmlns:a16="http://schemas.microsoft.com/office/drawing/2014/main" id="{700AB441-3426-43F1-AC64-F9360B16A11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8" name="Text Box 3">
          <a:extLst>
            <a:ext uri="{FF2B5EF4-FFF2-40B4-BE49-F238E27FC236}">
              <a16:creationId xmlns:a16="http://schemas.microsoft.com/office/drawing/2014/main" id="{93724EE4-F745-493A-943F-5603FD61418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199" name="Text Box 3">
          <a:extLst>
            <a:ext uri="{FF2B5EF4-FFF2-40B4-BE49-F238E27FC236}">
              <a16:creationId xmlns:a16="http://schemas.microsoft.com/office/drawing/2014/main" id="{09C19529-B1C1-4D7E-8AC0-12BCBC87D10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0" name="Text Box 3">
          <a:extLst>
            <a:ext uri="{FF2B5EF4-FFF2-40B4-BE49-F238E27FC236}">
              <a16:creationId xmlns:a16="http://schemas.microsoft.com/office/drawing/2014/main" id="{91334DDA-3A9E-4D30-94A8-D28A9F96F1A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1" name="Text Box 3">
          <a:extLst>
            <a:ext uri="{FF2B5EF4-FFF2-40B4-BE49-F238E27FC236}">
              <a16:creationId xmlns:a16="http://schemas.microsoft.com/office/drawing/2014/main" id="{47D15631-B7C2-422B-A9B7-51E12CE28C9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2" name="Text Box 3">
          <a:extLst>
            <a:ext uri="{FF2B5EF4-FFF2-40B4-BE49-F238E27FC236}">
              <a16:creationId xmlns:a16="http://schemas.microsoft.com/office/drawing/2014/main" id="{6344FCDE-BB74-43E5-8413-3861CFED291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3" name="Text Box 3">
          <a:extLst>
            <a:ext uri="{FF2B5EF4-FFF2-40B4-BE49-F238E27FC236}">
              <a16:creationId xmlns:a16="http://schemas.microsoft.com/office/drawing/2014/main" id="{0782E7E2-7FBF-47ED-8901-ADF3604A55E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4" name="Text Box 3">
          <a:extLst>
            <a:ext uri="{FF2B5EF4-FFF2-40B4-BE49-F238E27FC236}">
              <a16:creationId xmlns:a16="http://schemas.microsoft.com/office/drawing/2014/main" id="{6D82C3FF-0A26-40BB-9345-054518624C6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5" name="Text Box 3">
          <a:extLst>
            <a:ext uri="{FF2B5EF4-FFF2-40B4-BE49-F238E27FC236}">
              <a16:creationId xmlns:a16="http://schemas.microsoft.com/office/drawing/2014/main" id="{DF7A04DF-EFE1-4537-96B9-B34B8BC194E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6" name="Text Box 3">
          <a:extLst>
            <a:ext uri="{FF2B5EF4-FFF2-40B4-BE49-F238E27FC236}">
              <a16:creationId xmlns:a16="http://schemas.microsoft.com/office/drawing/2014/main" id="{CFF361C9-8837-4854-9F54-01702E75ECB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7" name="Text Box 3">
          <a:extLst>
            <a:ext uri="{FF2B5EF4-FFF2-40B4-BE49-F238E27FC236}">
              <a16:creationId xmlns:a16="http://schemas.microsoft.com/office/drawing/2014/main" id="{BD3A44EB-21C3-448B-89C5-BD007935EE3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8" name="Text Box 3">
          <a:extLst>
            <a:ext uri="{FF2B5EF4-FFF2-40B4-BE49-F238E27FC236}">
              <a16:creationId xmlns:a16="http://schemas.microsoft.com/office/drawing/2014/main" id="{411CF0FE-F699-49CF-9521-0FEFB0D0ED5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09" name="Text Box 3">
          <a:extLst>
            <a:ext uri="{FF2B5EF4-FFF2-40B4-BE49-F238E27FC236}">
              <a16:creationId xmlns:a16="http://schemas.microsoft.com/office/drawing/2014/main" id="{CDFF7CD1-1DC9-4413-9278-73A741201AB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0" name="Text Box 3">
          <a:extLst>
            <a:ext uri="{FF2B5EF4-FFF2-40B4-BE49-F238E27FC236}">
              <a16:creationId xmlns:a16="http://schemas.microsoft.com/office/drawing/2014/main" id="{D179FB21-E412-4089-92F2-615092F3FDF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1" name="Text Box 3">
          <a:extLst>
            <a:ext uri="{FF2B5EF4-FFF2-40B4-BE49-F238E27FC236}">
              <a16:creationId xmlns:a16="http://schemas.microsoft.com/office/drawing/2014/main" id="{F468DE8B-7B71-4F2F-8260-D1236272268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2" name="Text Box 3">
          <a:extLst>
            <a:ext uri="{FF2B5EF4-FFF2-40B4-BE49-F238E27FC236}">
              <a16:creationId xmlns:a16="http://schemas.microsoft.com/office/drawing/2014/main" id="{5AFC134A-B1A6-438C-85F5-D452449633E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3" name="Text Box 3">
          <a:extLst>
            <a:ext uri="{FF2B5EF4-FFF2-40B4-BE49-F238E27FC236}">
              <a16:creationId xmlns:a16="http://schemas.microsoft.com/office/drawing/2014/main" id="{45716C94-EA6F-49F4-9994-BB37B04BD7C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4" name="Text Box 3">
          <a:extLst>
            <a:ext uri="{FF2B5EF4-FFF2-40B4-BE49-F238E27FC236}">
              <a16:creationId xmlns:a16="http://schemas.microsoft.com/office/drawing/2014/main" id="{DDDE9486-BE40-4BC3-BF42-2B3AB3350B0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5" name="Text Box 3">
          <a:extLst>
            <a:ext uri="{FF2B5EF4-FFF2-40B4-BE49-F238E27FC236}">
              <a16:creationId xmlns:a16="http://schemas.microsoft.com/office/drawing/2014/main" id="{A7696F92-FD60-4A10-B273-E67D742248A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6" name="Text Box 3">
          <a:extLst>
            <a:ext uri="{FF2B5EF4-FFF2-40B4-BE49-F238E27FC236}">
              <a16:creationId xmlns:a16="http://schemas.microsoft.com/office/drawing/2014/main" id="{957DBEAB-EC7D-4C52-99BF-D97BF8389F3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7" name="Text Box 3">
          <a:extLst>
            <a:ext uri="{FF2B5EF4-FFF2-40B4-BE49-F238E27FC236}">
              <a16:creationId xmlns:a16="http://schemas.microsoft.com/office/drawing/2014/main" id="{EDD7AB98-DB64-497C-ADC6-DACA561995B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8" name="Text Box 3">
          <a:extLst>
            <a:ext uri="{FF2B5EF4-FFF2-40B4-BE49-F238E27FC236}">
              <a16:creationId xmlns:a16="http://schemas.microsoft.com/office/drawing/2014/main" id="{87F12116-F78A-4BDF-BE63-96867C05817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19" name="Text Box 3">
          <a:extLst>
            <a:ext uri="{FF2B5EF4-FFF2-40B4-BE49-F238E27FC236}">
              <a16:creationId xmlns:a16="http://schemas.microsoft.com/office/drawing/2014/main" id="{C0E37C64-419B-4FC4-9AC6-2536A26DDA0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0" name="Text Box 3">
          <a:extLst>
            <a:ext uri="{FF2B5EF4-FFF2-40B4-BE49-F238E27FC236}">
              <a16:creationId xmlns:a16="http://schemas.microsoft.com/office/drawing/2014/main" id="{0989E595-0BD2-41F0-A0AB-3F14CD9FD3D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1" name="Text Box 3">
          <a:extLst>
            <a:ext uri="{FF2B5EF4-FFF2-40B4-BE49-F238E27FC236}">
              <a16:creationId xmlns:a16="http://schemas.microsoft.com/office/drawing/2014/main" id="{3225768A-2C26-47E4-93E5-49F7ED98C74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2" name="Text Box 3">
          <a:extLst>
            <a:ext uri="{FF2B5EF4-FFF2-40B4-BE49-F238E27FC236}">
              <a16:creationId xmlns:a16="http://schemas.microsoft.com/office/drawing/2014/main" id="{822CFF3F-A011-4DC4-8873-8324491D2162}"/>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3" name="Text Box 3">
          <a:extLst>
            <a:ext uri="{FF2B5EF4-FFF2-40B4-BE49-F238E27FC236}">
              <a16:creationId xmlns:a16="http://schemas.microsoft.com/office/drawing/2014/main" id="{09BED4DB-9F22-435A-9FA5-2DCE8FF3DC7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4" name="Text Box 3">
          <a:extLst>
            <a:ext uri="{FF2B5EF4-FFF2-40B4-BE49-F238E27FC236}">
              <a16:creationId xmlns:a16="http://schemas.microsoft.com/office/drawing/2014/main" id="{99B3AD35-B586-40C3-AA08-BF16EECC1DF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5" name="Text Box 3">
          <a:extLst>
            <a:ext uri="{FF2B5EF4-FFF2-40B4-BE49-F238E27FC236}">
              <a16:creationId xmlns:a16="http://schemas.microsoft.com/office/drawing/2014/main" id="{66156DF8-F445-4CFD-9E4D-4E3EDFD27C5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6" name="Text Box 3">
          <a:extLst>
            <a:ext uri="{FF2B5EF4-FFF2-40B4-BE49-F238E27FC236}">
              <a16:creationId xmlns:a16="http://schemas.microsoft.com/office/drawing/2014/main" id="{C5436992-95DF-4C41-8D71-9EB948371BE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7" name="Text Box 3">
          <a:extLst>
            <a:ext uri="{FF2B5EF4-FFF2-40B4-BE49-F238E27FC236}">
              <a16:creationId xmlns:a16="http://schemas.microsoft.com/office/drawing/2014/main" id="{E9DBB730-092D-42ED-AECA-34A0854797A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8" name="Text Box 3">
          <a:extLst>
            <a:ext uri="{FF2B5EF4-FFF2-40B4-BE49-F238E27FC236}">
              <a16:creationId xmlns:a16="http://schemas.microsoft.com/office/drawing/2014/main" id="{DCFEB09C-0826-48DE-8ECD-25288657DFD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29" name="Text Box 3">
          <a:extLst>
            <a:ext uri="{FF2B5EF4-FFF2-40B4-BE49-F238E27FC236}">
              <a16:creationId xmlns:a16="http://schemas.microsoft.com/office/drawing/2014/main" id="{9BA24685-367B-4B84-A9E5-F42721DB00A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0" name="Text Box 3">
          <a:extLst>
            <a:ext uri="{FF2B5EF4-FFF2-40B4-BE49-F238E27FC236}">
              <a16:creationId xmlns:a16="http://schemas.microsoft.com/office/drawing/2014/main" id="{192590E8-AD13-44B1-8FC2-05E9C7D5253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1" name="Text Box 3">
          <a:extLst>
            <a:ext uri="{FF2B5EF4-FFF2-40B4-BE49-F238E27FC236}">
              <a16:creationId xmlns:a16="http://schemas.microsoft.com/office/drawing/2014/main" id="{28F52823-8E53-4BA5-80EA-4D33887B394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2" name="Text Box 3">
          <a:extLst>
            <a:ext uri="{FF2B5EF4-FFF2-40B4-BE49-F238E27FC236}">
              <a16:creationId xmlns:a16="http://schemas.microsoft.com/office/drawing/2014/main" id="{8CCCF4B9-1B6A-4879-97DD-BBBD58F37B0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3" name="Text Box 3">
          <a:extLst>
            <a:ext uri="{FF2B5EF4-FFF2-40B4-BE49-F238E27FC236}">
              <a16:creationId xmlns:a16="http://schemas.microsoft.com/office/drawing/2014/main" id="{7715D46A-3336-4BEA-A862-426CE1D7A27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4" name="Text Box 3">
          <a:extLst>
            <a:ext uri="{FF2B5EF4-FFF2-40B4-BE49-F238E27FC236}">
              <a16:creationId xmlns:a16="http://schemas.microsoft.com/office/drawing/2014/main" id="{A3198990-B0B0-45DE-9472-4575E5E425F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5" name="Text Box 3">
          <a:extLst>
            <a:ext uri="{FF2B5EF4-FFF2-40B4-BE49-F238E27FC236}">
              <a16:creationId xmlns:a16="http://schemas.microsoft.com/office/drawing/2014/main" id="{7C41250A-513A-4C2C-8D97-6AFD3985BEE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6" name="Text Box 3">
          <a:extLst>
            <a:ext uri="{FF2B5EF4-FFF2-40B4-BE49-F238E27FC236}">
              <a16:creationId xmlns:a16="http://schemas.microsoft.com/office/drawing/2014/main" id="{A4F8BE78-6FF6-4265-B852-6D6E701AB2C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7" name="Text Box 3">
          <a:extLst>
            <a:ext uri="{FF2B5EF4-FFF2-40B4-BE49-F238E27FC236}">
              <a16:creationId xmlns:a16="http://schemas.microsoft.com/office/drawing/2014/main" id="{F4252B31-85FF-41F9-8A89-C0FBB46CFEB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8" name="Text Box 3">
          <a:extLst>
            <a:ext uri="{FF2B5EF4-FFF2-40B4-BE49-F238E27FC236}">
              <a16:creationId xmlns:a16="http://schemas.microsoft.com/office/drawing/2014/main" id="{FA3D8D55-5D4B-45B9-A3F2-BE0322D4A5F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39" name="Text Box 3">
          <a:extLst>
            <a:ext uri="{FF2B5EF4-FFF2-40B4-BE49-F238E27FC236}">
              <a16:creationId xmlns:a16="http://schemas.microsoft.com/office/drawing/2014/main" id="{B316EBD0-3F12-4E6C-9662-E0DF85FC9F2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0" name="Text Box 3">
          <a:extLst>
            <a:ext uri="{FF2B5EF4-FFF2-40B4-BE49-F238E27FC236}">
              <a16:creationId xmlns:a16="http://schemas.microsoft.com/office/drawing/2014/main" id="{0ED59ECE-D777-4D62-ADC3-9A8635D238E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1" name="Text Box 3">
          <a:extLst>
            <a:ext uri="{FF2B5EF4-FFF2-40B4-BE49-F238E27FC236}">
              <a16:creationId xmlns:a16="http://schemas.microsoft.com/office/drawing/2014/main" id="{9F02F76E-9FC7-44B6-9749-F548D21897C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2" name="Text Box 3">
          <a:extLst>
            <a:ext uri="{FF2B5EF4-FFF2-40B4-BE49-F238E27FC236}">
              <a16:creationId xmlns:a16="http://schemas.microsoft.com/office/drawing/2014/main" id="{8A051837-CA13-42AD-8D9A-98C82F738FF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3" name="Text Box 3">
          <a:extLst>
            <a:ext uri="{FF2B5EF4-FFF2-40B4-BE49-F238E27FC236}">
              <a16:creationId xmlns:a16="http://schemas.microsoft.com/office/drawing/2014/main" id="{6DC11D33-5ACC-4F9E-8C68-57F5CD243C3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4" name="Text Box 3">
          <a:extLst>
            <a:ext uri="{FF2B5EF4-FFF2-40B4-BE49-F238E27FC236}">
              <a16:creationId xmlns:a16="http://schemas.microsoft.com/office/drawing/2014/main" id="{A7EB35F7-F746-4802-B3E7-3FDF42B4A40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5" name="Text Box 3">
          <a:extLst>
            <a:ext uri="{FF2B5EF4-FFF2-40B4-BE49-F238E27FC236}">
              <a16:creationId xmlns:a16="http://schemas.microsoft.com/office/drawing/2014/main" id="{EF2997DA-2EE0-4EF8-8D21-5D2284D626AB}"/>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6" name="Text Box 3">
          <a:extLst>
            <a:ext uri="{FF2B5EF4-FFF2-40B4-BE49-F238E27FC236}">
              <a16:creationId xmlns:a16="http://schemas.microsoft.com/office/drawing/2014/main" id="{75AA2196-F342-4A84-A18C-04BF668EB32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7" name="Text Box 3">
          <a:extLst>
            <a:ext uri="{FF2B5EF4-FFF2-40B4-BE49-F238E27FC236}">
              <a16:creationId xmlns:a16="http://schemas.microsoft.com/office/drawing/2014/main" id="{3D45DAD0-8691-44E4-A4DA-AB034A66F9E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8" name="Text Box 3">
          <a:extLst>
            <a:ext uri="{FF2B5EF4-FFF2-40B4-BE49-F238E27FC236}">
              <a16:creationId xmlns:a16="http://schemas.microsoft.com/office/drawing/2014/main" id="{82D8E2E6-CD43-42EE-A363-74AAB2C0CDC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49" name="Text Box 3">
          <a:extLst>
            <a:ext uri="{FF2B5EF4-FFF2-40B4-BE49-F238E27FC236}">
              <a16:creationId xmlns:a16="http://schemas.microsoft.com/office/drawing/2014/main" id="{37F2BA28-BF16-45B6-B70D-8F6F441DA1F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0" name="Text Box 3">
          <a:extLst>
            <a:ext uri="{FF2B5EF4-FFF2-40B4-BE49-F238E27FC236}">
              <a16:creationId xmlns:a16="http://schemas.microsoft.com/office/drawing/2014/main" id="{D503F743-5984-4007-A3A9-1F0D8B5DDD5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1" name="Text Box 3">
          <a:extLst>
            <a:ext uri="{FF2B5EF4-FFF2-40B4-BE49-F238E27FC236}">
              <a16:creationId xmlns:a16="http://schemas.microsoft.com/office/drawing/2014/main" id="{CE7D552E-BAA4-45E3-A0C3-FD48BB1D76F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2" name="Text Box 3">
          <a:extLst>
            <a:ext uri="{FF2B5EF4-FFF2-40B4-BE49-F238E27FC236}">
              <a16:creationId xmlns:a16="http://schemas.microsoft.com/office/drawing/2014/main" id="{E8B19AD0-BB30-4DA0-A984-EBC481C2E8D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3" name="Text Box 3">
          <a:extLst>
            <a:ext uri="{FF2B5EF4-FFF2-40B4-BE49-F238E27FC236}">
              <a16:creationId xmlns:a16="http://schemas.microsoft.com/office/drawing/2014/main" id="{F38EE971-0B39-4A81-B65B-ED105E66B1E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4" name="Text Box 3">
          <a:extLst>
            <a:ext uri="{FF2B5EF4-FFF2-40B4-BE49-F238E27FC236}">
              <a16:creationId xmlns:a16="http://schemas.microsoft.com/office/drawing/2014/main" id="{1C35C840-2993-4207-8FFD-C34AD9A962E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5" name="Text Box 3">
          <a:extLst>
            <a:ext uri="{FF2B5EF4-FFF2-40B4-BE49-F238E27FC236}">
              <a16:creationId xmlns:a16="http://schemas.microsoft.com/office/drawing/2014/main" id="{305A03AE-7A7F-4714-9671-E76141B6AA0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6" name="Text Box 3">
          <a:extLst>
            <a:ext uri="{FF2B5EF4-FFF2-40B4-BE49-F238E27FC236}">
              <a16:creationId xmlns:a16="http://schemas.microsoft.com/office/drawing/2014/main" id="{405A5C96-6E0F-44CC-A554-AACE721B277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7" name="Text Box 3">
          <a:extLst>
            <a:ext uri="{FF2B5EF4-FFF2-40B4-BE49-F238E27FC236}">
              <a16:creationId xmlns:a16="http://schemas.microsoft.com/office/drawing/2014/main" id="{05C3521E-2CB9-4A93-8E3B-D16C47DDC7F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8" name="Text Box 3">
          <a:extLst>
            <a:ext uri="{FF2B5EF4-FFF2-40B4-BE49-F238E27FC236}">
              <a16:creationId xmlns:a16="http://schemas.microsoft.com/office/drawing/2014/main" id="{376D6303-79C3-4D3C-BC18-5AC8E8D4AB9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59" name="Text Box 3">
          <a:extLst>
            <a:ext uri="{FF2B5EF4-FFF2-40B4-BE49-F238E27FC236}">
              <a16:creationId xmlns:a16="http://schemas.microsoft.com/office/drawing/2014/main" id="{6DD5AE43-6210-4AB8-9127-779BBED51FA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0" name="Text Box 3">
          <a:extLst>
            <a:ext uri="{FF2B5EF4-FFF2-40B4-BE49-F238E27FC236}">
              <a16:creationId xmlns:a16="http://schemas.microsoft.com/office/drawing/2014/main" id="{DC33DD31-B4B0-48F6-964C-39FA04607C9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1" name="Text Box 3">
          <a:extLst>
            <a:ext uri="{FF2B5EF4-FFF2-40B4-BE49-F238E27FC236}">
              <a16:creationId xmlns:a16="http://schemas.microsoft.com/office/drawing/2014/main" id="{30C003BE-51ED-49BB-8D15-EA61726111A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2" name="Text Box 3">
          <a:extLst>
            <a:ext uri="{FF2B5EF4-FFF2-40B4-BE49-F238E27FC236}">
              <a16:creationId xmlns:a16="http://schemas.microsoft.com/office/drawing/2014/main" id="{DF7AAC11-BA52-477A-B4FD-6C687910D11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3" name="Text Box 3">
          <a:extLst>
            <a:ext uri="{FF2B5EF4-FFF2-40B4-BE49-F238E27FC236}">
              <a16:creationId xmlns:a16="http://schemas.microsoft.com/office/drawing/2014/main" id="{3785C428-CC8C-4E89-91E4-4E6B1054EBA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4" name="Text Box 3">
          <a:extLst>
            <a:ext uri="{FF2B5EF4-FFF2-40B4-BE49-F238E27FC236}">
              <a16:creationId xmlns:a16="http://schemas.microsoft.com/office/drawing/2014/main" id="{D61761E6-7432-41D6-B8A6-FCA5562A84C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5" name="Text Box 3">
          <a:extLst>
            <a:ext uri="{FF2B5EF4-FFF2-40B4-BE49-F238E27FC236}">
              <a16:creationId xmlns:a16="http://schemas.microsoft.com/office/drawing/2014/main" id="{D61E7331-6E0A-4D36-8C27-E342C10D7A5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6" name="Text Box 3">
          <a:extLst>
            <a:ext uri="{FF2B5EF4-FFF2-40B4-BE49-F238E27FC236}">
              <a16:creationId xmlns:a16="http://schemas.microsoft.com/office/drawing/2014/main" id="{83097D5F-B277-4EB8-80CE-3E460B287C9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7" name="Text Box 3">
          <a:extLst>
            <a:ext uri="{FF2B5EF4-FFF2-40B4-BE49-F238E27FC236}">
              <a16:creationId xmlns:a16="http://schemas.microsoft.com/office/drawing/2014/main" id="{66603792-B965-47F2-8056-E641C787AAE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8" name="Text Box 3">
          <a:extLst>
            <a:ext uri="{FF2B5EF4-FFF2-40B4-BE49-F238E27FC236}">
              <a16:creationId xmlns:a16="http://schemas.microsoft.com/office/drawing/2014/main" id="{8C9802C4-780C-4FCD-A525-53E390F6B44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69" name="Text Box 3">
          <a:extLst>
            <a:ext uri="{FF2B5EF4-FFF2-40B4-BE49-F238E27FC236}">
              <a16:creationId xmlns:a16="http://schemas.microsoft.com/office/drawing/2014/main" id="{625C08A0-304C-4D5C-873A-8097BB3B361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0" name="Text Box 3">
          <a:extLst>
            <a:ext uri="{FF2B5EF4-FFF2-40B4-BE49-F238E27FC236}">
              <a16:creationId xmlns:a16="http://schemas.microsoft.com/office/drawing/2014/main" id="{51D4ED42-45DC-4692-968C-5A2B0800C69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1" name="Text Box 3">
          <a:extLst>
            <a:ext uri="{FF2B5EF4-FFF2-40B4-BE49-F238E27FC236}">
              <a16:creationId xmlns:a16="http://schemas.microsoft.com/office/drawing/2014/main" id="{E931148B-69E2-43C7-A6D5-258D92BCEDD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2" name="Text Box 3">
          <a:extLst>
            <a:ext uri="{FF2B5EF4-FFF2-40B4-BE49-F238E27FC236}">
              <a16:creationId xmlns:a16="http://schemas.microsoft.com/office/drawing/2014/main" id="{92B314A9-429F-4911-911B-471C1313EC5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3" name="Text Box 3">
          <a:extLst>
            <a:ext uri="{FF2B5EF4-FFF2-40B4-BE49-F238E27FC236}">
              <a16:creationId xmlns:a16="http://schemas.microsoft.com/office/drawing/2014/main" id="{4AFFD82E-E06B-47FF-B8DF-2FDC34EE89E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4" name="Text Box 3">
          <a:extLst>
            <a:ext uri="{FF2B5EF4-FFF2-40B4-BE49-F238E27FC236}">
              <a16:creationId xmlns:a16="http://schemas.microsoft.com/office/drawing/2014/main" id="{2BFD958E-D286-4D97-991A-DF45D050B2B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5" name="Text Box 3">
          <a:extLst>
            <a:ext uri="{FF2B5EF4-FFF2-40B4-BE49-F238E27FC236}">
              <a16:creationId xmlns:a16="http://schemas.microsoft.com/office/drawing/2014/main" id="{64EAF1F8-81C4-4DDC-A395-C35B9CF7886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6" name="Text Box 3">
          <a:extLst>
            <a:ext uri="{FF2B5EF4-FFF2-40B4-BE49-F238E27FC236}">
              <a16:creationId xmlns:a16="http://schemas.microsoft.com/office/drawing/2014/main" id="{FAB2ED42-7AEA-425E-B6E0-743B026AD40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7" name="Text Box 3">
          <a:extLst>
            <a:ext uri="{FF2B5EF4-FFF2-40B4-BE49-F238E27FC236}">
              <a16:creationId xmlns:a16="http://schemas.microsoft.com/office/drawing/2014/main" id="{3E2E26E5-BB7E-4646-9A1E-B3471B00F06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8" name="Text Box 3">
          <a:extLst>
            <a:ext uri="{FF2B5EF4-FFF2-40B4-BE49-F238E27FC236}">
              <a16:creationId xmlns:a16="http://schemas.microsoft.com/office/drawing/2014/main" id="{89ECF4C6-B222-4696-9C62-452130FC5AA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79" name="Text Box 3">
          <a:extLst>
            <a:ext uri="{FF2B5EF4-FFF2-40B4-BE49-F238E27FC236}">
              <a16:creationId xmlns:a16="http://schemas.microsoft.com/office/drawing/2014/main" id="{94F9419C-4724-4BDD-A4D3-2CFD43FE770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0" name="Text Box 3">
          <a:extLst>
            <a:ext uri="{FF2B5EF4-FFF2-40B4-BE49-F238E27FC236}">
              <a16:creationId xmlns:a16="http://schemas.microsoft.com/office/drawing/2014/main" id="{B6D8B81C-87AD-406E-BB2F-DE059129FE5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1" name="Text Box 3">
          <a:extLst>
            <a:ext uri="{FF2B5EF4-FFF2-40B4-BE49-F238E27FC236}">
              <a16:creationId xmlns:a16="http://schemas.microsoft.com/office/drawing/2014/main" id="{B8AF5534-8BC7-47E1-9DF0-D4B8B1C158B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2" name="Text Box 3">
          <a:extLst>
            <a:ext uri="{FF2B5EF4-FFF2-40B4-BE49-F238E27FC236}">
              <a16:creationId xmlns:a16="http://schemas.microsoft.com/office/drawing/2014/main" id="{F06035FF-0A2E-433F-8EB0-D17D7476642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3" name="Text Box 3">
          <a:extLst>
            <a:ext uri="{FF2B5EF4-FFF2-40B4-BE49-F238E27FC236}">
              <a16:creationId xmlns:a16="http://schemas.microsoft.com/office/drawing/2014/main" id="{6E46CABB-1BF0-4049-A486-F9B29010B74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4" name="Text Box 3">
          <a:extLst>
            <a:ext uri="{FF2B5EF4-FFF2-40B4-BE49-F238E27FC236}">
              <a16:creationId xmlns:a16="http://schemas.microsoft.com/office/drawing/2014/main" id="{DCD0569A-F8BD-4E6F-93C1-05400F737EA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5" name="Text Box 3">
          <a:extLst>
            <a:ext uri="{FF2B5EF4-FFF2-40B4-BE49-F238E27FC236}">
              <a16:creationId xmlns:a16="http://schemas.microsoft.com/office/drawing/2014/main" id="{422F2B30-66CA-4FCD-B3B0-3A0026FD0406}"/>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6" name="Text Box 3">
          <a:extLst>
            <a:ext uri="{FF2B5EF4-FFF2-40B4-BE49-F238E27FC236}">
              <a16:creationId xmlns:a16="http://schemas.microsoft.com/office/drawing/2014/main" id="{EDF3529E-6579-449C-B61C-A0D4B028FFE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7" name="Text Box 3">
          <a:extLst>
            <a:ext uri="{FF2B5EF4-FFF2-40B4-BE49-F238E27FC236}">
              <a16:creationId xmlns:a16="http://schemas.microsoft.com/office/drawing/2014/main" id="{677DBBF5-7D12-4D3C-9789-68DA90B4327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8" name="Text Box 3">
          <a:extLst>
            <a:ext uri="{FF2B5EF4-FFF2-40B4-BE49-F238E27FC236}">
              <a16:creationId xmlns:a16="http://schemas.microsoft.com/office/drawing/2014/main" id="{3E07456E-0633-482A-B28D-98B1BC4A524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89" name="Text Box 3">
          <a:extLst>
            <a:ext uri="{FF2B5EF4-FFF2-40B4-BE49-F238E27FC236}">
              <a16:creationId xmlns:a16="http://schemas.microsoft.com/office/drawing/2014/main" id="{D10150FC-1927-4541-A747-C3366283D54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0" name="Text Box 3">
          <a:extLst>
            <a:ext uri="{FF2B5EF4-FFF2-40B4-BE49-F238E27FC236}">
              <a16:creationId xmlns:a16="http://schemas.microsoft.com/office/drawing/2014/main" id="{DCE25AC6-5DA1-48A6-9345-6A4F387CE29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1" name="Text Box 3">
          <a:extLst>
            <a:ext uri="{FF2B5EF4-FFF2-40B4-BE49-F238E27FC236}">
              <a16:creationId xmlns:a16="http://schemas.microsoft.com/office/drawing/2014/main" id="{29CED826-E2E4-454F-B41B-C50FC74957D0}"/>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2" name="Text Box 3">
          <a:extLst>
            <a:ext uri="{FF2B5EF4-FFF2-40B4-BE49-F238E27FC236}">
              <a16:creationId xmlns:a16="http://schemas.microsoft.com/office/drawing/2014/main" id="{9A707ED2-B357-43D5-8A7F-DFAD345B332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3" name="Text Box 3">
          <a:extLst>
            <a:ext uri="{FF2B5EF4-FFF2-40B4-BE49-F238E27FC236}">
              <a16:creationId xmlns:a16="http://schemas.microsoft.com/office/drawing/2014/main" id="{BEF40C5F-5A55-4F2F-8C7F-34E83D9452D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4" name="Text Box 3">
          <a:extLst>
            <a:ext uri="{FF2B5EF4-FFF2-40B4-BE49-F238E27FC236}">
              <a16:creationId xmlns:a16="http://schemas.microsoft.com/office/drawing/2014/main" id="{87F97558-72D7-436D-8DD5-798AD3D2935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5" name="Text Box 3">
          <a:extLst>
            <a:ext uri="{FF2B5EF4-FFF2-40B4-BE49-F238E27FC236}">
              <a16:creationId xmlns:a16="http://schemas.microsoft.com/office/drawing/2014/main" id="{D95522CA-9EB6-454B-9631-1EEA7AAE58F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6" name="Text Box 3">
          <a:extLst>
            <a:ext uri="{FF2B5EF4-FFF2-40B4-BE49-F238E27FC236}">
              <a16:creationId xmlns:a16="http://schemas.microsoft.com/office/drawing/2014/main" id="{1E6E0E5B-53E1-402F-9D22-190F954C32F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7" name="Text Box 3">
          <a:extLst>
            <a:ext uri="{FF2B5EF4-FFF2-40B4-BE49-F238E27FC236}">
              <a16:creationId xmlns:a16="http://schemas.microsoft.com/office/drawing/2014/main" id="{4B8AEDEF-312D-46BA-BAEC-9A4DF663E26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8" name="Text Box 3">
          <a:extLst>
            <a:ext uri="{FF2B5EF4-FFF2-40B4-BE49-F238E27FC236}">
              <a16:creationId xmlns:a16="http://schemas.microsoft.com/office/drawing/2014/main" id="{555AA647-1866-4A56-BD73-3509E6D216C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299" name="Text Box 3">
          <a:extLst>
            <a:ext uri="{FF2B5EF4-FFF2-40B4-BE49-F238E27FC236}">
              <a16:creationId xmlns:a16="http://schemas.microsoft.com/office/drawing/2014/main" id="{FEFB79FE-8965-4BDC-928B-EAE5FB7B712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0" name="Text Box 3">
          <a:extLst>
            <a:ext uri="{FF2B5EF4-FFF2-40B4-BE49-F238E27FC236}">
              <a16:creationId xmlns:a16="http://schemas.microsoft.com/office/drawing/2014/main" id="{ACCED2BB-1CF2-4DFF-B36F-9D0CACE73F3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1" name="Text Box 3">
          <a:extLst>
            <a:ext uri="{FF2B5EF4-FFF2-40B4-BE49-F238E27FC236}">
              <a16:creationId xmlns:a16="http://schemas.microsoft.com/office/drawing/2014/main" id="{9C0D4A56-B706-41CE-A58C-E89175759B1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2" name="Text Box 3">
          <a:extLst>
            <a:ext uri="{FF2B5EF4-FFF2-40B4-BE49-F238E27FC236}">
              <a16:creationId xmlns:a16="http://schemas.microsoft.com/office/drawing/2014/main" id="{75252DBD-EB20-41BC-89F6-C66BF4C5DC2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3" name="Text Box 3">
          <a:extLst>
            <a:ext uri="{FF2B5EF4-FFF2-40B4-BE49-F238E27FC236}">
              <a16:creationId xmlns:a16="http://schemas.microsoft.com/office/drawing/2014/main" id="{405E4868-9537-4CC8-89B2-F6863650360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4" name="Text Box 3">
          <a:extLst>
            <a:ext uri="{FF2B5EF4-FFF2-40B4-BE49-F238E27FC236}">
              <a16:creationId xmlns:a16="http://schemas.microsoft.com/office/drawing/2014/main" id="{90F48289-F2EB-4337-B987-C321DF1EE8E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5" name="Text Box 3">
          <a:extLst>
            <a:ext uri="{FF2B5EF4-FFF2-40B4-BE49-F238E27FC236}">
              <a16:creationId xmlns:a16="http://schemas.microsoft.com/office/drawing/2014/main" id="{A791E713-4235-4530-AF6D-F74DE316FF7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6" name="Text Box 3">
          <a:extLst>
            <a:ext uri="{FF2B5EF4-FFF2-40B4-BE49-F238E27FC236}">
              <a16:creationId xmlns:a16="http://schemas.microsoft.com/office/drawing/2014/main" id="{7A392C46-50B1-41BC-9587-4F455EE40DA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7" name="Text Box 3">
          <a:extLst>
            <a:ext uri="{FF2B5EF4-FFF2-40B4-BE49-F238E27FC236}">
              <a16:creationId xmlns:a16="http://schemas.microsoft.com/office/drawing/2014/main" id="{A075E6FF-5F24-4E14-BFBF-7AE55AE080B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8" name="Text Box 3">
          <a:extLst>
            <a:ext uri="{FF2B5EF4-FFF2-40B4-BE49-F238E27FC236}">
              <a16:creationId xmlns:a16="http://schemas.microsoft.com/office/drawing/2014/main" id="{1FC2E824-A647-4E9C-9680-1087A53D0B4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09" name="Text Box 3">
          <a:extLst>
            <a:ext uri="{FF2B5EF4-FFF2-40B4-BE49-F238E27FC236}">
              <a16:creationId xmlns:a16="http://schemas.microsoft.com/office/drawing/2014/main" id="{381117E6-E460-4F54-91BD-DB676902E46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0" name="Text Box 3">
          <a:extLst>
            <a:ext uri="{FF2B5EF4-FFF2-40B4-BE49-F238E27FC236}">
              <a16:creationId xmlns:a16="http://schemas.microsoft.com/office/drawing/2014/main" id="{D783B20B-B136-4ED2-ACA6-955D09D4E5D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1" name="Text Box 3">
          <a:extLst>
            <a:ext uri="{FF2B5EF4-FFF2-40B4-BE49-F238E27FC236}">
              <a16:creationId xmlns:a16="http://schemas.microsoft.com/office/drawing/2014/main" id="{890D1680-E09B-4AC5-9599-90AC520A9C1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2" name="Text Box 3">
          <a:extLst>
            <a:ext uri="{FF2B5EF4-FFF2-40B4-BE49-F238E27FC236}">
              <a16:creationId xmlns:a16="http://schemas.microsoft.com/office/drawing/2014/main" id="{EEDB865E-5CB6-46F7-BA3B-9B36C27D0C5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3" name="Text Box 3">
          <a:extLst>
            <a:ext uri="{FF2B5EF4-FFF2-40B4-BE49-F238E27FC236}">
              <a16:creationId xmlns:a16="http://schemas.microsoft.com/office/drawing/2014/main" id="{2E7EC895-652C-4430-A8B3-770CBC6311FF}"/>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4" name="Text Box 3">
          <a:extLst>
            <a:ext uri="{FF2B5EF4-FFF2-40B4-BE49-F238E27FC236}">
              <a16:creationId xmlns:a16="http://schemas.microsoft.com/office/drawing/2014/main" id="{E1827BDB-719C-4F66-881B-EAD1E3D05932}"/>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5" name="Text Box 3">
          <a:extLst>
            <a:ext uri="{FF2B5EF4-FFF2-40B4-BE49-F238E27FC236}">
              <a16:creationId xmlns:a16="http://schemas.microsoft.com/office/drawing/2014/main" id="{9042D77E-9711-44A4-A5BA-BEFDA1B5551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6" name="Text Box 3">
          <a:extLst>
            <a:ext uri="{FF2B5EF4-FFF2-40B4-BE49-F238E27FC236}">
              <a16:creationId xmlns:a16="http://schemas.microsoft.com/office/drawing/2014/main" id="{6767F203-4EF2-4CFA-A88A-1152EB11482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7" name="Text Box 3">
          <a:extLst>
            <a:ext uri="{FF2B5EF4-FFF2-40B4-BE49-F238E27FC236}">
              <a16:creationId xmlns:a16="http://schemas.microsoft.com/office/drawing/2014/main" id="{FF4E467B-F425-4AB4-A6DA-57981202F81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8" name="Text Box 3">
          <a:extLst>
            <a:ext uri="{FF2B5EF4-FFF2-40B4-BE49-F238E27FC236}">
              <a16:creationId xmlns:a16="http://schemas.microsoft.com/office/drawing/2014/main" id="{0E15C189-2B33-4C6D-AAD5-6599B51815A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19" name="Text Box 3">
          <a:extLst>
            <a:ext uri="{FF2B5EF4-FFF2-40B4-BE49-F238E27FC236}">
              <a16:creationId xmlns:a16="http://schemas.microsoft.com/office/drawing/2014/main" id="{455966A8-F36B-4C9C-9678-9CCC6FBD85B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0" name="Text Box 3">
          <a:extLst>
            <a:ext uri="{FF2B5EF4-FFF2-40B4-BE49-F238E27FC236}">
              <a16:creationId xmlns:a16="http://schemas.microsoft.com/office/drawing/2014/main" id="{7B11E7DD-2ADC-4CCE-AC02-5764F597864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1" name="Text Box 3">
          <a:extLst>
            <a:ext uri="{FF2B5EF4-FFF2-40B4-BE49-F238E27FC236}">
              <a16:creationId xmlns:a16="http://schemas.microsoft.com/office/drawing/2014/main" id="{678F04DD-246B-4BFB-8A34-EDF0FA151E55}"/>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2" name="Text Box 3">
          <a:extLst>
            <a:ext uri="{FF2B5EF4-FFF2-40B4-BE49-F238E27FC236}">
              <a16:creationId xmlns:a16="http://schemas.microsoft.com/office/drawing/2014/main" id="{6D0566E0-4966-4844-9013-0E205D99BCE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3" name="Text Box 3">
          <a:extLst>
            <a:ext uri="{FF2B5EF4-FFF2-40B4-BE49-F238E27FC236}">
              <a16:creationId xmlns:a16="http://schemas.microsoft.com/office/drawing/2014/main" id="{1CC71479-2512-4268-996E-460D4C622803}"/>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4" name="Text Box 3">
          <a:extLst>
            <a:ext uri="{FF2B5EF4-FFF2-40B4-BE49-F238E27FC236}">
              <a16:creationId xmlns:a16="http://schemas.microsoft.com/office/drawing/2014/main" id="{4195DB77-DBAD-4B2F-B60E-AF76BB1F76E9}"/>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5" name="Text Box 3">
          <a:extLst>
            <a:ext uri="{FF2B5EF4-FFF2-40B4-BE49-F238E27FC236}">
              <a16:creationId xmlns:a16="http://schemas.microsoft.com/office/drawing/2014/main" id="{17E03C75-4516-4D18-85DB-AE0F071C6724}"/>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6" name="Text Box 3">
          <a:extLst>
            <a:ext uri="{FF2B5EF4-FFF2-40B4-BE49-F238E27FC236}">
              <a16:creationId xmlns:a16="http://schemas.microsoft.com/office/drawing/2014/main" id="{68BCE781-D40E-4BB3-A5B2-ABE51A6D36D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7" name="Text Box 3">
          <a:extLst>
            <a:ext uri="{FF2B5EF4-FFF2-40B4-BE49-F238E27FC236}">
              <a16:creationId xmlns:a16="http://schemas.microsoft.com/office/drawing/2014/main" id="{1ABE43E9-974B-4EC4-A03A-239005AD6B7A}"/>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8" name="Text Box 3">
          <a:extLst>
            <a:ext uri="{FF2B5EF4-FFF2-40B4-BE49-F238E27FC236}">
              <a16:creationId xmlns:a16="http://schemas.microsoft.com/office/drawing/2014/main" id="{383181A9-B235-45E7-86C1-35EDC3FAC8B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29" name="Text Box 3">
          <a:extLst>
            <a:ext uri="{FF2B5EF4-FFF2-40B4-BE49-F238E27FC236}">
              <a16:creationId xmlns:a16="http://schemas.microsoft.com/office/drawing/2014/main" id="{551CCB8C-DA97-43E7-9D67-5FB875B437A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0" name="Text Box 3">
          <a:extLst>
            <a:ext uri="{FF2B5EF4-FFF2-40B4-BE49-F238E27FC236}">
              <a16:creationId xmlns:a16="http://schemas.microsoft.com/office/drawing/2014/main" id="{DEABBBD8-7963-4AF9-A28F-E8A43C20DDE7}"/>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1" name="Text Box 3">
          <a:extLst>
            <a:ext uri="{FF2B5EF4-FFF2-40B4-BE49-F238E27FC236}">
              <a16:creationId xmlns:a16="http://schemas.microsoft.com/office/drawing/2014/main" id="{2B921C6A-659F-4CC8-AE2F-5A80C45A4B8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2" name="Text Box 3">
          <a:extLst>
            <a:ext uri="{FF2B5EF4-FFF2-40B4-BE49-F238E27FC236}">
              <a16:creationId xmlns:a16="http://schemas.microsoft.com/office/drawing/2014/main" id="{BF369B21-50C0-4D1F-BFB1-B60E27204F2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3" name="Text Box 3">
          <a:extLst>
            <a:ext uri="{FF2B5EF4-FFF2-40B4-BE49-F238E27FC236}">
              <a16:creationId xmlns:a16="http://schemas.microsoft.com/office/drawing/2014/main" id="{479186E0-7387-4C43-A4AE-CBDD17C45C9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4" name="Text Box 3">
          <a:extLst>
            <a:ext uri="{FF2B5EF4-FFF2-40B4-BE49-F238E27FC236}">
              <a16:creationId xmlns:a16="http://schemas.microsoft.com/office/drawing/2014/main" id="{1999568C-BC0F-4DA9-8C01-1264EBE0974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5" name="Text Box 3">
          <a:extLst>
            <a:ext uri="{FF2B5EF4-FFF2-40B4-BE49-F238E27FC236}">
              <a16:creationId xmlns:a16="http://schemas.microsoft.com/office/drawing/2014/main" id="{3AABC8E7-4E6B-4F4F-BCD2-C776AE82EBF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6" name="Text Box 3">
          <a:extLst>
            <a:ext uri="{FF2B5EF4-FFF2-40B4-BE49-F238E27FC236}">
              <a16:creationId xmlns:a16="http://schemas.microsoft.com/office/drawing/2014/main" id="{A6C5FE5B-3FE8-49C6-9D2C-CDC5297C821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7" name="Text Box 3">
          <a:extLst>
            <a:ext uri="{FF2B5EF4-FFF2-40B4-BE49-F238E27FC236}">
              <a16:creationId xmlns:a16="http://schemas.microsoft.com/office/drawing/2014/main" id="{CB859CB2-1CE7-4AF4-B4F0-F30F4A20D63D}"/>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8" name="Text Box 3">
          <a:extLst>
            <a:ext uri="{FF2B5EF4-FFF2-40B4-BE49-F238E27FC236}">
              <a16:creationId xmlns:a16="http://schemas.microsoft.com/office/drawing/2014/main" id="{3E6F1E41-5D44-44A6-8C95-51B35F4839F2}"/>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39" name="Text Box 3">
          <a:extLst>
            <a:ext uri="{FF2B5EF4-FFF2-40B4-BE49-F238E27FC236}">
              <a16:creationId xmlns:a16="http://schemas.microsoft.com/office/drawing/2014/main" id="{3977136A-74EF-4DA7-890F-CDB95364087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40" name="Text Box 3">
          <a:extLst>
            <a:ext uri="{FF2B5EF4-FFF2-40B4-BE49-F238E27FC236}">
              <a16:creationId xmlns:a16="http://schemas.microsoft.com/office/drawing/2014/main" id="{D39A0786-A9D7-4530-881B-85A74F47275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41" name="Text Box 3">
          <a:extLst>
            <a:ext uri="{FF2B5EF4-FFF2-40B4-BE49-F238E27FC236}">
              <a16:creationId xmlns:a16="http://schemas.microsoft.com/office/drawing/2014/main" id="{2825870C-4168-4768-9E79-FACB37ED018E}"/>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42" name="Text Box 3">
          <a:extLst>
            <a:ext uri="{FF2B5EF4-FFF2-40B4-BE49-F238E27FC236}">
              <a16:creationId xmlns:a16="http://schemas.microsoft.com/office/drawing/2014/main" id="{6F78981D-02E1-4F11-B5F4-4A5AFC0D771C}"/>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43" name="Text Box 3">
          <a:extLst>
            <a:ext uri="{FF2B5EF4-FFF2-40B4-BE49-F238E27FC236}">
              <a16:creationId xmlns:a16="http://schemas.microsoft.com/office/drawing/2014/main" id="{57D26833-0653-414A-A211-6F9ED2A18B7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44" name="Text Box 3">
          <a:extLst>
            <a:ext uri="{FF2B5EF4-FFF2-40B4-BE49-F238E27FC236}">
              <a16:creationId xmlns:a16="http://schemas.microsoft.com/office/drawing/2014/main" id="{E24796A4-DA44-4048-8895-C09008BE0801}"/>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1447800</xdr:colOff>
      <xdr:row>427</xdr:row>
      <xdr:rowOff>0</xdr:rowOff>
    </xdr:from>
    <xdr:ext cx="0" cy="209306"/>
    <xdr:sp macro="" textlink="">
      <xdr:nvSpPr>
        <xdr:cNvPr id="1345" name="Text Box 3">
          <a:extLst>
            <a:ext uri="{FF2B5EF4-FFF2-40B4-BE49-F238E27FC236}">
              <a16:creationId xmlns:a16="http://schemas.microsoft.com/office/drawing/2014/main" id="{4B1F0697-132F-4AFB-A549-4D726EBBA988}"/>
            </a:ext>
          </a:extLst>
        </xdr:cNvPr>
        <xdr:cNvSpPr txBox="1">
          <a:spLocks noChangeArrowheads="1"/>
        </xdr:cNvSpPr>
      </xdr:nvSpPr>
      <xdr:spPr bwMode="auto">
        <a:xfrm>
          <a:off x="2552700" y="417019740"/>
          <a:ext cx="0" cy="209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EC315-1B30-474B-AC54-AEF1A8B57B1E}">
  <sheetPr>
    <tabColor theme="3" tint="-0.499984740745262"/>
    <pageSetUpPr fitToPage="1"/>
  </sheetPr>
  <dimension ref="A1:AL459"/>
  <sheetViews>
    <sheetView showZeros="0" tabSelected="1" view="pageBreakPreview" zoomScale="55" zoomScaleNormal="30" zoomScaleSheetLayoutView="55" workbookViewId="0">
      <pane xSplit="3" ySplit="11" topLeftCell="M404" activePane="bottomRight" state="frozen"/>
      <selection activeCell="E11" sqref="E11"/>
      <selection pane="topRight" activeCell="E11" sqref="E11"/>
      <selection pane="bottomLeft" activeCell="E11" sqref="E11"/>
      <selection pane="bottomRight" activeCell="R405" sqref="R405"/>
    </sheetView>
  </sheetViews>
  <sheetFormatPr defaultColWidth="9.140625" defaultRowHeight="18.75" outlineLevelCol="1"/>
  <cols>
    <col min="1" max="1" width="16.140625" style="1" customWidth="1"/>
    <col min="2" max="2" width="66.140625" style="28" customWidth="1"/>
    <col min="3" max="3" width="28.28515625" style="1" customWidth="1"/>
    <col min="4" max="4" width="15.5703125" style="9" customWidth="1"/>
    <col min="5" max="5" width="21.28515625" style="48" customWidth="1"/>
    <col min="6" max="6" width="23" style="22" customWidth="1"/>
    <col min="7" max="7" width="26.5703125" style="1" customWidth="1"/>
    <col min="8" max="8" width="26" style="1" customWidth="1"/>
    <col min="9" max="9" width="20.140625" style="1" customWidth="1"/>
    <col min="10" max="10" width="41.85546875" style="22" customWidth="1"/>
    <col min="11" max="11" width="49.5703125" style="22" customWidth="1"/>
    <col min="12" max="12" width="45" style="22" customWidth="1"/>
    <col min="13" max="13" width="18.140625" style="22" customWidth="1"/>
    <col min="14" max="14" width="17" style="22" customWidth="1"/>
    <col min="15" max="15" width="21.7109375" style="1" customWidth="1"/>
    <col min="16" max="16" width="19.7109375" style="1" customWidth="1"/>
    <col min="17" max="17" width="25.42578125" style="1" customWidth="1"/>
    <col min="18" max="18" width="18.42578125" style="1" customWidth="1"/>
    <col min="19" max="19" width="25.7109375" style="22" customWidth="1"/>
    <col min="20" max="20" width="26.42578125" style="22" customWidth="1"/>
    <col min="21" max="21" width="25.7109375" style="22" customWidth="1"/>
    <col min="22" max="22" width="28.28515625" style="22" customWidth="1"/>
    <col min="23" max="23" width="16.5703125" style="22" customWidth="1"/>
    <col min="24" max="24" width="18" style="22" customWidth="1"/>
    <col min="25" max="25" width="21.42578125" style="22" customWidth="1"/>
    <col min="26" max="26" width="20.7109375" style="22" customWidth="1"/>
    <col min="27" max="27" width="21.42578125" style="22" customWidth="1"/>
    <col min="28" max="28" width="15.5703125" style="22" customWidth="1"/>
    <col min="29" max="29" width="18.140625" style="59" customWidth="1"/>
    <col min="30" max="30" width="19.85546875" style="59" customWidth="1"/>
    <col min="31" max="31" width="17.140625" style="59" customWidth="1"/>
    <col min="32" max="32" width="26.42578125" style="59" customWidth="1"/>
    <col min="33" max="33" width="33.7109375" style="59" customWidth="1" outlineLevel="1"/>
    <col min="34" max="34" width="31.85546875" style="59" customWidth="1" outlineLevel="1"/>
    <col min="35" max="36" width="26.42578125" style="59" customWidth="1" outlineLevel="1"/>
    <col min="37" max="37" width="99" style="8" customWidth="1"/>
    <col min="38" max="38" width="18.42578125" style="4" customWidth="1"/>
    <col min="39" max="16384" width="9.140625" style="4"/>
  </cols>
  <sheetData>
    <row r="1" spans="1:38" s="252" customFormat="1">
      <c r="A1" s="1"/>
      <c r="B1" s="28"/>
      <c r="C1" s="1"/>
      <c r="D1" s="9"/>
      <c r="E1" s="143"/>
      <c r="F1" s="22"/>
      <c r="G1" s="22"/>
      <c r="H1" s="1"/>
      <c r="I1" s="1"/>
      <c r="J1" s="22"/>
      <c r="K1" s="22"/>
      <c r="L1" s="22"/>
      <c r="M1" s="22"/>
      <c r="N1" s="22"/>
      <c r="O1" s="22"/>
      <c r="P1" s="1"/>
      <c r="Q1" s="1"/>
      <c r="R1" s="1"/>
      <c r="S1" s="22"/>
      <c r="T1" s="22"/>
      <c r="U1" s="22"/>
      <c r="V1" s="22"/>
      <c r="W1" s="22"/>
      <c r="X1" s="22"/>
      <c r="Y1" s="22"/>
      <c r="Z1" s="22"/>
      <c r="AA1" s="22"/>
      <c r="AB1" s="22"/>
      <c r="AC1" s="59"/>
      <c r="AD1" s="59"/>
      <c r="AE1" s="59"/>
      <c r="AF1" s="59"/>
      <c r="AG1" s="59"/>
      <c r="AH1" s="59"/>
      <c r="AI1" s="59"/>
      <c r="AJ1" s="59"/>
      <c r="AK1" s="8"/>
    </row>
    <row r="2" spans="1:38" s="252" customFormat="1">
      <c r="A2" s="1"/>
      <c r="B2" s="28"/>
      <c r="C2" s="1"/>
      <c r="D2" s="9"/>
      <c r="E2" s="48"/>
      <c r="F2" s="22"/>
      <c r="G2" s="22"/>
      <c r="H2" s="1"/>
      <c r="I2" s="1"/>
      <c r="J2" s="22"/>
      <c r="K2" s="22"/>
      <c r="L2" s="22"/>
      <c r="M2" s="22"/>
      <c r="N2" s="22"/>
      <c r="O2" s="1"/>
      <c r="P2" s="1"/>
      <c r="Q2" s="1"/>
      <c r="R2" s="1"/>
      <c r="S2" s="22"/>
      <c r="T2" s="22"/>
      <c r="U2" s="22"/>
      <c r="V2" s="22"/>
      <c r="W2" s="22"/>
      <c r="X2" s="22"/>
      <c r="Y2" s="22"/>
      <c r="Z2" s="22"/>
      <c r="AA2" s="22"/>
      <c r="AB2" s="22"/>
      <c r="AC2" s="59"/>
      <c r="AD2" s="59"/>
      <c r="AE2" s="59"/>
      <c r="AF2" s="59"/>
      <c r="AG2" s="59"/>
      <c r="AH2" s="59"/>
      <c r="AI2" s="59"/>
      <c r="AJ2" s="59"/>
      <c r="AK2" s="8"/>
    </row>
    <row r="3" spans="1:38" s="252" customFormat="1" ht="25.5" customHeight="1">
      <c r="A3" s="6"/>
      <c r="B3" s="25"/>
      <c r="C3" s="6"/>
      <c r="D3" s="10"/>
      <c r="E3" s="46"/>
      <c r="F3" s="11"/>
      <c r="G3" s="11"/>
      <c r="H3" s="6"/>
      <c r="I3" s="6"/>
      <c r="J3" s="11"/>
      <c r="K3" s="11"/>
      <c r="L3" s="11"/>
      <c r="M3" s="11"/>
      <c r="N3" s="11"/>
      <c r="O3" s="6"/>
      <c r="P3" s="6"/>
      <c r="Q3" s="6"/>
      <c r="R3" s="6"/>
      <c r="S3" s="11"/>
      <c r="T3" s="11"/>
      <c r="U3" s="11"/>
      <c r="V3" s="11"/>
      <c r="W3" s="11"/>
      <c r="X3" s="11"/>
      <c r="Y3" s="132"/>
      <c r="Z3" s="11"/>
      <c r="AA3" s="11"/>
      <c r="AB3" s="11"/>
      <c r="AC3" s="55"/>
      <c r="AD3" s="55"/>
      <c r="AE3" s="55"/>
      <c r="AF3" s="55"/>
      <c r="AG3" s="55"/>
      <c r="AH3" s="55"/>
      <c r="AI3" s="59"/>
      <c r="AJ3" s="55"/>
      <c r="AK3" s="60" t="s">
        <v>132</v>
      </c>
    </row>
    <row r="4" spans="1:38" s="252" customFormat="1" ht="37.5" customHeight="1">
      <c r="A4" s="327" t="s">
        <v>1443</v>
      </c>
      <c r="B4" s="327"/>
      <c r="C4" s="327"/>
      <c r="D4" s="327"/>
      <c r="E4" s="327"/>
      <c r="F4" s="327"/>
      <c r="G4" s="327"/>
      <c r="H4" s="327"/>
      <c r="I4" s="327"/>
      <c r="J4" s="327"/>
      <c r="K4" s="327"/>
      <c r="L4" s="327"/>
      <c r="M4" s="327"/>
      <c r="N4" s="327"/>
      <c r="O4" s="327"/>
      <c r="P4" s="327"/>
      <c r="Q4" s="327"/>
      <c r="R4" s="327"/>
      <c r="S4" s="328"/>
      <c r="T4" s="327"/>
      <c r="U4" s="327"/>
      <c r="V4" s="327"/>
      <c r="W4" s="327"/>
      <c r="X4" s="327"/>
      <c r="Y4" s="327"/>
      <c r="Z4" s="327"/>
      <c r="AA4" s="327"/>
      <c r="AB4" s="327"/>
      <c r="AC4" s="327"/>
      <c r="AD4" s="327"/>
      <c r="AE4" s="327"/>
      <c r="AF4" s="327"/>
      <c r="AG4" s="327"/>
      <c r="AH4" s="327"/>
      <c r="AI4" s="327"/>
      <c r="AJ4" s="327"/>
      <c r="AK4" s="327"/>
    </row>
    <row r="5" spans="1:38" s="252" customFormat="1" ht="24" thickBot="1">
      <c r="A5" s="6"/>
      <c r="B5" s="25"/>
      <c r="C5" s="6"/>
      <c r="D5" s="10"/>
      <c r="E5" s="46"/>
      <c r="F5" s="16"/>
      <c r="G5" s="7"/>
      <c r="H5" s="7"/>
      <c r="I5" s="7"/>
      <c r="J5" s="11"/>
      <c r="K5" s="11"/>
      <c r="L5" s="11"/>
      <c r="M5" s="11"/>
      <c r="N5" s="11"/>
      <c r="O5" s="11"/>
      <c r="P5" s="11"/>
      <c r="Q5" s="11"/>
      <c r="R5" s="11"/>
      <c r="S5" s="11"/>
      <c r="T5" s="50"/>
      <c r="U5" s="11"/>
      <c r="V5" s="11"/>
      <c r="W5" s="11"/>
      <c r="X5" s="11"/>
      <c r="Y5" s="11"/>
      <c r="Z5" s="11"/>
      <c r="AA5" s="11"/>
      <c r="AB5" s="11"/>
      <c r="AC5" s="55"/>
      <c r="AD5" s="55"/>
      <c r="AE5" s="55"/>
      <c r="AF5" s="55"/>
      <c r="AG5" s="55"/>
      <c r="AH5" s="55"/>
      <c r="AI5" s="55"/>
      <c r="AJ5" s="55"/>
      <c r="AK5" s="61" t="s">
        <v>38</v>
      </c>
    </row>
    <row r="6" spans="1:38" s="253" customFormat="1" ht="47.25" customHeight="1">
      <c r="A6" s="329" t="s">
        <v>2</v>
      </c>
      <c r="B6" s="332" t="s">
        <v>3</v>
      </c>
      <c r="C6" s="274" t="s">
        <v>4</v>
      </c>
      <c r="D6" s="332" t="s">
        <v>5</v>
      </c>
      <c r="E6" s="335" t="s">
        <v>28</v>
      </c>
      <c r="F6" s="335" t="s">
        <v>96</v>
      </c>
      <c r="G6" s="332" t="s">
        <v>110</v>
      </c>
      <c r="H6" s="332"/>
      <c r="I6" s="336" t="s">
        <v>115</v>
      </c>
      <c r="J6" s="336"/>
      <c r="K6" s="336"/>
      <c r="L6" s="336"/>
      <c r="M6" s="336" t="s">
        <v>116</v>
      </c>
      <c r="N6" s="336"/>
      <c r="O6" s="336"/>
      <c r="P6" s="336"/>
      <c r="Q6" s="336"/>
      <c r="R6" s="336"/>
      <c r="S6" s="336"/>
      <c r="T6" s="336"/>
      <c r="U6" s="336"/>
      <c r="V6" s="336"/>
      <c r="W6" s="336"/>
      <c r="X6" s="336"/>
      <c r="Y6" s="336"/>
      <c r="Z6" s="336"/>
      <c r="AA6" s="336"/>
      <c r="AB6" s="336"/>
      <c r="AC6" s="336"/>
      <c r="AD6" s="336"/>
      <c r="AE6" s="336"/>
      <c r="AF6" s="336"/>
      <c r="AG6" s="336"/>
      <c r="AH6" s="336"/>
      <c r="AI6" s="336"/>
      <c r="AJ6" s="336"/>
      <c r="AK6" s="337" t="s">
        <v>131</v>
      </c>
    </row>
    <row r="7" spans="1:38" s="253" customFormat="1" ht="75.75" customHeight="1">
      <c r="A7" s="330"/>
      <c r="B7" s="333"/>
      <c r="C7" s="333" t="s">
        <v>29</v>
      </c>
      <c r="D7" s="333"/>
      <c r="E7" s="321"/>
      <c r="F7" s="321"/>
      <c r="G7" s="333" t="s">
        <v>133</v>
      </c>
      <c r="H7" s="333"/>
      <c r="I7" s="321" t="s">
        <v>111</v>
      </c>
      <c r="J7" s="321" t="s">
        <v>112</v>
      </c>
      <c r="K7" s="321" t="s">
        <v>113</v>
      </c>
      <c r="L7" s="321" t="s">
        <v>114</v>
      </c>
      <c r="M7" s="321" t="s">
        <v>117</v>
      </c>
      <c r="N7" s="321"/>
      <c r="O7" s="322" t="s">
        <v>134</v>
      </c>
      <c r="P7" s="322"/>
      <c r="Q7" s="322"/>
      <c r="R7" s="322"/>
      <c r="S7" s="324" t="s">
        <v>120</v>
      </c>
      <c r="T7" s="324" t="s">
        <v>7</v>
      </c>
      <c r="U7" s="324"/>
      <c r="V7" s="324"/>
      <c r="W7" s="322" t="s">
        <v>121</v>
      </c>
      <c r="X7" s="322"/>
      <c r="Y7" s="322"/>
      <c r="Z7" s="322"/>
      <c r="AA7" s="322" t="s">
        <v>122</v>
      </c>
      <c r="AB7" s="322"/>
      <c r="AC7" s="315" t="s">
        <v>790</v>
      </c>
      <c r="AD7" s="315"/>
      <c r="AE7" s="315"/>
      <c r="AF7" s="315"/>
      <c r="AG7" s="315" t="s">
        <v>696</v>
      </c>
      <c r="AH7" s="315"/>
      <c r="AI7" s="315"/>
      <c r="AJ7" s="315"/>
      <c r="AK7" s="338"/>
    </row>
    <row r="8" spans="1:38" s="253" customFormat="1" ht="28.15" customHeight="1">
      <c r="A8" s="330"/>
      <c r="B8" s="333"/>
      <c r="C8" s="333"/>
      <c r="D8" s="333"/>
      <c r="E8" s="321"/>
      <c r="F8" s="321"/>
      <c r="G8" s="319" t="s">
        <v>44</v>
      </c>
      <c r="H8" s="319" t="s">
        <v>42</v>
      </c>
      <c r="I8" s="321"/>
      <c r="J8" s="321"/>
      <c r="K8" s="321"/>
      <c r="L8" s="321"/>
      <c r="M8" s="321" t="s">
        <v>118</v>
      </c>
      <c r="N8" s="321"/>
      <c r="O8" s="322" t="s">
        <v>119</v>
      </c>
      <c r="P8" s="322" t="s">
        <v>41</v>
      </c>
      <c r="Q8" s="322" t="s">
        <v>43</v>
      </c>
      <c r="R8" s="322" t="s">
        <v>44</v>
      </c>
      <c r="S8" s="324"/>
      <c r="T8" s="324" t="s">
        <v>41</v>
      </c>
      <c r="U8" s="324" t="s">
        <v>43</v>
      </c>
      <c r="V8" s="324" t="s">
        <v>44</v>
      </c>
      <c r="W8" s="324" t="s">
        <v>123</v>
      </c>
      <c r="X8" s="324" t="s">
        <v>124</v>
      </c>
      <c r="Y8" s="324" t="s">
        <v>125</v>
      </c>
      <c r="Z8" s="324" t="s">
        <v>124</v>
      </c>
      <c r="AA8" s="324" t="s">
        <v>126</v>
      </c>
      <c r="AB8" s="324" t="s">
        <v>124</v>
      </c>
      <c r="AC8" s="315" t="s">
        <v>127</v>
      </c>
      <c r="AD8" s="315" t="s">
        <v>128</v>
      </c>
      <c r="AE8" s="315" t="s">
        <v>129</v>
      </c>
      <c r="AF8" s="315" t="s">
        <v>130</v>
      </c>
      <c r="AG8" s="315" t="s">
        <v>695</v>
      </c>
      <c r="AH8" s="315" t="s">
        <v>693</v>
      </c>
      <c r="AI8" s="315" t="s">
        <v>695</v>
      </c>
      <c r="AJ8" s="315" t="s">
        <v>694</v>
      </c>
      <c r="AK8" s="338"/>
    </row>
    <row r="9" spans="1:38" s="253" customFormat="1" ht="36.4" customHeight="1" thickBot="1">
      <c r="A9" s="331"/>
      <c r="B9" s="334"/>
      <c r="C9" s="334"/>
      <c r="D9" s="334"/>
      <c r="E9" s="326"/>
      <c r="F9" s="326"/>
      <c r="G9" s="320"/>
      <c r="H9" s="320"/>
      <c r="I9" s="326"/>
      <c r="J9" s="326"/>
      <c r="K9" s="326"/>
      <c r="L9" s="326"/>
      <c r="M9" s="273" t="s">
        <v>44</v>
      </c>
      <c r="N9" s="273" t="s">
        <v>42</v>
      </c>
      <c r="O9" s="323"/>
      <c r="P9" s="323"/>
      <c r="Q9" s="323"/>
      <c r="R9" s="323"/>
      <c r="S9" s="325"/>
      <c r="T9" s="325"/>
      <c r="U9" s="325"/>
      <c r="V9" s="325"/>
      <c r="W9" s="325"/>
      <c r="X9" s="325"/>
      <c r="Y9" s="325"/>
      <c r="Z9" s="325"/>
      <c r="AA9" s="325"/>
      <c r="AB9" s="325"/>
      <c r="AC9" s="316"/>
      <c r="AD9" s="316"/>
      <c r="AE9" s="316"/>
      <c r="AF9" s="316"/>
      <c r="AG9" s="316"/>
      <c r="AH9" s="316"/>
      <c r="AI9" s="316"/>
      <c r="AJ9" s="316"/>
      <c r="AK9" s="339"/>
    </row>
    <row r="10" spans="1:38" s="254" customFormat="1" ht="25.5" customHeight="1">
      <c r="A10" s="250">
        <v>1</v>
      </c>
      <c r="B10" s="248">
        <f t="shared" ref="B10:AE10" si="0">A10+1</f>
        <v>2</v>
      </c>
      <c r="C10" s="248">
        <f t="shared" si="0"/>
        <v>3</v>
      </c>
      <c r="D10" s="248">
        <v>4</v>
      </c>
      <c r="E10" s="248">
        <v>5</v>
      </c>
      <c r="F10" s="248">
        <f t="shared" si="0"/>
        <v>6</v>
      </c>
      <c r="G10" s="248">
        <v>7</v>
      </c>
      <c r="H10" s="248">
        <f t="shared" si="0"/>
        <v>8</v>
      </c>
      <c r="I10" s="248">
        <f t="shared" si="0"/>
        <v>9</v>
      </c>
      <c r="J10" s="248">
        <f>I10+1</f>
        <v>10</v>
      </c>
      <c r="K10" s="248">
        <f t="shared" si="0"/>
        <v>11</v>
      </c>
      <c r="L10" s="248">
        <f>K10+1</f>
        <v>12</v>
      </c>
      <c r="M10" s="248">
        <f t="shared" ref="M10:T10" si="1">L10+1</f>
        <v>13</v>
      </c>
      <c r="N10" s="248">
        <f t="shared" si="1"/>
        <v>14</v>
      </c>
      <c r="O10" s="248">
        <f t="shared" si="1"/>
        <v>15</v>
      </c>
      <c r="P10" s="248">
        <f t="shared" si="1"/>
        <v>16</v>
      </c>
      <c r="Q10" s="248">
        <f t="shared" si="1"/>
        <v>17</v>
      </c>
      <c r="R10" s="248">
        <f t="shared" si="1"/>
        <v>18</v>
      </c>
      <c r="S10" s="248">
        <f t="shared" si="1"/>
        <v>19</v>
      </c>
      <c r="T10" s="248">
        <f t="shared" si="1"/>
        <v>20</v>
      </c>
      <c r="U10" s="248">
        <f t="shared" si="0"/>
        <v>21</v>
      </c>
      <c r="V10" s="248">
        <f t="shared" si="0"/>
        <v>22</v>
      </c>
      <c r="W10" s="248">
        <f t="shared" si="0"/>
        <v>23</v>
      </c>
      <c r="X10" s="248">
        <f t="shared" si="0"/>
        <v>24</v>
      </c>
      <c r="Y10" s="248">
        <f t="shared" si="0"/>
        <v>25</v>
      </c>
      <c r="Z10" s="248">
        <f t="shared" si="0"/>
        <v>26</v>
      </c>
      <c r="AA10" s="248">
        <f t="shared" si="0"/>
        <v>27</v>
      </c>
      <c r="AB10" s="248">
        <f t="shared" si="0"/>
        <v>28</v>
      </c>
      <c r="AC10" s="249">
        <f t="shared" si="0"/>
        <v>29</v>
      </c>
      <c r="AD10" s="249">
        <f t="shared" si="0"/>
        <v>30</v>
      </c>
      <c r="AE10" s="249">
        <f t="shared" si="0"/>
        <v>31</v>
      </c>
      <c r="AF10" s="249">
        <f>AE10+1</f>
        <v>32</v>
      </c>
      <c r="AG10" s="249"/>
      <c r="AH10" s="249"/>
      <c r="AI10" s="249"/>
      <c r="AJ10" s="249"/>
      <c r="AK10" s="251">
        <f>AF10+1</f>
        <v>33</v>
      </c>
    </row>
    <row r="11" spans="1:38" s="253" customFormat="1" ht="42" customHeight="1">
      <c r="A11" s="317" t="s">
        <v>6</v>
      </c>
      <c r="B11" s="318"/>
      <c r="C11" s="34"/>
      <c r="D11" s="35"/>
      <c r="E11" s="36">
        <f>E12+E85+E132+E186+E196+E265+E307+E320+E327+E348+E371+E410+E424</f>
        <v>1964325617.8467901</v>
      </c>
      <c r="F11" s="36">
        <f>F12+F85+F132+F186+F196+F265+F307+F320+F327+F348+F371+F410+F424</f>
        <v>1953605722.5140395</v>
      </c>
      <c r="G11" s="36">
        <f>G12+G85+G132+G186+G196+G265+G307+G320+G327+G348+G371+G410+G424</f>
        <v>228579908.90000001</v>
      </c>
      <c r="H11" s="36">
        <f>H12+H85+H132+H186+H196+H265+H307+H320+H327+H348+H371+H410+H424</f>
        <v>374924259.39345002</v>
      </c>
      <c r="I11" s="36">
        <f>I12+I85+I132+I186+I196+I265+I307+I320+I327+I348+I371+I410+I424</f>
        <v>18949879.327999998</v>
      </c>
      <c r="J11" s="36"/>
      <c r="K11" s="36">
        <f t="shared" ref="K11:V11" si="2">K12+K85+K132+K186+K196+K265+K307+K320+K327+K348+K371+K410+K424</f>
        <v>0</v>
      </c>
      <c r="L11" s="36">
        <f t="shared" si="2"/>
        <v>2645987.2418699991</v>
      </c>
      <c r="M11" s="36">
        <f t="shared" si="2"/>
        <v>42503726.490769997</v>
      </c>
      <c r="N11" s="36">
        <f t="shared" si="2"/>
        <v>62245428.488600001</v>
      </c>
      <c r="O11" s="36">
        <f t="shared" si="2"/>
        <v>420311005.91079998</v>
      </c>
      <c r="P11" s="36">
        <f t="shared" si="2"/>
        <v>396650192.91079998</v>
      </c>
      <c r="Q11" s="36">
        <f t="shared" si="2"/>
        <v>4488597</v>
      </c>
      <c r="R11" s="36">
        <f t="shared" si="2"/>
        <v>19172216</v>
      </c>
      <c r="S11" s="36">
        <f t="shared" si="2"/>
        <v>207237085.19630998</v>
      </c>
      <c r="T11" s="36">
        <f t="shared" si="2"/>
        <v>187668122.19630998</v>
      </c>
      <c r="U11" s="36">
        <f t="shared" si="2"/>
        <v>396747</v>
      </c>
      <c r="V11" s="36">
        <f t="shared" si="2"/>
        <v>19172216</v>
      </c>
      <c r="W11" s="36">
        <f>R11-V11</f>
        <v>0</v>
      </c>
      <c r="X11" s="111">
        <f>W11/R11</f>
        <v>0</v>
      </c>
      <c r="Y11" s="36">
        <f>P11+Q11-T11-U11</f>
        <v>213073920.71449</v>
      </c>
      <c r="Z11" s="111">
        <f>Y11/(P11+Q11)</f>
        <v>0.53117256688606607</v>
      </c>
      <c r="AA11" s="36">
        <f>Y11+W11</f>
        <v>213073920.71449</v>
      </c>
      <c r="AB11" s="112">
        <f>AA11/O11</f>
        <v>0.50694347213860336</v>
      </c>
      <c r="AC11" s="105">
        <f>AC12+AC85+AC132+AC186+AC196+AC265+AC307+AC320+AC327+AC348+AC371+AC410+AC424</f>
        <v>290</v>
      </c>
      <c r="AD11" s="105">
        <f>AD12+AD85+AD132+AD186+AD196+AD265+AD307+AD320+AD327+AD348+AD371+AD410+AD424</f>
        <v>37</v>
      </c>
      <c r="AE11" s="105">
        <f>AE12+AE85+AE132+AE186+AE196+AE265+AE307+AE320+AE327+AE348+AE371+AE410+AE424</f>
        <v>55</v>
      </c>
      <c r="AF11" s="36">
        <f>AF12+AF85+AF132+AF186+AF196+AF265+AF307+AF320+AF327+AF348+AF371+AF410+AF424</f>
        <v>0</v>
      </c>
      <c r="AG11" s="36"/>
      <c r="AH11" s="36"/>
      <c r="AI11" s="36"/>
      <c r="AJ11" s="36"/>
      <c r="AK11" s="225"/>
    </row>
    <row r="12" spans="1:38" s="253" customFormat="1">
      <c r="A12" s="313" t="s">
        <v>30</v>
      </c>
      <c r="B12" s="314"/>
      <c r="C12" s="156"/>
      <c r="D12" s="15"/>
      <c r="E12" s="23">
        <f>E13+F45+E78</f>
        <v>166005807.67578998</v>
      </c>
      <c r="F12" s="23">
        <f>F13+F45+F78</f>
        <v>160780432.52019995</v>
      </c>
      <c r="G12" s="23">
        <f>G13+G45+G78</f>
        <v>0</v>
      </c>
      <c r="H12" s="23">
        <f>H13+H45+H78</f>
        <v>2226844.7871099999</v>
      </c>
      <c r="I12" s="23">
        <f>I13+I45+I78</f>
        <v>0</v>
      </c>
      <c r="J12" s="23">
        <f>J13+J45+J78</f>
        <v>0</v>
      </c>
      <c r="K12" s="23"/>
      <c r="L12" s="23">
        <f t="shared" ref="L12:V12" si="3">L13+L45+L78</f>
        <v>0</v>
      </c>
      <c r="M12" s="23">
        <f t="shared" si="3"/>
        <v>0</v>
      </c>
      <c r="N12" s="23">
        <f t="shared" si="3"/>
        <v>0</v>
      </c>
      <c r="O12" s="23">
        <f t="shared" si="3"/>
        <v>36929685.062380001</v>
      </c>
      <c r="P12" s="23">
        <f t="shared" si="3"/>
        <v>36929685.062380001</v>
      </c>
      <c r="Q12" s="23">
        <f t="shared" si="3"/>
        <v>0</v>
      </c>
      <c r="R12" s="23">
        <f t="shared" si="3"/>
        <v>0</v>
      </c>
      <c r="S12" s="23">
        <f t="shared" si="3"/>
        <v>32313306.477489997</v>
      </c>
      <c r="T12" s="23">
        <f t="shared" si="3"/>
        <v>32313306.477489997</v>
      </c>
      <c r="U12" s="23">
        <f t="shared" si="3"/>
        <v>0</v>
      </c>
      <c r="V12" s="23">
        <f t="shared" si="3"/>
        <v>0</v>
      </c>
      <c r="W12" s="23">
        <v>0</v>
      </c>
      <c r="X12" s="23"/>
      <c r="Y12" s="23">
        <f>P12+Q12-T12-U12</f>
        <v>4616378.5848900042</v>
      </c>
      <c r="Z12" s="109">
        <f>Y12/(P12+Q12)</f>
        <v>0.12500454788856771</v>
      </c>
      <c r="AA12" s="23">
        <f>Y12+W12</f>
        <v>4616378.5848900042</v>
      </c>
      <c r="AB12" s="110">
        <f t="shared" ref="AB12:AB78" si="4">AA12/O12</f>
        <v>0.12500454788856771</v>
      </c>
      <c r="AC12" s="102">
        <f>AC13+AC45+AC78</f>
        <v>57</v>
      </c>
      <c r="AD12" s="102">
        <f>AD13+AD45+AD78</f>
        <v>3</v>
      </c>
      <c r="AE12" s="102">
        <f>AE13+AE45+AE78</f>
        <v>9</v>
      </c>
      <c r="AF12" s="23">
        <f>AF13+AF45+AF78</f>
        <v>0</v>
      </c>
      <c r="AG12" s="198"/>
      <c r="AH12" s="198"/>
      <c r="AI12" s="198"/>
      <c r="AJ12" s="198"/>
      <c r="AK12" s="62"/>
    </row>
    <row r="13" spans="1:38" s="253" customFormat="1" ht="27.75" customHeight="1">
      <c r="A13" s="29" t="s">
        <v>11</v>
      </c>
      <c r="B13" s="21" t="s">
        <v>8</v>
      </c>
      <c r="C13" s="17"/>
      <c r="D13" s="19"/>
      <c r="E13" s="20">
        <f>SUM(E14:E44)</f>
        <v>143833920.07999998</v>
      </c>
      <c r="F13" s="20">
        <f>SUM(F14:F44)</f>
        <v>134350078.20814997</v>
      </c>
      <c r="G13" s="20">
        <f>SUM(G14:G34)</f>
        <v>0</v>
      </c>
      <c r="H13" s="20">
        <f>SUM(H14:H44)</f>
        <v>1283393</v>
      </c>
      <c r="I13" s="20">
        <f>SUM(I14:I34)</f>
        <v>0</v>
      </c>
      <c r="J13" s="20">
        <f>SUM(J14:J34)</f>
        <v>0</v>
      </c>
      <c r="K13" s="20"/>
      <c r="L13" s="20">
        <f>SUM(L14:L44)</f>
        <v>0</v>
      </c>
      <c r="M13" s="20">
        <f>SUM(M14:M34)</f>
        <v>0</v>
      </c>
      <c r="N13" s="20">
        <f>SUM(N14:N34)</f>
        <v>0</v>
      </c>
      <c r="O13" s="20">
        <f t="shared" ref="O13:V13" si="5">SUM(O14:O44)</f>
        <v>31740447.16138</v>
      </c>
      <c r="P13" s="20">
        <f t="shared" si="5"/>
        <v>31740447.16138</v>
      </c>
      <c r="Q13" s="20">
        <f t="shared" si="5"/>
        <v>0</v>
      </c>
      <c r="R13" s="20">
        <f t="shared" si="5"/>
        <v>0</v>
      </c>
      <c r="S13" s="20">
        <f t="shared" si="5"/>
        <v>27151569.176489998</v>
      </c>
      <c r="T13" s="20">
        <f t="shared" si="5"/>
        <v>27151569.176489998</v>
      </c>
      <c r="U13" s="20">
        <f t="shared" si="5"/>
        <v>0</v>
      </c>
      <c r="V13" s="20">
        <f t="shared" si="5"/>
        <v>0</v>
      </c>
      <c r="W13" s="20">
        <f>R13-V13</f>
        <v>0</v>
      </c>
      <c r="X13" s="20"/>
      <c r="Y13" s="20">
        <f>P13+Q13-T13-U13</f>
        <v>4588877.9848900028</v>
      </c>
      <c r="Z13" s="113">
        <f>Y13/(P13+Q13)</f>
        <v>0.14457508936652577</v>
      </c>
      <c r="AA13" s="20">
        <f>Y13+W13</f>
        <v>4588877.9848900028</v>
      </c>
      <c r="AB13" s="122">
        <f>AA13/O13</f>
        <v>0.14457508936652577</v>
      </c>
      <c r="AC13" s="20">
        <f>SUM(AC14:AC44)</f>
        <v>26</v>
      </c>
      <c r="AD13" s="20">
        <f>SUM(AD14:AD44)</f>
        <v>2</v>
      </c>
      <c r="AE13" s="20">
        <f>SUM(AE14:AE44)</f>
        <v>3</v>
      </c>
      <c r="AF13" s="20">
        <f>SUM(AF14:AF34)</f>
        <v>0</v>
      </c>
      <c r="AG13" s="199"/>
      <c r="AH13" s="199"/>
      <c r="AI13" s="199"/>
      <c r="AJ13" s="199"/>
      <c r="AK13" s="63"/>
      <c r="AL13" s="255"/>
    </row>
    <row r="14" spans="1:38" s="253" customFormat="1" ht="51.75" customHeight="1">
      <c r="A14" s="269">
        <f>ROW()-13</f>
        <v>1</v>
      </c>
      <c r="B14" s="171" t="s">
        <v>281</v>
      </c>
      <c r="C14" s="39" t="s">
        <v>59</v>
      </c>
      <c r="D14" s="40" t="s">
        <v>47</v>
      </c>
      <c r="E14" s="31">
        <v>2383710</v>
      </c>
      <c r="F14" s="31">
        <v>2143822.23508</v>
      </c>
      <c r="G14" s="41"/>
      <c r="H14" s="41"/>
      <c r="I14" s="41"/>
      <c r="J14" s="142" t="s">
        <v>282</v>
      </c>
      <c r="K14" s="142" t="s">
        <v>283</v>
      </c>
      <c r="L14" s="41"/>
      <c r="M14" s="41"/>
      <c r="N14" s="41"/>
      <c r="O14" s="41">
        <f t="shared" ref="O14:O44" si="6">SUM(P14:R14)</f>
        <v>124859</v>
      </c>
      <c r="P14" s="41">
        <v>124859</v>
      </c>
      <c r="Q14" s="41"/>
      <c r="R14" s="41"/>
      <c r="S14" s="41">
        <f t="shared" ref="S14:S44" si="7">SUM(T14:V14)</f>
        <v>0</v>
      </c>
      <c r="T14" s="41">
        <v>0</v>
      </c>
      <c r="U14" s="41"/>
      <c r="V14" s="41"/>
      <c r="W14" s="52">
        <f t="shared" ref="W14:W80" si="8">R14-V14</f>
        <v>0</v>
      </c>
      <c r="X14" s="52"/>
      <c r="Y14" s="52">
        <f t="shared" ref="Y14:Y80" si="9">P14+Q14-T14-U14</f>
        <v>124859</v>
      </c>
      <c r="Z14" s="115">
        <f t="shared" ref="Z14:Z80" si="10">Y14/(P14+Q14)</f>
        <v>1</v>
      </c>
      <c r="AA14" s="52">
        <f t="shared" ref="AA14:AA80" si="11">Y14+W14</f>
        <v>124859</v>
      </c>
      <c r="AB14" s="124">
        <f t="shared" ref="AB14:AB44" si="12">AA14/O14</f>
        <v>1</v>
      </c>
      <c r="AC14" s="133">
        <v>1</v>
      </c>
      <c r="AD14" s="133">
        <v>0</v>
      </c>
      <c r="AE14" s="133">
        <v>0</v>
      </c>
      <c r="AF14" s="134">
        <v>0</v>
      </c>
      <c r="AG14" s="134"/>
      <c r="AH14" s="134"/>
      <c r="AI14" s="200" t="s">
        <v>750</v>
      </c>
      <c r="AJ14" s="200" t="s">
        <v>751</v>
      </c>
      <c r="AK14" s="49" t="s">
        <v>701</v>
      </c>
    </row>
    <row r="15" spans="1:38" s="253" customFormat="1" ht="48.75" customHeight="1">
      <c r="A15" s="269">
        <f t="shared" ref="A15:A20" si="13">ROW()-13</f>
        <v>2</v>
      </c>
      <c r="B15" s="171" t="s">
        <v>284</v>
      </c>
      <c r="C15" s="39" t="s">
        <v>59</v>
      </c>
      <c r="D15" s="40" t="s">
        <v>47</v>
      </c>
      <c r="E15" s="31">
        <v>2109388</v>
      </c>
      <c r="F15" s="31">
        <v>2022686.0644</v>
      </c>
      <c r="G15" s="41"/>
      <c r="H15" s="41"/>
      <c r="I15" s="41"/>
      <c r="J15" s="43" t="s">
        <v>285</v>
      </c>
      <c r="K15" s="43" t="s">
        <v>286</v>
      </c>
      <c r="L15" s="41"/>
      <c r="M15" s="41"/>
      <c r="N15" s="41"/>
      <c r="O15" s="41">
        <f t="shared" si="6"/>
        <v>1242915</v>
      </c>
      <c r="P15" s="41">
        <v>1242915</v>
      </c>
      <c r="Q15" s="41"/>
      <c r="R15" s="41"/>
      <c r="S15" s="41">
        <f t="shared" si="7"/>
        <v>1242915</v>
      </c>
      <c r="T15" s="41">
        <v>1242915</v>
      </c>
      <c r="U15" s="41"/>
      <c r="V15" s="41"/>
      <c r="W15" s="52">
        <f t="shared" si="8"/>
        <v>0</v>
      </c>
      <c r="X15" s="52"/>
      <c r="Y15" s="52">
        <f t="shared" si="9"/>
        <v>0</v>
      </c>
      <c r="Z15" s="115">
        <f t="shared" si="10"/>
        <v>0</v>
      </c>
      <c r="AA15" s="52">
        <f t="shared" si="11"/>
        <v>0</v>
      </c>
      <c r="AB15" s="124">
        <f t="shared" si="12"/>
        <v>0</v>
      </c>
      <c r="AC15" s="133">
        <v>1</v>
      </c>
      <c r="AD15" s="133">
        <v>0</v>
      </c>
      <c r="AE15" s="133">
        <v>0</v>
      </c>
      <c r="AF15" s="134">
        <v>0</v>
      </c>
      <c r="AG15" s="134"/>
      <c r="AH15" s="134"/>
      <c r="AI15" s="200" t="s">
        <v>752</v>
      </c>
      <c r="AJ15" s="200" t="s">
        <v>753</v>
      </c>
      <c r="AK15" s="71"/>
    </row>
    <row r="16" spans="1:38" s="253" customFormat="1" ht="47.25" customHeight="1">
      <c r="A16" s="269">
        <f t="shared" si="13"/>
        <v>3</v>
      </c>
      <c r="B16" s="171" t="s">
        <v>287</v>
      </c>
      <c r="C16" s="39" t="s">
        <v>59</v>
      </c>
      <c r="D16" s="40" t="s">
        <v>47</v>
      </c>
      <c r="E16" s="31">
        <v>3100763</v>
      </c>
      <c r="F16" s="31">
        <v>2942352.3111400004</v>
      </c>
      <c r="G16" s="41"/>
      <c r="H16" s="41"/>
      <c r="I16" s="41"/>
      <c r="J16" s="43" t="s">
        <v>288</v>
      </c>
      <c r="K16" s="43" t="s">
        <v>289</v>
      </c>
      <c r="L16" s="41"/>
      <c r="M16" s="41"/>
      <c r="N16" s="41"/>
      <c r="O16" s="41">
        <f t="shared" si="6"/>
        <v>1677069.1</v>
      </c>
      <c r="P16" s="41">
        <v>1677069.1</v>
      </c>
      <c r="Q16" s="41"/>
      <c r="R16" s="41"/>
      <c r="S16" s="41">
        <f t="shared" si="7"/>
        <v>1677069.1</v>
      </c>
      <c r="T16" s="41">
        <v>1677069.1</v>
      </c>
      <c r="U16" s="41"/>
      <c r="V16" s="41"/>
      <c r="W16" s="52">
        <f t="shared" si="8"/>
        <v>0</v>
      </c>
      <c r="X16" s="52"/>
      <c r="Y16" s="52">
        <f t="shared" si="9"/>
        <v>0</v>
      </c>
      <c r="Z16" s="115">
        <f t="shared" si="10"/>
        <v>0</v>
      </c>
      <c r="AA16" s="52">
        <f t="shared" si="11"/>
        <v>0</v>
      </c>
      <c r="AB16" s="124">
        <f t="shared" si="12"/>
        <v>0</v>
      </c>
      <c r="AC16" s="133">
        <v>1</v>
      </c>
      <c r="AD16" s="133">
        <v>0</v>
      </c>
      <c r="AE16" s="133">
        <v>0</v>
      </c>
      <c r="AF16" s="134">
        <v>0</v>
      </c>
      <c r="AG16" s="134"/>
      <c r="AH16" s="134"/>
      <c r="AI16" s="200" t="s">
        <v>754</v>
      </c>
      <c r="AJ16" s="200" t="s">
        <v>755</v>
      </c>
      <c r="AK16" s="49"/>
    </row>
    <row r="17" spans="1:37" s="253" customFormat="1" ht="47.25" customHeight="1">
      <c r="A17" s="269">
        <f t="shared" si="13"/>
        <v>4</v>
      </c>
      <c r="B17" s="275" t="s">
        <v>1549</v>
      </c>
      <c r="C17" s="276" t="s">
        <v>59</v>
      </c>
      <c r="D17" s="277" t="s">
        <v>47</v>
      </c>
      <c r="E17" s="33">
        <v>1564360</v>
      </c>
      <c r="F17" s="33">
        <v>1448356.1084900002</v>
      </c>
      <c r="G17" s="33"/>
      <c r="H17" s="33">
        <v>150032</v>
      </c>
      <c r="I17" s="33"/>
      <c r="J17" s="278" t="s">
        <v>1550</v>
      </c>
      <c r="K17" s="278" t="s">
        <v>292</v>
      </c>
      <c r="L17" s="33"/>
      <c r="M17" s="33"/>
      <c r="N17" s="33"/>
      <c r="O17" s="33">
        <f t="shared" si="6"/>
        <v>0</v>
      </c>
      <c r="P17" s="33">
        <v>0</v>
      </c>
      <c r="Q17" s="33"/>
      <c r="R17" s="33"/>
      <c r="S17" s="33">
        <f t="shared" si="7"/>
        <v>0</v>
      </c>
      <c r="T17" s="33">
        <v>0</v>
      </c>
      <c r="U17" s="33"/>
      <c r="V17" s="33"/>
      <c r="W17" s="51">
        <f t="shared" si="8"/>
        <v>0</v>
      </c>
      <c r="X17" s="51"/>
      <c r="Y17" s="51">
        <f t="shared" si="9"/>
        <v>0</v>
      </c>
      <c r="Z17" s="114"/>
      <c r="AA17" s="51">
        <f t="shared" si="11"/>
        <v>0</v>
      </c>
      <c r="AB17" s="123"/>
      <c r="AC17" s="279"/>
      <c r="AD17" s="101">
        <v>0</v>
      </c>
      <c r="AE17" s="101">
        <v>1</v>
      </c>
      <c r="AF17" s="280">
        <v>0</v>
      </c>
      <c r="AG17" s="280"/>
      <c r="AH17" s="280"/>
      <c r="AI17" s="281" t="s">
        <v>1593</v>
      </c>
      <c r="AJ17" s="281" t="s">
        <v>1592</v>
      </c>
      <c r="AK17" s="282" t="s">
        <v>1553</v>
      </c>
    </row>
    <row r="18" spans="1:37" s="253" customFormat="1" ht="60.6" customHeight="1">
      <c r="A18" s="269">
        <f t="shared" si="13"/>
        <v>5</v>
      </c>
      <c r="B18" s="171" t="s">
        <v>290</v>
      </c>
      <c r="C18" s="39" t="s">
        <v>59</v>
      </c>
      <c r="D18" s="40" t="s">
        <v>47</v>
      </c>
      <c r="E18" s="41">
        <v>2756897</v>
      </c>
      <c r="F18" s="31">
        <v>2645341.06641</v>
      </c>
      <c r="G18" s="41"/>
      <c r="H18" s="41"/>
      <c r="I18" s="41"/>
      <c r="J18" s="43" t="s">
        <v>291</v>
      </c>
      <c r="K18" s="43" t="s">
        <v>292</v>
      </c>
      <c r="L18" s="41"/>
      <c r="M18" s="41"/>
      <c r="N18" s="41"/>
      <c r="O18" s="41">
        <f t="shared" si="6"/>
        <v>1247822.3</v>
      </c>
      <c r="P18" s="41">
        <v>1247822.3</v>
      </c>
      <c r="Q18" s="41"/>
      <c r="R18" s="41"/>
      <c r="S18" s="41">
        <f t="shared" si="7"/>
        <v>1247822.3</v>
      </c>
      <c r="T18" s="41">
        <v>1247822.3</v>
      </c>
      <c r="U18" s="41"/>
      <c r="V18" s="41"/>
      <c r="W18" s="52">
        <f t="shared" si="8"/>
        <v>0</v>
      </c>
      <c r="X18" s="52"/>
      <c r="Y18" s="52">
        <f t="shared" si="9"/>
        <v>0</v>
      </c>
      <c r="Z18" s="115">
        <f t="shared" si="10"/>
        <v>0</v>
      </c>
      <c r="AA18" s="52">
        <f t="shared" si="11"/>
        <v>0</v>
      </c>
      <c r="AB18" s="124">
        <f t="shared" si="12"/>
        <v>0</v>
      </c>
      <c r="AC18" s="133"/>
      <c r="AD18" s="133">
        <v>0</v>
      </c>
      <c r="AE18" s="133">
        <v>1</v>
      </c>
      <c r="AF18" s="134">
        <v>0</v>
      </c>
      <c r="AG18" s="134"/>
      <c r="AH18" s="134"/>
      <c r="AI18" s="200" t="s">
        <v>756</v>
      </c>
      <c r="AJ18" s="200" t="s">
        <v>757</v>
      </c>
      <c r="AK18" s="49" t="s">
        <v>1220</v>
      </c>
    </row>
    <row r="19" spans="1:37" s="253" customFormat="1" ht="60.6" customHeight="1">
      <c r="A19" s="269">
        <f t="shared" si="13"/>
        <v>6</v>
      </c>
      <c r="B19" s="171" t="s">
        <v>293</v>
      </c>
      <c r="C19" s="39" t="s">
        <v>59</v>
      </c>
      <c r="D19" s="40" t="s">
        <v>294</v>
      </c>
      <c r="E19" s="41">
        <v>2737433</v>
      </c>
      <c r="F19" s="41">
        <v>2461861.0047200001</v>
      </c>
      <c r="G19" s="41"/>
      <c r="H19" s="41">
        <v>1133361</v>
      </c>
      <c r="I19" s="41"/>
      <c r="J19" s="43" t="s">
        <v>295</v>
      </c>
      <c r="K19" s="43" t="s">
        <v>296</v>
      </c>
      <c r="L19" s="41"/>
      <c r="M19" s="41"/>
      <c r="N19" s="41"/>
      <c r="O19" s="41">
        <f t="shared" si="6"/>
        <v>1133361</v>
      </c>
      <c r="P19" s="41">
        <v>1133361</v>
      </c>
      <c r="Q19" s="41"/>
      <c r="R19" s="41"/>
      <c r="S19" s="41">
        <f t="shared" si="7"/>
        <v>985733.01511000004</v>
      </c>
      <c r="T19" s="41">
        <v>985733.01511000004</v>
      </c>
      <c r="U19" s="41"/>
      <c r="V19" s="41"/>
      <c r="W19" s="52">
        <f t="shared" si="8"/>
        <v>0</v>
      </c>
      <c r="X19" s="52"/>
      <c r="Y19" s="52">
        <f t="shared" si="9"/>
        <v>147627.98488999996</v>
      </c>
      <c r="Z19" s="115">
        <f t="shared" si="10"/>
        <v>0.13025680686912638</v>
      </c>
      <c r="AA19" s="52">
        <f t="shared" si="11"/>
        <v>147627.98488999996</v>
      </c>
      <c r="AB19" s="124">
        <f t="shared" si="12"/>
        <v>0.13025680686912638</v>
      </c>
      <c r="AC19" s="133"/>
      <c r="AD19" s="133">
        <v>1</v>
      </c>
      <c r="AE19" s="133"/>
      <c r="AF19" s="134">
        <v>0</v>
      </c>
      <c r="AG19" s="134"/>
      <c r="AH19" s="134"/>
      <c r="AI19" s="200" t="s">
        <v>1124</v>
      </c>
      <c r="AJ19" s="200" t="s">
        <v>776</v>
      </c>
      <c r="AK19" s="49" t="s">
        <v>1123</v>
      </c>
    </row>
    <row r="20" spans="1:37" s="253" customFormat="1" ht="49.5" customHeight="1">
      <c r="A20" s="269">
        <f t="shared" si="13"/>
        <v>7</v>
      </c>
      <c r="B20" s="171" t="s">
        <v>297</v>
      </c>
      <c r="C20" s="39" t="s">
        <v>60</v>
      </c>
      <c r="D20" s="40" t="s">
        <v>47</v>
      </c>
      <c r="E20" s="41">
        <v>3820325</v>
      </c>
      <c r="F20" s="41">
        <v>2398922.1830000002</v>
      </c>
      <c r="G20" s="41"/>
      <c r="H20" s="41"/>
      <c r="I20" s="41"/>
      <c r="J20" s="43" t="s">
        <v>298</v>
      </c>
      <c r="K20" s="43" t="s">
        <v>298</v>
      </c>
      <c r="L20" s="41"/>
      <c r="M20" s="41"/>
      <c r="N20" s="41"/>
      <c r="O20" s="41">
        <f t="shared" si="6"/>
        <v>124057.857</v>
      </c>
      <c r="P20" s="41">
        <v>124057.857</v>
      </c>
      <c r="Q20" s="41"/>
      <c r="R20" s="41"/>
      <c r="S20" s="41">
        <f t="shared" si="7"/>
        <v>124057.857</v>
      </c>
      <c r="T20" s="41">
        <v>124057.857</v>
      </c>
      <c r="U20" s="41"/>
      <c r="V20" s="41"/>
      <c r="W20" s="52">
        <f t="shared" si="8"/>
        <v>0</v>
      </c>
      <c r="X20" s="52"/>
      <c r="Y20" s="52">
        <f t="shared" si="9"/>
        <v>0</v>
      </c>
      <c r="Z20" s="115">
        <f t="shared" si="10"/>
        <v>0</v>
      </c>
      <c r="AA20" s="52">
        <f t="shared" si="11"/>
        <v>0</v>
      </c>
      <c r="AB20" s="124">
        <f t="shared" si="12"/>
        <v>0</v>
      </c>
      <c r="AC20" s="133"/>
      <c r="AD20" s="133">
        <v>0</v>
      </c>
      <c r="AE20" s="133">
        <v>1</v>
      </c>
      <c r="AF20" s="134">
        <v>0</v>
      </c>
      <c r="AG20" s="134"/>
      <c r="AH20" s="134"/>
      <c r="AI20" s="200" t="s">
        <v>758</v>
      </c>
      <c r="AJ20" s="200" t="s">
        <v>759</v>
      </c>
      <c r="AK20" s="49" t="s">
        <v>1221</v>
      </c>
    </row>
    <row r="21" spans="1:37" s="253" customFormat="1" ht="59.25" customHeight="1">
      <c r="A21" s="269">
        <f t="shared" ref="A21:A31" si="14">ROW()-13</f>
        <v>8</v>
      </c>
      <c r="B21" s="171" t="s">
        <v>299</v>
      </c>
      <c r="C21" s="39" t="s">
        <v>60</v>
      </c>
      <c r="D21" s="40" t="s">
        <v>47</v>
      </c>
      <c r="E21" s="41">
        <v>6715009</v>
      </c>
      <c r="F21" s="31">
        <v>6535067.4638699992</v>
      </c>
      <c r="G21" s="41"/>
      <c r="H21" s="41"/>
      <c r="I21" s="41"/>
      <c r="J21" s="43" t="s">
        <v>300</v>
      </c>
      <c r="K21" s="43" t="s">
        <v>301</v>
      </c>
      <c r="L21" s="41"/>
      <c r="M21" s="41"/>
      <c r="N21" s="41"/>
      <c r="O21" s="41">
        <f t="shared" si="6"/>
        <v>1676293.3</v>
      </c>
      <c r="P21" s="41">
        <v>1676293.3</v>
      </c>
      <c r="Q21" s="41"/>
      <c r="R21" s="41"/>
      <c r="S21" s="41">
        <f t="shared" si="7"/>
        <v>1676293.3</v>
      </c>
      <c r="T21" s="41">
        <v>1676293.3</v>
      </c>
      <c r="U21" s="41"/>
      <c r="V21" s="41"/>
      <c r="W21" s="52">
        <f t="shared" si="8"/>
        <v>0</v>
      </c>
      <c r="X21" s="52"/>
      <c r="Y21" s="52">
        <f t="shared" si="9"/>
        <v>0</v>
      </c>
      <c r="Z21" s="115">
        <f t="shared" si="10"/>
        <v>0</v>
      </c>
      <c r="AA21" s="52">
        <f t="shared" si="11"/>
        <v>0</v>
      </c>
      <c r="AB21" s="124">
        <f t="shared" si="12"/>
        <v>0</v>
      </c>
      <c r="AC21" s="133">
        <v>1</v>
      </c>
      <c r="AD21" s="133">
        <v>0</v>
      </c>
      <c r="AE21" s="133">
        <v>0</v>
      </c>
      <c r="AF21" s="134">
        <v>0</v>
      </c>
      <c r="AG21" s="134"/>
      <c r="AH21" s="134"/>
      <c r="AI21" s="200" t="s">
        <v>760</v>
      </c>
      <c r="AJ21" s="200" t="s">
        <v>761</v>
      </c>
      <c r="AK21" s="71"/>
    </row>
    <row r="22" spans="1:37" s="253" customFormat="1" ht="57" customHeight="1">
      <c r="A22" s="269">
        <f t="shared" si="14"/>
        <v>9</v>
      </c>
      <c r="B22" s="171" t="s">
        <v>302</v>
      </c>
      <c r="C22" s="39" t="s">
        <v>60</v>
      </c>
      <c r="D22" s="40" t="s">
        <v>47</v>
      </c>
      <c r="E22" s="41">
        <v>2356129.338</v>
      </c>
      <c r="F22" s="31">
        <v>2291862.4642099999</v>
      </c>
      <c r="G22" s="41"/>
      <c r="H22" s="41"/>
      <c r="I22" s="41"/>
      <c r="J22" s="43" t="s">
        <v>303</v>
      </c>
      <c r="K22" s="43" t="s">
        <v>304</v>
      </c>
      <c r="L22" s="41"/>
      <c r="M22" s="41"/>
      <c r="N22" s="41"/>
      <c r="O22" s="41">
        <f t="shared" si="6"/>
        <v>801904.1</v>
      </c>
      <c r="P22" s="41">
        <v>801904.1</v>
      </c>
      <c r="Q22" s="41"/>
      <c r="R22" s="41"/>
      <c r="S22" s="41">
        <f t="shared" si="7"/>
        <v>801904.1</v>
      </c>
      <c r="T22" s="41">
        <v>801904.1</v>
      </c>
      <c r="U22" s="41"/>
      <c r="V22" s="41"/>
      <c r="W22" s="52">
        <f t="shared" si="8"/>
        <v>0</v>
      </c>
      <c r="X22" s="52"/>
      <c r="Y22" s="52">
        <f t="shared" si="9"/>
        <v>0</v>
      </c>
      <c r="Z22" s="115">
        <f t="shared" si="10"/>
        <v>0</v>
      </c>
      <c r="AA22" s="52">
        <f t="shared" si="11"/>
        <v>0</v>
      </c>
      <c r="AB22" s="124">
        <f t="shared" si="12"/>
        <v>0</v>
      </c>
      <c r="AC22" s="133">
        <v>1</v>
      </c>
      <c r="AD22" s="133">
        <v>0</v>
      </c>
      <c r="AE22" s="133">
        <v>0</v>
      </c>
      <c r="AF22" s="134">
        <v>0</v>
      </c>
      <c r="AG22" s="134"/>
      <c r="AH22" s="134"/>
      <c r="AI22" s="200" t="s">
        <v>762</v>
      </c>
      <c r="AJ22" s="200" t="s">
        <v>763</v>
      </c>
      <c r="AK22" s="49" t="s">
        <v>1222</v>
      </c>
    </row>
    <row r="23" spans="1:37" s="253" customFormat="1" ht="63" customHeight="1">
      <c r="A23" s="269">
        <f t="shared" si="14"/>
        <v>10</v>
      </c>
      <c r="B23" s="171" t="s">
        <v>305</v>
      </c>
      <c r="C23" s="39" t="s">
        <v>60</v>
      </c>
      <c r="D23" s="40" t="s">
        <v>63</v>
      </c>
      <c r="E23" s="41">
        <v>4960691</v>
      </c>
      <c r="F23" s="41">
        <v>4729032.6511100009</v>
      </c>
      <c r="G23" s="41"/>
      <c r="H23" s="41"/>
      <c r="I23" s="41"/>
      <c r="J23" s="43" t="s">
        <v>306</v>
      </c>
      <c r="K23" s="43" t="s">
        <v>307</v>
      </c>
      <c r="L23" s="41"/>
      <c r="M23" s="41"/>
      <c r="N23" s="41"/>
      <c r="O23" s="41">
        <f t="shared" si="6"/>
        <v>442500</v>
      </c>
      <c r="P23" s="41">
        <v>442500</v>
      </c>
      <c r="Q23" s="41"/>
      <c r="R23" s="41"/>
      <c r="S23" s="41">
        <f t="shared" si="7"/>
        <v>442500</v>
      </c>
      <c r="T23" s="41">
        <v>442500</v>
      </c>
      <c r="U23" s="41"/>
      <c r="V23" s="41"/>
      <c r="W23" s="52">
        <f t="shared" si="8"/>
        <v>0</v>
      </c>
      <c r="X23" s="52"/>
      <c r="Y23" s="52">
        <f t="shared" si="9"/>
        <v>0</v>
      </c>
      <c r="Z23" s="115">
        <f t="shared" si="10"/>
        <v>0</v>
      </c>
      <c r="AA23" s="52">
        <f t="shared" si="11"/>
        <v>0</v>
      </c>
      <c r="AB23" s="124">
        <f t="shared" si="12"/>
        <v>0</v>
      </c>
      <c r="AC23" s="133">
        <v>1</v>
      </c>
      <c r="AD23" s="133">
        <v>0</v>
      </c>
      <c r="AE23" s="133">
        <v>0</v>
      </c>
      <c r="AF23" s="134">
        <v>0</v>
      </c>
      <c r="AG23" s="134"/>
      <c r="AH23" s="134"/>
      <c r="AI23" s="200" t="s">
        <v>764</v>
      </c>
      <c r="AJ23" s="200" t="s">
        <v>765</v>
      </c>
      <c r="AK23" s="49" t="s">
        <v>1223</v>
      </c>
    </row>
    <row r="24" spans="1:37" s="253" customFormat="1" ht="72.75" customHeight="1">
      <c r="A24" s="269">
        <f t="shared" si="14"/>
        <v>11</v>
      </c>
      <c r="B24" s="171" t="s">
        <v>308</v>
      </c>
      <c r="C24" s="39" t="s">
        <v>60</v>
      </c>
      <c r="D24" s="40" t="s">
        <v>47</v>
      </c>
      <c r="E24" s="41">
        <v>2811257</v>
      </c>
      <c r="F24" s="31">
        <v>2732467.6695900001</v>
      </c>
      <c r="G24" s="41"/>
      <c r="H24" s="41"/>
      <c r="I24" s="41"/>
      <c r="J24" s="43" t="s">
        <v>309</v>
      </c>
      <c r="K24" s="43" t="s">
        <v>310</v>
      </c>
      <c r="L24" s="41"/>
      <c r="M24" s="41"/>
      <c r="N24" s="41"/>
      <c r="O24" s="41">
        <f t="shared" si="6"/>
        <v>2055021.3</v>
      </c>
      <c r="P24" s="41">
        <v>2055021.3</v>
      </c>
      <c r="Q24" s="41"/>
      <c r="R24" s="41"/>
      <c r="S24" s="41">
        <f t="shared" si="7"/>
        <v>2055021.3</v>
      </c>
      <c r="T24" s="41">
        <v>2055021.3</v>
      </c>
      <c r="U24" s="41"/>
      <c r="V24" s="41"/>
      <c r="W24" s="52">
        <f t="shared" si="8"/>
        <v>0</v>
      </c>
      <c r="X24" s="52"/>
      <c r="Y24" s="52">
        <f t="shared" si="9"/>
        <v>0</v>
      </c>
      <c r="Z24" s="115">
        <f t="shared" si="10"/>
        <v>0</v>
      </c>
      <c r="AA24" s="52">
        <f t="shared" si="11"/>
        <v>0</v>
      </c>
      <c r="AB24" s="124">
        <f t="shared" si="12"/>
        <v>0</v>
      </c>
      <c r="AC24" s="133">
        <v>1</v>
      </c>
      <c r="AD24" s="133">
        <v>0</v>
      </c>
      <c r="AE24" s="133">
        <v>0</v>
      </c>
      <c r="AF24" s="134">
        <v>0</v>
      </c>
      <c r="AG24" s="134"/>
      <c r="AH24" s="134"/>
      <c r="AI24" s="200" t="s">
        <v>766</v>
      </c>
      <c r="AJ24" s="200" t="s">
        <v>767</v>
      </c>
      <c r="AK24" s="49" t="s">
        <v>1222</v>
      </c>
    </row>
    <row r="25" spans="1:37" s="253" customFormat="1" ht="61.5" customHeight="1">
      <c r="A25" s="269">
        <f t="shared" si="14"/>
        <v>12</v>
      </c>
      <c r="B25" s="171" t="s">
        <v>311</v>
      </c>
      <c r="C25" s="39" t="s">
        <v>60</v>
      </c>
      <c r="D25" s="40" t="s">
        <v>47</v>
      </c>
      <c r="E25" s="41">
        <v>6237578</v>
      </c>
      <c r="F25" s="31">
        <v>6046646.0927500008</v>
      </c>
      <c r="G25" s="41"/>
      <c r="H25" s="41"/>
      <c r="I25" s="41"/>
      <c r="J25" s="43" t="s">
        <v>312</v>
      </c>
      <c r="K25" s="43" t="s">
        <v>301</v>
      </c>
      <c r="L25" s="41"/>
      <c r="M25" s="41"/>
      <c r="N25" s="41"/>
      <c r="O25" s="41">
        <f t="shared" si="6"/>
        <v>1568457.2</v>
      </c>
      <c r="P25" s="41">
        <v>1568457.2</v>
      </c>
      <c r="Q25" s="41"/>
      <c r="R25" s="41"/>
      <c r="S25" s="41">
        <f t="shared" si="7"/>
        <v>1568457.2</v>
      </c>
      <c r="T25" s="41">
        <v>1568457.2</v>
      </c>
      <c r="U25" s="41"/>
      <c r="V25" s="41"/>
      <c r="W25" s="52">
        <f t="shared" si="8"/>
        <v>0</v>
      </c>
      <c r="X25" s="52"/>
      <c r="Y25" s="52">
        <f t="shared" si="9"/>
        <v>0</v>
      </c>
      <c r="Z25" s="115">
        <f t="shared" si="10"/>
        <v>0</v>
      </c>
      <c r="AA25" s="52">
        <f t="shared" si="11"/>
        <v>0</v>
      </c>
      <c r="AB25" s="124">
        <f t="shared" si="12"/>
        <v>0</v>
      </c>
      <c r="AC25" s="133">
        <v>1</v>
      </c>
      <c r="AD25" s="133">
        <v>0</v>
      </c>
      <c r="AE25" s="133">
        <v>0</v>
      </c>
      <c r="AF25" s="134">
        <v>0</v>
      </c>
      <c r="AG25" s="134"/>
      <c r="AH25" s="134"/>
      <c r="AI25" s="200" t="s">
        <v>768</v>
      </c>
      <c r="AJ25" s="200" t="s">
        <v>769</v>
      </c>
      <c r="AK25" s="71"/>
    </row>
    <row r="26" spans="1:37" s="253" customFormat="1" ht="54.75" customHeight="1">
      <c r="A26" s="269">
        <f t="shared" si="14"/>
        <v>13</v>
      </c>
      <c r="B26" s="171" t="s">
        <v>313</v>
      </c>
      <c r="C26" s="39" t="s">
        <v>60</v>
      </c>
      <c r="D26" s="40" t="s">
        <v>47</v>
      </c>
      <c r="E26" s="41">
        <v>2521526</v>
      </c>
      <c r="F26" s="41">
        <v>2431261.2969599999</v>
      </c>
      <c r="G26" s="41"/>
      <c r="H26" s="41"/>
      <c r="I26" s="41"/>
      <c r="J26" s="43" t="s">
        <v>314</v>
      </c>
      <c r="K26" s="43" t="s">
        <v>315</v>
      </c>
      <c r="L26" s="41"/>
      <c r="M26" s="41"/>
      <c r="N26" s="41"/>
      <c r="O26" s="41">
        <f t="shared" si="6"/>
        <v>1333814</v>
      </c>
      <c r="P26" s="41">
        <v>1333814</v>
      </c>
      <c r="Q26" s="41"/>
      <c r="R26" s="41"/>
      <c r="S26" s="41">
        <f t="shared" si="7"/>
        <v>1333814</v>
      </c>
      <c r="T26" s="41">
        <v>1333814</v>
      </c>
      <c r="U26" s="41"/>
      <c r="V26" s="41"/>
      <c r="W26" s="52">
        <f t="shared" si="8"/>
        <v>0</v>
      </c>
      <c r="X26" s="52"/>
      <c r="Y26" s="52">
        <f t="shared" si="9"/>
        <v>0</v>
      </c>
      <c r="Z26" s="115">
        <f t="shared" si="10"/>
        <v>0</v>
      </c>
      <c r="AA26" s="52">
        <f t="shared" si="11"/>
        <v>0</v>
      </c>
      <c r="AB26" s="124">
        <f t="shared" si="12"/>
        <v>0</v>
      </c>
      <c r="AC26" s="133">
        <v>1</v>
      </c>
      <c r="AD26" s="133">
        <v>0</v>
      </c>
      <c r="AE26" s="133">
        <v>0</v>
      </c>
      <c r="AF26" s="134">
        <v>0</v>
      </c>
      <c r="AG26" s="134"/>
      <c r="AH26" s="134"/>
      <c r="AI26" s="200" t="s">
        <v>770</v>
      </c>
      <c r="AJ26" s="200" t="s">
        <v>753</v>
      </c>
      <c r="AK26" s="71"/>
    </row>
    <row r="27" spans="1:37" s="253" customFormat="1" ht="67.5" customHeight="1">
      <c r="A27" s="269">
        <f t="shared" si="14"/>
        <v>14</v>
      </c>
      <c r="B27" s="171" t="s">
        <v>316</v>
      </c>
      <c r="C27" s="39" t="s">
        <v>60</v>
      </c>
      <c r="D27" s="40" t="s">
        <v>47</v>
      </c>
      <c r="E27" s="41">
        <v>2334400</v>
      </c>
      <c r="F27" s="41">
        <v>1902604.0532700005</v>
      </c>
      <c r="G27" s="41"/>
      <c r="H27" s="41"/>
      <c r="I27" s="41"/>
      <c r="J27" s="43" t="s">
        <v>317</v>
      </c>
      <c r="K27" s="43" t="s">
        <v>318</v>
      </c>
      <c r="L27" s="41"/>
      <c r="M27" s="41"/>
      <c r="N27" s="41"/>
      <c r="O27" s="41">
        <f t="shared" si="6"/>
        <v>748475.1</v>
      </c>
      <c r="P27" s="41">
        <v>748475.1</v>
      </c>
      <c r="Q27" s="41"/>
      <c r="R27" s="41"/>
      <c r="S27" s="41">
        <f t="shared" si="7"/>
        <v>748475.1</v>
      </c>
      <c r="T27" s="41">
        <v>748475.1</v>
      </c>
      <c r="U27" s="41"/>
      <c r="V27" s="41"/>
      <c r="W27" s="52">
        <f t="shared" si="8"/>
        <v>0</v>
      </c>
      <c r="X27" s="52"/>
      <c r="Y27" s="52">
        <f t="shared" si="9"/>
        <v>0</v>
      </c>
      <c r="Z27" s="115">
        <f t="shared" si="10"/>
        <v>0</v>
      </c>
      <c r="AA27" s="52">
        <f t="shared" si="11"/>
        <v>0</v>
      </c>
      <c r="AB27" s="124">
        <f t="shared" si="12"/>
        <v>0</v>
      </c>
      <c r="AC27" s="133">
        <v>1</v>
      </c>
      <c r="AD27" s="133">
        <v>0</v>
      </c>
      <c r="AE27" s="133">
        <v>0</v>
      </c>
      <c r="AF27" s="134">
        <v>0</v>
      </c>
      <c r="AG27" s="134"/>
      <c r="AH27" s="134"/>
      <c r="AI27" s="200" t="s">
        <v>771</v>
      </c>
      <c r="AJ27" s="200" t="s">
        <v>772</v>
      </c>
      <c r="AK27" s="71"/>
    </row>
    <row r="28" spans="1:37" s="253" customFormat="1" ht="60" customHeight="1">
      <c r="A28" s="269">
        <f t="shared" si="14"/>
        <v>15</v>
      </c>
      <c r="B28" s="171" t="s">
        <v>319</v>
      </c>
      <c r="C28" s="39" t="s">
        <v>60</v>
      </c>
      <c r="D28" s="40" t="s">
        <v>47</v>
      </c>
      <c r="E28" s="41">
        <v>6220881</v>
      </c>
      <c r="F28" s="31">
        <v>6115197.0614900002</v>
      </c>
      <c r="G28" s="41"/>
      <c r="H28" s="41"/>
      <c r="I28" s="41"/>
      <c r="J28" s="43" t="s">
        <v>320</v>
      </c>
      <c r="K28" s="43" t="s">
        <v>301</v>
      </c>
      <c r="L28" s="41"/>
      <c r="M28" s="41"/>
      <c r="N28" s="41"/>
      <c r="O28" s="41">
        <f t="shared" si="6"/>
        <v>1544295</v>
      </c>
      <c r="P28" s="41">
        <v>1544295</v>
      </c>
      <c r="Q28" s="41"/>
      <c r="R28" s="41"/>
      <c r="S28" s="41">
        <f t="shared" si="7"/>
        <v>1544295</v>
      </c>
      <c r="T28" s="41">
        <v>1544295</v>
      </c>
      <c r="U28" s="41"/>
      <c r="V28" s="41"/>
      <c r="W28" s="52">
        <f t="shared" si="8"/>
        <v>0</v>
      </c>
      <c r="X28" s="52"/>
      <c r="Y28" s="52">
        <f t="shared" si="9"/>
        <v>0</v>
      </c>
      <c r="Z28" s="115">
        <f t="shared" si="10"/>
        <v>0</v>
      </c>
      <c r="AA28" s="52">
        <f t="shared" si="11"/>
        <v>0</v>
      </c>
      <c r="AB28" s="124">
        <f t="shared" si="12"/>
        <v>0</v>
      </c>
      <c r="AC28" s="133">
        <v>1</v>
      </c>
      <c r="AD28" s="133">
        <v>0</v>
      </c>
      <c r="AE28" s="133">
        <v>0</v>
      </c>
      <c r="AF28" s="134">
        <v>0</v>
      </c>
      <c r="AG28" s="134"/>
      <c r="AH28" s="134"/>
      <c r="AI28" s="200" t="s">
        <v>773</v>
      </c>
      <c r="AJ28" s="200" t="s">
        <v>774</v>
      </c>
      <c r="AK28" s="71"/>
    </row>
    <row r="29" spans="1:37" s="253" customFormat="1" ht="58.5" customHeight="1">
      <c r="A29" s="269">
        <f t="shared" si="14"/>
        <v>16</v>
      </c>
      <c r="B29" s="171" t="s">
        <v>321</v>
      </c>
      <c r="C29" s="39" t="s">
        <v>60</v>
      </c>
      <c r="D29" s="40" t="s">
        <v>47</v>
      </c>
      <c r="E29" s="41">
        <v>2652521</v>
      </c>
      <c r="F29" s="31">
        <v>2563316.3537300001</v>
      </c>
      <c r="G29" s="41"/>
      <c r="H29" s="41"/>
      <c r="I29" s="41"/>
      <c r="J29" s="43" t="s">
        <v>322</v>
      </c>
      <c r="K29" s="43" t="s">
        <v>323</v>
      </c>
      <c r="L29" s="41"/>
      <c r="M29" s="41"/>
      <c r="N29" s="41"/>
      <c r="O29" s="41">
        <f t="shared" si="6"/>
        <v>926951.6</v>
      </c>
      <c r="P29" s="41">
        <v>926951.6</v>
      </c>
      <c r="Q29" s="41"/>
      <c r="R29" s="41"/>
      <c r="S29" s="41">
        <f t="shared" si="7"/>
        <v>926951.6</v>
      </c>
      <c r="T29" s="41">
        <v>926951.6</v>
      </c>
      <c r="U29" s="41"/>
      <c r="V29" s="41"/>
      <c r="W29" s="52">
        <f t="shared" si="8"/>
        <v>0</v>
      </c>
      <c r="X29" s="52"/>
      <c r="Y29" s="52">
        <f t="shared" si="9"/>
        <v>0</v>
      </c>
      <c r="Z29" s="115">
        <f t="shared" si="10"/>
        <v>0</v>
      </c>
      <c r="AA29" s="52">
        <f t="shared" si="11"/>
        <v>0</v>
      </c>
      <c r="AB29" s="124">
        <f t="shared" si="12"/>
        <v>0</v>
      </c>
      <c r="AC29" s="133">
        <v>1</v>
      </c>
      <c r="AD29" s="133">
        <v>0</v>
      </c>
      <c r="AE29" s="133">
        <v>0</v>
      </c>
      <c r="AF29" s="134">
        <v>0</v>
      </c>
      <c r="AG29" s="134"/>
      <c r="AH29" s="134"/>
      <c r="AI29" s="200" t="s">
        <v>775</v>
      </c>
      <c r="AJ29" s="200" t="s">
        <v>776</v>
      </c>
      <c r="AK29" s="71"/>
    </row>
    <row r="30" spans="1:37" s="253" customFormat="1" ht="76.5" customHeight="1">
      <c r="A30" s="269">
        <f t="shared" si="14"/>
        <v>17</v>
      </c>
      <c r="B30" s="171" t="s">
        <v>324</v>
      </c>
      <c r="C30" s="39" t="s">
        <v>60</v>
      </c>
      <c r="D30" s="40" t="s">
        <v>47</v>
      </c>
      <c r="E30" s="41">
        <v>2976050</v>
      </c>
      <c r="F30" s="31">
        <v>2832629.2927999999</v>
      </c>
      <c r="G30" s="41"/>
      <c r="H30" s="41"/>
      <c r="I30" s="41"/>
      <c r="J30" s="43" t="s">
        <v>325</v>
      </c>
      <c r="K30" s="43" t="s">
        <v>318</v>
      </c>
      <c r="L30" s="41"/>
      <c r="M30" s="41"/>
      <c r="N30" s="41"/>
      <c r="O30" s="41">
        <f t="shared" si="6"/>
        <v>580000</v>
      </c>
      <c r="P30" s="41">
        <v>580000</v>
      </c>
      <c r="Q30" s="41"/>
      <c r="R30" s="41"/>
      <c r="S30" s="41">
        <f t="shared" si="7"/>
        <v>0</v>
      </c>
      <c r="T30" s="41">
        <v>0</v>
      </c>
      <c r="U30" s="41"/>
      <c r="V30" s="41"/>
      <c r="W30" s="52">
        <f t="shared" si="8"/>
        <v>0</v>
      </c>
      <c r="X30" s="52"/>
      <c r="Y30" s="52">
        <f t="shared" si="9"/>
        <v>580000</v>
      </c>
      <c r="Z30" s="115">
        <f t="shared" si="10"/>
        <v>1</v>
      </c>
      <c r="AA30" s="52">
        <f t="shared" si="11"/>
        <v>580000</v>
      </c>
      <c r="AB30" s="124">
        <f t="shared" si="12"/>
        <v>1</v>
      </c>
      <c r="AC30" s="133">
        <v>1</v>
      </c>
      <c r="AD30" s="133">
        <v>0</v>
      </c>
      <c r="AE30" s="133">
        <v>0</v>
      </c>
      <c r="AF30" s="134">
        <v>0</v>
      </c>
      <c r="AG30" s="134"/>
      <c r="AH30" s="134"/>
      <c r="AI30" s="200" t="s">
        <v>777</v>
      </c>
      <c r="AJ30" s="200" t="s">
        <v>755</v>
      </c>
      <c r="AK30" s="49" t="s">
        <v>701</v>
      </c>
    </row>
    <row r="31" spans="1:37" s="253" customFormat="1" ht="71.45" customHeight="1">
      <c r="A31" s="269">
        <f t="shared" si="14"/>
        <v>18</v>
      </c>
      <c r="B31" s="171" t="s">
        <v>326</v>
      </c>
      <c r="C31" s="39" t="s">
        <v>60</v>
      </c>
      <c r="D31" s="40" t="s">
        <v>63</v>
      </c>
      <c r="E31" s="41">
        <v>8236674</v>
      </c>
      <c r="F31" s="41">
        <v>7763890.0880000005</v>
      </c>
      <c r="G31" s="41"/>
      <c r="H31" s="41"/>
      <c r="I31" s="41"/>
      <c r="J31" s="43" t="s">
        <v>327</v>
      </c>
      <c r="K31" s="43" t="s">
        <v>327</v>
      </c>
      <c r="L31" s="41"/>
      <c r="M31" s="41"/>
      <c r="N31" s="41"/>
      <c r="O31" s="41">
        <f t="shared" si="6"/>
        <v>401341.91236000002</v>
      </c>
      <c r="P31" s="41">
        <v>401341.91236000002</v>
      </c>
      <c r="Q31" s="41"/>
      <c r="R31" s="41"/>
      <c r="S31" s="41">
        <f t="shared" si="7"/>
        <v>401341.91236000002</v>
      </c>
      <c r="T31" s="41">
        <v>401341.91236000002</v>
      </c>
      <c r="U31" s="41"/>
      <c r="V31" s="41"/>
      <c r="W31" s="52">
        <f t="shared" si="8"/>
        <v>0</v>
      </c>
      <c r="X31" s="52"/>
      <c r="Y31" s="52">
        <f t="shared" si="9"/>
        <v>0</v>
      </c>
      <c r="Z31" s="115">
        <f t="shared" si="10"/>
        <v>0</v>
      </c>
      <c r="AA31" s="52">
        <f t="shared" si="11"/>
        <v>0</v>
      </c>
      <c r="AB31" s="124">
        <f t="shared" si="12"/>
        <v>0</v>
      </c>
      <c r="AC31" s="152"/>
      <c r="AD31" s="133">
        <v>1</v>
      </c>
      <c r="AE31" s="133">
        <v>0</v>
      </c>
      <c r="AF31" s="134">
        <v>0</v>
      </c>
      <c r="AG31" s="134"/>
      <c r="AH31" s="134"/>
      <c r="AI31" s="200" t="s">
        <v>778</v>
      </c>
      <c r="AJ31" s="200" t="s">
        <v>776</v>
      </c>
      <c r="AK31" s="49" t="s">
        <v>1479</v>
      </c>
    </row>
    <row r="32" spans="1:37" s="253" customFormat="1" ht="59.25" customHeight="1">
      <c r="A32" s="269">
        <f t="shared" ref="A32:A44" si="15">ROW()-13</f>
        <v>19</v>
      </c>
      <c r="B32" s="171" t="s">
        <v>328</v>
      </c>
      <c r="C32" s="39" t="s">
        <v>61</v>
      </c>
      <c r="D32" s="40" t="s">
        <v>99</v>
      </c>
      <c r="E32" s="31">
        <v>9177975</v>
      </c>
      <c r="F32" s="31">
        <v>8538185.9151999988</v>
      </c>
      <c r="G32" s="41"/>
      <c r="H32" s="41"/>
      <c r="I32" s="41"/>
      <c r="J32" s="89" t="s">
        <v>329</v>
      </c>
      <c r="K32" s="89" t="s">
        <v>666</v>
      </c>
      <c r="L32" s="41"/>
      <c r="M32" s="41"/>
      <c r="N32" s="41"/>
      <c r="O32" s="41">
        <f t="shared" si="6"/>
        <v>1727000</v>
      </c>
      <c r="P32" s="41">
        <v>1727000</v>
      </c>
      <c r="Q32" s="41">
        <v>0</v>
      </c>
      <c r="R32" s="41">
        <v>0</v>
      </c>
      <c r="S32" s="41">
        <v>0</v>
      </c>
      <c r="T32" s="41">
        <v>0</v>
      </c>
      <c r="U32" s="41">
        <v>0</v>
      </c>
      <c r="V32" s="41">
        <v>0</v>
      </c>
      <c r="W32" s="52">
        <f t="shared" si="8"/>
        <v>0</v>
      </c>
      <c r="X32" s="52"/>
      <c r="Y32" s="52">
        <f t="shared" si="9"/>
        <v>1727000</v>
      </c>
      <c r="Z32" s="115">
        <f t="shared" si="10"/>
        <v>1</v>
      </c>
      <c r="AA32" s="52">
        <f t="shared" si="11"/>
        <v>1727000</v>
      </c>
      <c r="AB32" s="124">
        <f t="shared" si="12"/>
        <v>1</v>
      </c>
      <c r="AC32" s="133">
        <v>1</v>
      </c>
      <c r="AD32" s="133">
        <v>0</v>
      </c>
      <c r="AE32" s="133">
        <v>0</v>
      </c>
      <c r="AF32" s="134">
        <v>0</v>
      </c>
      <c r="AG32" s="134"/>
      <c r="AH32" s="134"/>
      <c r="AI32" s="200" t="s">
        <v>779</v>
      </c>
      <c r="AJ32" s="200" t="s">
        <v>780</v>
      </c>
      <c r="AK32" s="49" t="s">
        <v>701</v>
      </c>
    </row>
    <row r="33" spans="1:38" s="252" customFormat="1" ht="48.75" customHeight="1">
      <c r="A33" s="269">
        <f t="shared" si="15"/>
        <v>20</v>
      </c>
      <c r="B33" s="171" t="s">
        <v>330</v>
      </c>
      <c r="C33" s="39" t="s">
        <v>61</v>
      </c>
      <c r="D33" s="40" t="s">
        <v>211</v>
      </c>
      <c r="E33" s="31">
        <v>12224030</v>
      </c>
      <c r="F33" s="31">
        <v>11869364.60201</v>
      </c>
      <c r="G33" s="41"/>
      <c r="H33" s="41"/>
      <c r="I33" s="41"/>
      <c r="J33" s="89" t="s">
        <v>331</v>
      </c>
      <c r="K33" s="89" t="s">
        <v>332</v>
      </c>
      <c r="L33" s="41"/>
      <c r="M33" s="41"/>
      <c r="N33" s="41"/>
      <c r="O33" s="41">
        <f t="shared" si="6"/>
        <v>1988428.7</v>
      </c>
      <c r="P33" s="41">
        <v>1988428.7</v>
      </c>
      <c r="Q33" s="41"/>
      <c r="R33" s="41"/>
      <c r="S33" s="41">
        <f t="shared" si="7"/>
        <v>1988428.7</v>
      </c>
      <c r="T33" s="41">
        <v>1988428.7</v>
      </c>
      <c r="U33" s="41"/>
      <c r="V33" s="41"/>
      <c r="W33" s="52">
        <f t="shared" si="8"/>
        <v>0</v>
      </c>
      <c r="X33" s="52"/>
      <c r="Y33" s="52">
        <f t="shared" si="9"/>
        <v>0</v>
      </c>
      <c r="Z33" s="115">
        <f t="shared" si="10"/>
        <v>0</v>
      </c>
      <c r="AA33" s="52">
        <f t="shared" si="11"/>
        <v>0</v>
      </c>
      <c r="AB33" s="124">
        <f t="shared" si="12"/>
        <v>0</v>
      </c>
      <c r="AC33" s="133">
        <v>1</v>
      </c>
      <c r="AD33" s="133">
        <v>0</v>
      </c>
      <c r="AE33" s="133">
        <v>0</v>
      </c>
      <c r="AF33" s="134">
        <v>0</v>
      </c>
      <c r="AG33" s="134"/>
      <c r="AH33" s="134"/>
      <c r="AI33" s="200" t="s">
        <v>781</v>
      </c>
      <c r="AJ33" s="200" t="s">
        <v>782</v>
      </c>
      <c r="AK33" s="71"/>
    </row>
    <row r="34" spans="1:38" s="252" customFormat="1" ht="68.25" customHeight="1">
      <c r="A34" s="269">
        <f t="shared" si="15"/>
        <v>21</v>
      </c>
      <c r="B34" s="171" t="s">
        <v>333</v>
      </c>
      <c r="C34" s="39" t="s">
        <v>61</v>
      </c>
      <c r="D34" s="40" t="s">
        <v>211</v>
      </c>
      <c r="E34" s="31">
        <v>13940176</v>
      </c>
      <c r="F34" s="31">
        <v>14036930.275300002</v>
      </c>
      <c r="G34" s="41"/>
      <c r="H34" s="41"/>
      <c r="I34" s="41"/>
      <c r="J34" s="89" t="s">
        <v>334</v>
      </c>
      <c r="K34" s="89" t="s">
        <v>335</v>
      </c>
      <c r="L34" s="41"/>
      <c r="M34" s="41"/>
      <c r="N34" s="41"/>
      <c r="O34" s="41">
        <f t="shared" si="6"/>
        <v>1901633.3</v>
      </c>
      <c r="P34" s="41">
        <v>1901633.3</v>
      </c>
      <c r="Q34" s="41"/>
      <c r="R34" s="41"/>
      <c r="S34" s="41">
        <f t="shared" si="7"/>
        <v>1901633.3</v>
      </c>
      <c r="T34" s="41">
        <v>1901633.3</v>
      </c>
      <c r="U34" s="41"/>
      <c r="V34" s="41"/>
      <c r="W34" s="52">
        <f t="shared" si="8"/>
        <v>0</v>
      </c>
      <c r="X34" s="52"/>
      <c r="Y34" s="52">
        <f t="shared" si="9"/>
        <v>0</v>
      </c>
      <c r="Z34" s="115">
        <f t="shared" si="10"/>
        <v>0</v>
      </c>
      <c r="AA34" s="52">
        <f t="shared" si="11"/>
        <v>0</v>
      </c>
      <c r="AB34" s="124">
        <f t="shared" si="12"/>
        <v>0</v>
      </c>
      <c r="AC34" s="133">
        <v>1</v>
      </c>
      <c r="AD34" s="133">
        <v>0</v>
      </c>
      <c r="AE34" s="133">
        <v>0</v>
      </c>
      <c r="AF34" s="134">
        <v>0</v>
      </c>
      <c r="AG34" s="134"/>
      <c r="AH34" s="134"/>
      <c r="AI34" s="200" t="s">
        <v>783</v>
      </c>
      <c r="AJ34" s="200" t="s">
        <v>784</v>
      </c>
      <c r="AK34" s="71"/>
    </row>
    <row r="35" spans="1:38" s="253" customFormat="1" ht="68.25" customHeight="1">
      <c r="A35" s="269">
        <f t="shared" si="15"/>
        <v>22</v>
      </c>
      <c r="B35" s="171" t="s">
        <v>588</v>
      </c>
      <c r="C35" s="39" t="s">
        <v>652</v>
      </c>
      <c r="D35" s="40" t="s">
        <v>563</v>
      </c>
      <c r="E35" s="41">
        <v>1420553.2690000001</v>
      </c>
      <c r="F35" s="41">
        <v>1375968.0249399999</v>
      </c>
      <c r="G35" s="41"/>
      <c r="H35" s="41"/>
      <c r="I35" s="41"/>
      <c r="J35" s="80" t="s">
        <v>653</v>
      </c>
      <c r="K35" s="80"/>
      <c r="L35" s="41"/>
      <c r="M35" s="41"/>
      <c r="N35" s="41"/>
      <c r="O35" s="41">
        <f t="shared" si="6"/>
        <v>1209391</v>
      </c>
      <c r="P35" s="41">
        <v>1209391</v>
      </c>
      <c r="Q35" s="41"/>
      <c r="R35" s="41"/>
      <c r="S35" s="41">
        <f t="shared" si="7"/>
        <v>0</v>
      </c>
      <c r="T35" s="41">
        <v>0</v>
      </c>
      <c r="U35" s="41"/>
      <c r="V35" s="41"/>
      <c r="W35" s="52">
        <f t="shared" si="8"/>
        <v>0</v>
      </c>
      <c r="X35" s="52"/>
      <c r="Y35" s="52">
        <f t="shared" si="9"/>
        <v>1209391</v>
      </c>
      <c r="Z35" s="115">
        <f t="shared" si="10"/>
        <v>1</v>
      </c>
      <c r="AA35" s="52">
        <f t="shared" si="11"/>
        <v>1209391</v>
      </c>
      <c r="AB35" s="124">
        <f t="shared" si="12"/>
        <v>1</v>
      </c>
      <c r="AC35" s="133">
        <v>1</v>
      </c>
      <c r="AD35" s="133"/>
      <c r="AE35" s="133"/>
      <c r="AF35" s="134"/>
      <c r="AG35" s="134"/>
      <c r="AH35" s="134"/>
      <c r="AI35" s="200" t="s">
        <v>785</v>
      </c>
      <c r="AJ35" s="200" t="s">
        <v>786</v>
      </c>
      <c r="AK35" s="49" t="s">
        <v>1480</v>
      </c>
    </row>
    <row r="36" spans="1:38" s="253" customFormat="1" ht="67.5" customHeight="1">
      <c r="A36" s="269">
        <f t="shared" si="15"/>
        <v>23</v>
      </c>
      <c r="B36" s="171" t="s">
        <v>589</v>
      </c>
      <c r="C36" s="39" t="s">
        <v>652</v>
      </c>
      <c r="D36" s="40">
        <v>2026</v>
      </c>
      <c r="E36" s="41">
        <v>2590393</v>
      </c>
      <c r="F36" s="41">
        <v>2369852.5683900001</v>
      </c>
      <c r="G36" s="41"/>
      <c r="H36" s="41"/>
      <c r="I36" s="41"/>
      <c r="J36" s="80" t="s">
        <v>654</v>
      </c>
      <c r="K36" s="80"/>
      <c r="L36" s="41"/>
      <c r="M36" s="41"/>
      <c r="N36" s="41"/>
      <c r="O36" s="41">
        <f t="shared" si="6"/>
        <v>800000</v>
      </c>
      <c r="P36" s="41">
        <v>800000</v>
      </c>
      <c r="Q36" s="41"/>
      <c r="R36" s="41"/>
      <c r="S36" s="41">
        <f t="shared" si="7"/>
        <v>0</v>
      </c>
      <c r="T36" s="41">
        <v>0</v>
      </c>
      <c r="U36" s="41"/>
      <c r="V36" s="41"/>
      <c r="W36" s="52">
        <f t="shared" si="8"/>
        <v>0</v>
      </c>
      <c r="X36" s="52"/>
      <c r="Y36" s="52">
        <f t="shared" si="9"/>
        <v>800000</v>
      </c>
      <c r="Z36" s="115">
        <f t="shared" si="10"/>
        <v>1</v>
      </c>
      <c r="AA36" s="52">
        <f t="shared" si="11"/>
        <v>800000</v>
      </c>
      <c r="AB36" s="124">
        <f t="shared" si="12"/>
        <v>1</v>
      </c>
      <c r="AC36" s="133">
        <v>1</v>
      </c>
      <c r="AD36" s="133"/>
      <c r="AE36" s="133"/>
      <c r="AF36" s="134"/>
      <c r="AG36" s="134"/>
      <c r="AH36" s="134"/>
      <c r="AI36" s="200" t="s">
        <v>787</v>
      </c>
      <c r="AJ36" s="200" t="s">
        <v>788</v>
      </c>
      <c r="AK36" s="49" t="s">
        <v>1481</v>
      </c>
    </row>
    <row r="37" spans="1:38" s="253" customFormat="1" ht="63.75" customHeight="1">
      <c r="A37" s="269">
        <f t="shared" si="15"/>
        <v>24</v>
      </c>
      <c r="B37" s="171" t="s">
        <v>592</v>
      </c>
      <c r="C37" s="39" t="s">
        <v>652</v>
      </c>
      <c r="D37" s="40" t="s">
        <v>47</v>
      </c>
      <c r="E37" s="41">
        <v>2332591.7280000001</v>
      </c>
      <c r="F37" s="41">
        <v>2219260.5519900001</v>
      </c>
      <c r="G37" s="41"/>
      <c r="H37" s="41"/>
      <c r="I37" s="41"/>
      <c r="J37" s="80" t="s">
        <v>655</v>
      </c>
      <c r="K37" s="80" t="s">
        <v>655</v>
      </c>
      <c r="L37" s="41"/>
      <c r="M37" s="41"/>
      <c r="N37" s="41"/>
      <c r="O37" s="41">
        <f t="shared" si="6"/>
        <v>603000</v>
      </c>
      <c r="P37" s="41">
        <v>603000</v>
      </c>
      <c r="Q37" s="41"/>
      <c r="R37" s="41"/>
      <c r="S37" s="41">
        <f t="shared" si="7"/>
        <v>603000</v>
      </c>
      <c r="T37" s="41">
        <v>603000</v>
      </c>
      <c r="U37" s="41"/>
      <c r="V37" s="41"/>
      <c r="W37" s="52">
        <f t="shared" si="8"/>
        <v>0</v>
      </c>
      <c r="X37" s="52"/>
      <c r="Y37" s="52">
        <f t="shared" si="9"/>
        <v>0</v>
      </c>
      <c r="Z37" s="115">
        <f t="shared" si="10"/>
        <v>0</v>
      </c>
      <c r="AA37" s="52">
        <f t="shared" si="11"/>
        <v>0</v>
      </c>
      <c r="AB37" s="124">
        <f t="shared" si="12"/>
        <v>0</v>
      </c>
      <c r="AC37" s="133">
        <v>1</v>
      </c>
      <c r="AD37" s="133"/>
      <c r="AE37" s="133"/>
      <c r="AF37" s="134"/>
      <c r="AG37" s="134"/>
      <c r="AH37" s="134"/>
      <c r="AI37" s="200" t="s">
        <v>789</v>
      </c>
      <c r="AJ37" s="200" t="s">
        <v>763</v>
      </c>
      <c r="AK37" s="49" t="s">
        <v>732</v>
      </c>
    </row>
    <row r="38" spans="1:38" s="253" customFormat="1" ht="69" customHeight="1">
      <c r="A38" s="269">
        <f t="shared" si="15"/>
        <v>25</v>
      </c>
      <c r="B38" s="171" t="s">
        <v>590</v>
      </c>
      <c r="C38" s="39" t="s">
        <v>652</v>
      </c>
      <c r="D38" s="40" t="s">
        <v>563</v>
      </c>
      <c r="E38" s="41">
        <v>9582931</v>
      </c>
      <c r="F38" s="41">
        <v>9267229.6919</v>
      </c>
      <c r="G38" s="41"/>
      <c r="H38" s="41"/>
      <c r="I38" s="41"/>
      <c r="J38" s="80" t="s">
        <v>656</v>
      </c>
      <c r="K38" s="80" t="s">
        <v>656</v>
      </c>
      <c r="L38" s="41"/>
      <c r="M38" s="41"/>
      <c r="N38" s="41"/>
      <c r="O38" s="41">
        <f t="shared" si="6"/>
        <v>1608401.3</v>
      </c>
      <c r="P38" s="41">
        <v>1608401.3</v>
      </c>
      <c r="Q38" s="41"/>
      <c r="R38" s="41"/>
      <c r="S38" s="41">
        <f t="shared" si="7"/>
        <v>1608401.3</v>
      </c>
      <c r="T38" s="41">
        <v>1608401.3</v>
      </c>
      <c r="U38" s="41">
        <v>0</v>
      </c>
      <c r="V38" s="41"/>
      <c r="W38" s="52">
        <f t="shared" si="8"/>
        <v>0</v>
      </c>
      <c r="X38" s="52"/>
      <c r="Y38" s="52">
        <f t="shared" si="9"/>
        <v>0</v>
      </c>
      <c r="Z38" s="115">
        <f t="shared" si="10"/>
        <v>0</v>
      </c>
      <c r="AA38" s="52">
        <f t="shared" si="11"/>
        <v>0</v>
      </c>
      <c r="AB38" s="124">
        <f t="shared" si="12"/>
        <v>0</v>
      </c>
      <c r="AC38" s="133">
        <v>1</v>
      </c>
      <c r="AD38" s="133"/>
      <c r="AE38" s="133"/>
      <c r="AF38" s="134"/>
      <c r="AG38" s="134"/>
      <c r="AH38" s="134"/>
      <c r="AI38" s="200" t="s">
        <v>791</v>
      </c>
      <c r="AJ38" s="200" t="s">
        <v>792</v>
      </c>
      <c r="AK38" s="49" t="s">
        <v>657</v>
      </c>
    </row>
    <row r="39" spans="1:38" s="253" customFormat="1" ht="84" customHeight="1">
      <c r="A39" s="269">
        <f t="shared" si="15"/>
        <v>26</v>
      </c>
      <c r="B39" s="171" t="s">
        <v>591</v>
      </c>
      <c r="C39" s="39" t="s">
        <v>652</v>
      </c>
      <c r="D39" s="40" t="s">
        <v>563</v>
      </c>
      <c r="E39" s="41">
        <v>3663151</v>
      </c>
      <c r="F39" s="41">
        <v>3112845.2893699999</v>
      </c>
      <c r="G39" s="41"/>
      <c r="H39" s="41"/>
      <c r="I39" s="41"/>
      <c r="J39" s="80" t="s">
        <v>658</v>
      </c>
      <c r="K39" s="80" t="s">
        <v>658</v>
      </c>
      <c r="L39" s="41"/>
      <c r="M39" s="41"/>
      <c r="N39" s="41"/>
      <c r="O39" s="41">
        <f t="shared" si="6"/>
        <v>589386.69999999995</v>
      </c>
      <c r="P39" s="41">
        <v>589386.69999999995</v>
      </c>
      <c r="Q39" s="41"/>
      <c r="R39" s="41"/>
      <c r="S39" s="41">
        <f t="shared" si="7"/>
        <v>589386.69999999995</v>
      </c>
      <c r="T39" s="41">
        <v>589386.69999999995</v>
      </c>
      <c r="U39" s="41"/>
      <c r="V39" s="41"/>
      <c r="W39" s="52">
        <f t="shared" si="8"/>
        <v>0</v>
      </c>
      <c r="X39" s="52"/>
      <c r="Y39" s="52">
        <f t="shared" si="9"/>
        <v>0</v>
      </c>
      <c r="Z39" s="115">
        <f t="shared" si="10"/>
        <v>0</v>
      </c>
      <c r="AA39" s="52">
        <f t="shared" si="11"/>
        <v>0</v>
      </c>
      <c r="AB39" s="124">
        <f t="shared" si="12"/>
        <v>0</v>
      </c>
      <c r="AC39" s="133">
        <v>1</v>
      </c>
      <c r="AD39" s="133"/>
      <c r="AE39" s="133"/>
      <c r="AF39" s="134"/>
      <c r="AG39" s="134"/>
      <c r="AH39" s="134"/>
      <c r="AI39" s="200" t="s">
        <v>793</v>
      </c>
      <c r="AJ39" s="200" t="s">
        <v>776</v>
      </c>
      <c r="AK39" s="49"/>
    </row>
    <row r="40" spans="1:38" s="253" customFormat="1" ht="104.25" customHeight="1">
      <c r="A40" s="269">
        <f t="shared" si="15"/>
        <v>27</v>
      </c>
      <c r="B40" s="171" t="s">
        <v>593</v>
      </c>
      <c r="C40" s="39" t="s">
        <v>652</v>
      </c>
      <c r="D40" s="40" t="s">
        <v>563</v>
      </c>
      <c r="E40" s="41">
        <v>3181731</v>
      </c>
      <c r="F40" s="41">
        <v>3019434.2197500002</v>
      </c>
      <c r="G40" s="41"/>
      <c r="H40" s="41"/>
      <c r="I40" s="41"/>
      <c r="J40" s="80" t="s">
        <v>659</v>
      </c>
      <c r="K40" s="80" t="s">
        <v>659</v>
      </c>
      <c r="L40" s="41"/>
      <c r="M40" s="41"/>
      <c r="N40" s="41"/>
      <c r="O40" s="41">
        <f t="shared" si="6"/>
        <v>383848.49800999998</v>
      </c>
      <c r="P40" s="41">
        <v>383848.49800999998</v>
      </c>
      <c r="Q40" s="41"/>
      <c r="R40" s="41"/>
      <c r="S40" s="41">
        <f t="shared" si="7"/>
        <v>383848.49800999998</v>
      </c>
      <c r="T40" s="41">
        <v>383848.49800999998</v>
      </c>
      <c r="U40" s="41"/>
      <c r="V40" s="41"/>
      <c r="W40" s="52">
        <f t="shared" si="8"/>
        <v>0</v>
      </c>
      <c r="X40" s="52"/>
      <c r="Y40" s="52">
        <f t="shared" si="9"/>
        <v>0</v>
      </c>
      <c r="Z40" s="115">
        <f t="shared" si="10"/>
        <v>0</v>
      </c>
      <c r="AA40" s="52">
        <f t="shared" si="11"/>
        <v>0</v>
      </c>
      <c r="AB40" s="124">
        <f t="shared" si="12"/>
        <v>0</v>
      </c>
      <c r="AC40" s="133">
        <v>1</v>
      </c>
      <c r="AD40" s="133"/>
      <c r="AE40" s="133"/>
      <c r="AF40" s="134"/>
      <c r="AG40" s="134"/>
      <c r="AH40" s="134"/>
      <c r="AI40" s="200" t="s">
        <v>794</v>
      </c>
      <c r="AJ40" s="200" t="s">
        <v>796</v>
      </c>
      <c r="AK40" s="49" t="s">
        <v>732</v>
      </c>
    </row>
    <row r="41" spans="1:38" s="253" customFormat="1" ht="74.25" customHeight="1">
      <c r="A41" s="269">
        <f t="shared" si="15"/>
        <v>28</v>
      </c>
      <c r="B41" s="171" t="s">
        <v>594</v>
      </c>
      <c r="C41" s="39" t="s">
        <v>652</v>
      </c>
      <c r="D41" s="40" t="s">
        <v>563</v>
      </c>
      <c r="E41" s="41">
        <v>4083905</v>
      </c>
      <c r="F41" s="41">
        <v>2093113.5033800001</v>
      </c>
      <c r="G41" s="41"/>
      <c r="H41" s="41"/>
      <c r="I41" s="41"/>
      <c r="J41" s="80" t="s">
        <v>660</v>
      </c>
      <c r="K41" s="80" t="s">
        <v>660</v>
      </c>
      <c r="L41" s="41"/>
      <c r="M41" s="41"/>
      <c r="N41" s="41"/>
      <c r="O41" s="41">
        <f t="shared" si="6"/>
        <v>601754.59401</v>
      </c>
      <c r="P41" s="41">
        <v>601754.59401</v>
      </c>
      <c r="Q41" s="41"/>
      <c r="R41" s="41"/>
      <c r="S41" s="41">
        <f t="shared" si="7"/>
        <v>601754.59401</v>
      </c>
      <c r="T41" s="41">
        <v>601754.59401</v>
      </c>
      <c r="U41" s="41"/>
      <c r="V41" s="41"/>
      <c r="W41" s="52">
        <f t="shared" si="8"/>
        <v>0</v>
      </c>
      <c r="X41" s="52"/>
      <c r="Y41" s="52">
        <f t="shared" si="9"/>
        <v>0</v>
      </c>
      <c r="Z41" s="115">
        <f t="shared" si="10"/>
        <v>0</v>
      </c>
      <c r="AA41" s="52">
        <f t="shared" si="11"/>
        <v>0</v>
      </c>
      <c r="AB41" s="124">
        <f t="shared" si="12"/>
        <v>0</v>
      </c>
      <c r="AC41" s="133">
        <v>1</v>
      </c>
      <c r="AD41" s="133"/>
      <c r="AE41" s="133"/>
      <c r="AF41" s="134"/>
      <c r="AG41" s="134"/>
      <c r="AH41" s="134"/>
      <c r="AI41" s="200" t="s">
        <v>795</v>
      </c>
      <c r="AJ41" s="200" t="s">
        <v>796</v>
      </c>
      <c r="AK41" s="49" t="s">
        <v>732</v>
      </c>
    </row>
    <row r="42" spans="1:38" s="253" customFormat="1" ht="67.5" customHeight="1">
      <c r="A42" s="269">
        <f t="shared" si="15"/>
        <v>29</v>
      </c>
      <c r="B42" s="171" t="s">
        <v>595</v>
      </c>
      <c r="C42" s="39" t="s">
        <v>652</v>
      </c>
      <c r="D42" s="40" t="s">
        <v>563</v>
      </c>
      <c r="E42" s="41">
        <v>9651907</v>
      </c>
      <c r="F42" s="41">
        <v>9183054.7634500004</v>
      </c>
      <c r="G42" s="41"/>
      <c r="H42" s="41"/>
      <c r="I42" s="41"/>
      <c r="J42" s="80" t="s">
        <v>661</v>
      </c>
      <c r="K42" s="80"/>
      <c r="L42" s="41"/>
      <c r="M42" s="41"/>
      <c r="N42" s="41"/>
      <c r="O42" s="41">
        <f t="shared" si="6"/>
        <v>1983568.2</v>
      </c>
      <c r="P42" s="41">
        <v>1983568.2</v>
      </c>
      <c r="Q42" s="41"/>
      <c r="R42" s="41"/>
      <c r="S42" s="41">
        <f t="shared" si="7"/>
        <v>1983568.2</v>
      </c>
      <c r="T42" s="41">
        <v>1983568.2</v>
      </c>
      <c r="U42" s="41"/>
      <c r="V42" s="41"/>
      <c r="W42" s="52">
        <f t="shared" si="8"/>
        <v>0</v>
      </c>
      <c r="X42" s="52"/>
      <c r="Y42" s="52">
        <f t="shared" si="9"/>
        <v>0</v>
      </c>
      <c r="Z42" s="115">
        <f t="shared" si="10"/>
        <v>0</v>
      </c>
      <c r="AA42" s="52">
        <f t="shared" si="11"/>
        <v>0</v>
      </c>
      <c r="AB42" s="124">
        <f t="shared" si="12"/>
        <v>0</v>
      </c>
      <c r="AC42" s="133">
        <v>1</v>
      </c>
      <c r="AD42" s="133"/>
      <c r="AE42" s="133"/>
      <c r="AF42" s="134"/>
      <c r="AG42" s="134"/>
      <c r="AH42" s="134"/>
      <c r="AI42" s="200" t="s">
        <v>797</v>
      </c>
      <c r="AJ42" s="200" t="s">
        <v>755</v>
      </c>
      <c r="AK42" s="49" t="s">
        <v>662</v>
      </c>
    </row>
    <row r="43" spans="1:38" s="253" customFormat="1" ht="67.5" customHeight="1">
      <c r="A43" s="269">
        <f t="shared" si="15"/>
        <v>30</v>
      </c>
      <c r="B43" s="171" t="s">
        <v>596</v>
      </c>
      <c r="C43" s="39" t="s">
        <v>652</v>
      </c>
      <c r="D43" s="40" t="s">
        <v>563</v>
      </c>
      <c r="E43" s="41">
        <v>1063001.7450000001</v>
      </c>
      <c r="F43" s="41">
        <v>1020561.8112699999</v>
      </c>
      <c r="G43" s="41"/>
      <c r="H43" s="41"/>
      <c r="I43" s="41"/>
      <c r="J43" s="80" t="s">
        <v>663</v>
      </c>
      <c r="K43" s="80" t="s">
        <v>663</v>
      </c>
      <c r="L43" s="41"/>
      <c r="M43" s="41"/>
      <c r="N43" s="41"/>
      <c r="O43" s="41">
        <f t="shared" si="6"/>
        <v>608332.80000000005</v>
      </c>
      <c r="P43" s="41">
        <v>608332.80000000005</v>
      </c>
      <c r="Q43" s="41"/>
      <c r="R43" s="41"/>
      <c r="S43" s="41">
        <f t="shared" si="7"/>
        <v>608332.80000000005</v>
      </c>
      <c r="T43" s="41">
        <v>608332.80000000005</v>
      </c>
      <c r="U43" s="41"/>
      <c r="V43" s="41"/>
      <c r="W43" s="52">
        <f t="shared" si="8"/>
        <v>0</v>
      </c>
      <c r="X43" s="52"/>
      <c r="Y43" s="52">
        <f t="shared" si="9"/>
        <v>0</v>
      </c>
      <c r="Z43" s="115">
        <f t="shared" si="10"/>
        <v>0</v>
      </c>
      <c r="AA43" s="52">
        <f t="shared" si="11"/>
        <v>0</v>
      </c>
      <c r="AB43" s="124">
        <f t="shared" si="12"/>
        <v>0</v>
      </c>
      <c r="AC43" s="133">
        <v>1</v>
      </c>
      <c r="AD43" s="133"/>
      <c r="AE43" s="133"/>
      <c r="AF43" s="134"/>
      <c r="AG43" s="134"/>
      <c r="AH43" s="134"/>
      <c r="AI43" s="200" t="s">
        <v>798</v>
      </c>
      <c r="AJ43" s="200" t="s">
        <v>799</v>
      </c>
      <c r="AK43" s="49"/>
    </row>
    <row r="44" spans="1:38" s="253" customFormat="1" ht="62.25" customHeight="1">
      <c r="A44" s="269">
        <f t="shared" si="15"/>
        <v>31</v>
      </c>
      <c r="B44" s="171" t="s">
        <v>597</v>
      </c>
      <c r="C44" s="39" t="s">
        <v>652</v>
      </c>
      <c r="D44" s="40" t="s">
        <v>563</v>
      </c>
      <c r="E44" s="41">
        <v>4425982</v>
      </c>
      <c r="F44" s="41">
        <v>4236961.5301799998</v>
      </c>
      <c r="G44" s="41"/>
      <c r="H44" s="41"/>
      <c r="I44" s="41"/>
      <c r="J44" s="80" t="s">
        <v>664</v>
      </c>
      <c r="K44" s="80"/>
      <c r="L44" s="41"/>
      <c r="M44" s="41"/>
      <c r="N44" s="41"/>
      <c r="O44" s="41">
        <f t="shared" si="6"/>
        <v>106564.3</v>
      </c>
      <c r="P44" s="41">
        <v>106564.3</v>
      </c>
      <c r="Q44" s="41"/>
      <c r="R44" s="41"/>
      <c r="S44" s="41">
        <f t="shared" si="7"/>
        <v>106564.3</v>
      </c>
      <c r="T44" s="41">
        <v>106564.3</v>
      </c>
      <c r="U44" s="41"/>
      <c r="V44" s="41"/>
      <c r="W44" s="52">
        <f t="shared" si="8"/>
        <v>0</v>
      </c>
      <c r="X44" s="52"/>
      <c r="Y44" s="52">
        <f t="shared" si="9"/>
        <v>0</v>
      </c>
      <c r="Z44" s="115">
        <f t="shared" si="10"/>
        <v>0</v>
      </c>
      <c r="AA44" s="52">
        <f t="shared" si="11"/>
        <v>0</v>
      </c>
      <c r="AB44" s="124">
        <f t="shared" si="12"/>
        <v>0</v>
      </c>
      <c r="AC44" s="133">
        <v>1</v>
      </c>
      <c r="AD44" s="133"/>
      <c r="AE44" s="133"/>
      <c r="AF44" s="134"/>
      <c r="AG44" s="134"/>
      <c r="AH44" s="134"/>
      <c r="AI44" s="200" t="s">
        <v>800</v>
      </c>
      <c r="AJ44" s="200" t="s">
        <v>755</v>
      </c>
      <c r="AK44" s="49" t="s">
        <v>665</v>
      </c>
    </row>
    <row r="45" spans="1:38" s="253" customFormat="1" ht="26.25" customHeight="1">
      <c r="A45" s="29" t="s">
        <v>12</v>
      </c>
      <c r="B45" s="21" t="s">
        <v>64</v>
      </c>
      <c r="C45" s="17"/>
      <c r="D45" s="19"/>
      <c r="E45" s="20">
        <f>SUM(E46:E74)</f>
        <v>0</v>
      </c>
      <c r="F45" s="20">
        <f>SUM(F46:F77)</f>
        <v>3576589.5957899992</v>
      </c>
      <c r="G45" s="20">
        <f>SUM(G46:G74)</f>
        <v>0</v>
      </c>
      <c r="H45" s="20">
        <f>SUM(H46:H77)</f>
        <v>943451.78711000003</v>
      </c>
      <c r="I45" s="20">
        <f t="shared" ref="I45:N45" si="16">SUM(I46:I74)</f>
        <v>0</v>
      </c>
      <c r="J45" s="20">
        <f t="shared" si="16"/>
        <v>0</v>
      </c>
      <c r="K45" s="20">
        <f t="shared" si="16"/>
        <v>0</v>
      </c>
      <c r="L45" s="20">
        <f>SUM(L46:L77)</f>
        <v>0</v>
      </c>
      <c r="M45" s="20">
        <f t="shared" si="16"/>
        <v>0</v>
      </c>
      <c r="N45" s="20">
        <f t="shared" si="16"/>
        <v>0</v>
      </c>
      <c r="O45" s="20">
        <f>SUM(O46:O77)</f>
        <v>256546</v>
      </c>
      <c r="P45" s="20">
        <f>SUM(P46:P77)</f>
        <v>256546</v>
      </c>
      <c r="Q45" s="20">
        <f>SUM(Q46:Q74)</f>
        <v>0</v>
      </c>
      <c r="R45" s="20">
        <f>SUM(R46:R74)</f>
        <v>0</v>
      </c>
      <c r="S45" s="20">
        <f>SUM(S46:S77)</f>
        <v>229046</v>
      </c>
      <c r="T45" s="20">
        <f>SUM(T46:T77)</f>
        <v>229046</v>
      </c>
      <c r="U45" s="20">
        <f>SUM(U46:U74)</f>
        <v>0</v>
      </c>
      <c r="V45" s="20">
        <f>SUM(V46:V74)</f>
        <v>0</v>
      </c>
      <c r="W45" s="20">
        <f t="shared" si="8"/>
        <v>0</v>
      </c>
      <c r="X45" s="20"/>
      <c r="Y45" s="20">
        <f t="shared" si="9"/>
        <v>27500</v>
      </c>
      <c r="Z45" s="113">
        <f t="shared" si="10"/>
        <v>0.10719325189244813</v>
      </c>
      <c r="AA45" s="20">
        <f t="shared" si="11"/>
        <v>27500</v>
      </c>
      <c r="AB45" s="122">
        <f t="shared" si="4"/>
        <v>0.10719325189244813</v>
      </c>
      <c r="AC45" s="20">
        <f>SUM(AC46:AC77)</f>
        <v>27</v>
      </c>
      <c r="AD45" s="20">
        <f>SUM(AD46:AD77)</f>
        <v>0</v>
      </c>
      <c r="AE45" s="20">
        <f>SUM(AE46:AE77)</f>
        <v>5</v>
      </c>
      <c r="AF45" s="20">
        <f>SUM(AF46:AF74)</f>
        <v>0</v>
      </c>
      <c r="AG45" s="199"/>
      <c r="AH45" s="199"/>
      <c r="AI45" s="199"/>
      <c r="AJ45" s="199"/>
      <c r="AK45" s="63"/>
      <c r="AL45" s="255"/>
    </row>
    <row r="46" spans="1:38" s="253" customFormat="1" ht="56.25" customHeight="1">
      <c r="A46" s="269">
        <f>ROW()-14</f>
        <v>32</v>
      </c>
      <c r="B46" s="163" t="s">
        <v>336</v>
      </c>
      <c r="C46" s="39" t="s">
        <v>59</v>
      </c>
      <c r="D46" s="40" t="s">
        <v>63</v>
      </c>
      <c r="E46" s="41"/>
      <c r="F46" s="41">
        <v>79682.271200000003</v>
      </c>
      <c r="G46" s="41"/>
      <c r="H46" s="41"/>
      <c r="I46" s="41"/>
      <c r="J46" s="32" t="s">
        <v>48</v>
      </c>
      <c r="K46" s="41"/>
      <c r="L46" s="41"/>
      <c r="M46" s="41"/>
      <c r="N46" s="41"/>
      <c r="O46" s="41">
        <v>0</v>
      </c>
      <c r="P46" s="41">
        <v>0</v>
      </c>
      <c r="Q46" s="41">
        <v>0</v>
      </c>
      <c r="R46" s="41">
        <v>0</v>
      </c>
      <c r="S46" s="41">
        <v>0</v>
      </c>
      <c r="T46" s="41">
        <v>0</v>
      </c>
      <c r="U46" s="41">
        <v>0</v>
      </c>
      <c r="V46" s="41">
        <v>0</v>
      </c>
      <c r="W46" s="157">
        <f t="shared" si="8"/>
        <v>0</v>
      </c>
      <c r="X46" s="157"/>
      <c r="Y46" s="52">
        <f t="shared" si="9"/>
        <v>0</v>
      </c>
      <c r="Z46" s="115" t="e">
        <f t="shared" si="10"/>
        <v>#DIV/0!</v>
      </c>
      <c r="AA46" s="52">
        <f t="shared" si="11"/>
        <v>0</v>
      </c>
      <c r="AB46" s="124" t="e">
        <f t="shared" si="4"/>
        <v>#DIV/0!</v>
      </c>
      <c r="AC46" s="133">
        <v>1</v>
      </c>
      <c r="AD46" s="133">
        <v>0</v>
      </c>
      <c r="AE46" s="133">
        <v>0</v>
      </c>
      <c r="AF46" s="134">
        <v>0</v>
      </c>
      <c r="AG46" s="200" t="s">
        <v>800</v>
      </c>
      <c r="AH46" s="200" t="s">
        <v>1127</v>
      </c>
      <c r="AI46" s="200"/>
      <c r="AJ46" s="200"/>
      <c r="AK46" s="49" t="s">
        <v>1482</v>
      </c>
    </row>
    <row r="47" spans="1:38" s="253" customFormat="1" ht="66.75" customHeight="1">
      <c r="A47" s="269">
        <f>ROW()-14</f>
        <v>33</v>
      </c>
      <c r="B47" s="163" t="s">
        <v>337</v>
      </c>
      <c r="C47" s="39" t="s">
        <v>59</v>
      </c>
      <c r="D47" s="40" t="s">
        <v>63</v>
      </c>
      <c r="E47" s="41"/>
      <c r="F47" s="41">
        <v>65995.433990000005</v>
      </c>
      <c r="G47" s="41"/>
      <c r="H47" s="41">
        <v>19097</v>
      </c>
      <c r="I47" s="41"/>
      <c r="J47" s="32" t="s">
        <v>48</v>
      </c>
      <c r="K47" s="41"/>
      <c r="L47" s="41"/>
      <c r="M47" s="41"/>
      <c r="N47" s="41"/>
      <c r="O47" s="41">
        <v>0</v>
      </c>
      <c r="P47" s="41">
        <v>0</v>
      </c>
      <c r="Q47" s="41">
        <v>0</v>
      </c>
      <c r="R47" s="41">
        <v>0</v>
      </c>
      <c r="S47" s="41">
        <v>0</v>
      </c>
      <c r="T47" s="41">
        <v>0</v>
      </c>
      <c r="U47" s="41">
        <v>0</v>
      </c>
      <c r="V47" s="41">
        <v>0</v>
      </c>
      <c r="W47" s="157">
        <f t="shared" si="8"/>
        <v>0</v>
      </c>
      <c r="X47" s="157"/>
      <c r="Y47" s="52">
        <f t="shared" si="9"/>
        <v>0</v>
      </c>
      <c r="Z47" s="115" t="e">
        <f t="shared" si="10"/>
        <v>#DIV/0!</v>
      </c>
      <c r="AA47" s="52">
        <f t="shared" si="11"/>
        <v>0</v>
      </c>
      <c r="AB47" s="124" t="e">
        <f t="shared" si="4"/>
        <v>#DIV/0!</v>
      </c>
      <c r="AC47" s="133">
        <v>1</v>
      </c>
      <c r="AD47" s="133">
        <v>0</v>
      </c>
      <c r="AE47" s="133">
        <v>0</v>
      </c>
      <c r="AF47" s="134">
        <v>0</v>
      </c>
      <c r="AG47" s="200" t="s">
        <v>1128</v>
      </c>
      <c r="AH47" s="200" t="s">
        <v>1129</v>
      </c>
      <c r="AI47" s="200"/>
      <c r="AJ47" s="200"/>
      <c r="AK47" s="49" t="s">
        <v>1483</v>
      </c>
    </row>
    <row r="48" spans="1:38" s="253" customFormat="1" ht="35.25" customHeight="1">
      <c r="A48" s="269">
        <f>ROW()-14</f>
        <v>34</v>
      </c>
      <c r="B48" s="163" t="s">
        <v>338</v>
      </c>
      <c r="C48" s="39" t="s">
        <v>59</v>
      </c>
      <c r="D48" s="40" t="s">
        <v>63</v>
      </c>
      <c r="E48" s="41"/>
      <c r="F48" s="41">
        <v>62704.803389999899</v>
      </c>
      <c r="G48" s="41"/>
      <c r="H48" s="41">
        <v>3917</v>
      </c>
      <c r="I48" s="41"/>
      <c r="J48" s="32" t="s">
        <v>48</v>
      </c>
      <c r="K48" s="41"/>
      <c r="L48" s="41"/>
      <c r="M48" s="41"/>
      <c r="N48" s="41"/>
      <c r="O48" s="41">
        <v>0</v>
      </c>
      <c r="P48" s="41">
        <v>0</v>
      </c>
      <c r="Q48" s="41">
        <v>0</v>
      </c>
      <c r="R48" s="41">
        <v>0</v>
      </c>
      <c r="S48" s="41">
        <v>0</v>
      </c>
      <c r="T48" s="41">
        <v>0</v>
      </c>
      <c r="U48" s="41">
        <v>0</v>
      </c>
      <c r="V48" s="41">
        <v>0</v>
      </c>
      <c r="W48" s="157">
        <f t="shared" si="8"/>
        <v>0</v>
      </c>
      <c r="X48" s="157"/>
      <c r="Y48" s="52">
        <f t="shared" si="9"/>
        <v>0</v>
      </c>
      <c r="Z48" s="115" t="e">
        <f t="shared" si="10"/>
        <v>#DIV/0!</v>
      </c>
      <c r="AA48" s="52">
        <f t="shared" si="11"/>
        <v>0</v>
      </c>
      <c r="AB48" s="124" t="e">
        <f t="shared" si="4"/>
        <v>#DIV/0!</v>
      </c>
      <c r="AC48" s="133"/>
      <c r="AD48" s="133">
        <v>0</v>
      </c>
      <c r="AE48" s="133">
        <v>1</v>
      </c>
      <c r="AF48" s="134">
        <v>0</v>
      </c>
      <c r="AG48" s="200" t="s">
        <v>1133</v>
      </c>
      <c r="AH48" s="200" t="s">
        <v>1132</v>
      </c>
      <c r="AI48" s="200"/>
      <c r="AJ48" s="200"/>
      <c r="AK48" s="49" t="s">
        <v>1484</v>
      </c>
    </row>
    <row r="49" spans="1:37" s="253" customFormat="1" ht="47.25" customHeight="1">
      <c r="A49" s="269">
        <f t="shared" ref="A49:A50" si="17">ROW()-14</f>
        <v>35</v>
      </c>
      <c r="B49" s="301" t="s">
        <v>1551</v>
      </c>
      <c r="C49" s="276" t="s">
        <v>59</v>
      </c>
      <c r="D49" s="277" t="s">
        <v>63</v>
      </c>
      <c r="E49" s="33"/>
      <c r="F49" s="33">
        <v>108452.988</v>
      </c>
      <c r="G49" s="33"/>
      <c r="H49" s="33">
        <v>46402</v>
      </c>
      <c r="I49" s="33"/>
      <c r="J49" s="285" t="s">
        <v>48</v>
      </c>
      <c r="K49" s="33"/>
      <c r="L49" s="33"/>
      <c r="M49" s="33"/>
      <c r="N49" s="33"/>
      <c r="O49" s="33">
        <v>0</v>
      </c>
      <c r="P49" s="33">
        <v>0</v>
      </c>
      <c r="Q49" s="33">
        <v>0</v>
      </c>
      <c r="R49" s="33">
        <v>0</v>
      </c>
      <c r="S49" s="33">
        <v>0</v>
      </c>
      <c r="T49" s="33">
        <v>0</v>
      </c>
      <c r="U49" s="33">
        <v>0</v>
      </c>
      <c r="V49" s="33">
        <v>0</v>
      </c>
      <c r="W49" s="308">
        <v>0</v>
      </c>
      <c r="X49" s="308"/>
      <c r="Y49" s="308">
        <v>0</v>
      </c>
      <c r="Z49" s="309"/>
      <c r="AA49" s="308"/>
      <c r="AB49" s="309"/>
      <c r="AC49" s="101"/>
      <c r="AD49" s="101">
        <v>0</v>
      </c>
      <c r="AE49" s="101">
        <v>1</v>
      </c>
      <c r="AF49" s="280">
        <v>0</v>
      </c>
      <c r="AG49" s="281" t="s">
        <v>1594</v>
      </c>
      <c r="AH49" s="281" t="s">
        <v>1597</v>
      </c>
      <c r="AI49" s="281"/>
      <c r="AJ49" s="281"/>
      <c r="AK49" s="282" t="s">
        <v>1554</v>
      </c>
    </row>
    <row r="50" spans="1:37" s="253" customFormat="1" ht="47.25" customHeight="1">
      <c r="A50" s="269">
        <f t="shared" si="17"/>
        <v>36</v>
      </c>
      <c r="B50" s="301" t="s">
        <v>1552</v>
      </c>
      <c r="C50" s="276" t="s">
        <v>59</v>
      </c>
      <c r="D50" s="277" t="s">
        <v>99</v>
      </c>
      <c r="E50" s="33"/>
      <c r="F50" s="33">
        <v>64090.581319999998</v>
      </c>
      <c r="G50" s="33"/>
      <c r="H50" s="33">
        <v>24738.12615</v>
      </c>
      <c r="I50" s="33"/>
      <c r="J50" s="285" t="s">
        <v>48</v>
      </c>
      <c r="K50" s="33"/>
      <c r="L50" s="33"/>
      <c r="M50" s="33"/>
      <c r="N50" s="33"/>
      <c r="O50" s="33">
        <v>0</v>
      </c>
      <c r="P50" s="33">
        <v>0</v>
      </c>
      <c r="Q50" s="33">
        <v>0</v>
      </c>
      <c r="R50" s="33">
        <v>0</v>
      </c>
      <c r="S50" s="33">
        <v>0</v>
      </c>
      <c r="T50" s="33">
        <v>0</v>
      </c>
      <c r="U50" s="33">
        <v>0</v>
      </c>
      <c r="V50" s="33">
        <v>0</v>
      </c>
      <c r="W50" s="308">
        <v>0</v>
      </c>
      <c r="X50" s="308"/>
      <c r="Y50" s="308">
        <v>0</v>
      </c>
      <c r="Z50" s="309"/>
      <c r="AA50" s="308"/>
      <c r="AB50" s="309"/>
      <c r="AC50" s="101"/>
      <c r="AD50" s="101">
        <v>0</v>
      </c>
      <c r="AE50" s="101">
        <v>1</v>
      </c>
      <c r="AF50" s="280">
        <v>0</v>
      </c>
      <c r="AG50" s="281" t="s">
        <v>1595</v>
      </c>
      <c r="AH50" s="281" t="s">
        <v>1596</v>
      </c>
      <c r="AI50" s="281"/>
      <c r="AJ50" s="281"/>
      <c r="AK50" s="282" t="s">
        <v>1555</v>
      </c>
    </row>
    <row r="51" spans="1:37" s="253" customFormat="1" ht="62.25" customHeight="1">
      <c r="A51" s="269">
        <f t="shared" ref="A51:A63" si="18">ROW()-14</f>
        <v>37</v>
      </c>
      <c r="B51" s="163" t="s">
        <v>339</v>
      </c>
      <c r="C51" s="39" t="s">
        <v>59</v>
      </c>
      <c r="D51" s="40" t="s">
        <v>63</v>
      </c>
      <c r="E51" s="41"/>
      <c r="F51" s="41">
        <v>65066.280159999995</v>
      </c>
      <c r="G51" s="41"/>
      <c r="H51" s="41">
        <v>18558</v>
      </c>
      <c r="I51" s="41"/>
      <c r="J51" s="32" t="s">
        <v>48</v>
      </c>
      <c r="K51" s="41"/>
      <c r="L51" s="41"/>
      <c r="M51" s="41"/>
      <c r="N51" s="41"/>
      <c r="O51" s="41">
        <v>0</v>
      </c>
      <c r="P51" s="41">
        <v>0</v>
      </c>
      <c r="Q51" s="41">
        <v>0</v>
      </c>
      <c r="R51" s="41">
        <v>0</v>
      </c>
      <c r="S51" s="41">
        <v>0</v>
      </c>
      <c r="T51" s="41">
        <v>0</v>
      </c>
      <c r="U51" s="41">
        <v>0</v>
      </c>
      <c r="V51" s="41">
        <v>0</v>
      </c>
      <c r="W51" s="157">
        <f t="shared" si="8"/>
        <v>0</v>
      </c>
      <c r="X51" s="157"/>
      <c r="Y51" s="52">
        <f t="shared" si="9"/>
        <v>0</v>
      </c>
      <c r="Z51" s="115" t="e">
        <f t="shared" si="10"/>
        <v>#DIV/0!</v>
      </c>
      <c r="AA51" s="52">
        <f t="shared" si="11"/>
        <v>0</v>
      </c>
      <c r="AB51" s="124" t="e">
        <f t="shared" si="4"/>
        <v>#DIV/0!</v>
      </c>
      <c r="AC51" s="133">
        <v>1</v>
      </c>
      <c r="AD51" s="133">
        <v>0</v>
      </c>
      <c r="AE51" s="133">
        <v>0</v>
      </c>
      <c r="AF51" s="134">
        <v>0</v>
      </c>
      <c r="AG51" s="200" t="s">
        <v>1134</v>
      </c>
      <c r="AH51" s="200" t="s">
        <v>1135</v>
      </c>
      <c r="AI51" s="200"/>
      <c r="AJ51" s="200"/>
      <c r="AK51" s="49" t="s">
        <v>1485</v>
      </c>
    </row>
    <row r="52" spans="1:37" s="253" customFormat="1" ht="59.25" customHeight="1">
      <c r="A52" s="269">
        <f t="shared" si="18"/>
        <v>38</v>
      </c>
      <c r="B52" s="163" t="s">
        <v>340</v>
      </c>
      <c r="C52" s="39" t="s">
        <v>59</v>
      </c>
      <c r="D52" s="40" t="s">
        <v>63</v>
      </c>
      <c r="E52" s="41"/>
      <c r="F52" s="41">
        <v>71356.047839999999</v>
      </c>
      <c r="G52" s="41"/>
      <c r="H52" s="41">
        <v>15000</v>
      </c>
      <c r="I52" s="41"/>
      <c r="J52" s="32" t="s">
        <v>48</v>
      </c>
      <c r="K52" s="41"/>
      <c r="L52" s="41"/>
      <c r="M52" s="41"/>
      <c r="N52" s="41"/>
      <c r="O52" s="41">
        <v>0</v>
      </c>
      <c r="P52" s="41">
        <v>0</v>
      </c>
      <c r="Q52" s="41">
        <v>0</v>
      </c>
      <c r="R52" s="41">
        <v>0</v>
      </c>
      <c r="S52" s="41">
        <v>0</v>
      </c>
      <c r="T52" s="41">
        <v>0</v>
      </c>
      <c r="U52" s="41">
        <v>0</v>
      </c>
      <c r="V52" s="41">
        <v>0</v>
      </c>
      <c r="W52" s="157">
        <f t="shared" si="8"/>
        <v>0</v>
      </c>
      <c r="X52" s="157"/>
      <c r="Y52" s="52">
        <f t="shared" si="9"/>
        <v>0</v>
      </c>
      <c r="Z52" s="115" t="e">
        <f t="shared" si="10"/>
        <v>#DIV/0!</v>
      </c>
      <c r="AA52" s="52">
        <f t="shared" si="11"/>
        <v>0</v>
      </c>
      <c r="AB52" s="124" t="e">
        <f t="shared" si="4"/>
        <v>#DIV/0!</v>
      </c>
      <c r="AC52" s="133">
        <v>1</v>
      </c>
      <c r="AD52" s="133">
        <v>0</v>
      </c>
      <c r="AE52" s="133">
        <v>0</v>
      </c>
      <c r="AF52" s="134">
        <v>0</v>
      </c>
      <c r="AG52" s="200" t="s">
        <v>1136</v>
      </c>
      <c r="AH52" s="134" t="s">
        <v>1129</v>
      </c>
      <c r="AI52" s="200"/>
      <c r="AJ52" s="200"/>
      <c r="AK52" s="49" t="s">
        <v>1486</v>
      </c>
    </row>
    <row r="53" spans="1:37" s="253" customFormat="1" ht="58.5" customHeight="1">
      <c r="A53" s="269">
        <f t="shared" si="18"/>
        <v>39</v>
      </c>
      <c r="B53" s="163" t="s">
        <v>341</v>
      </c>
      <c r="C53" s="39" t="s">
        <v>59</v>
      </c>
      <c r="D53" s="40" t="s">
        <v>63</v>
      </c>
      <c r="E53" s="41"/>
      <c r="F53" s="41">
        <v>122936.88355</v>
      </c>
      <c r="G53" s="41"/>
      <c r="H53" s="41">
        <v>15882</v>
      </c>
      <c r="I53" s="41"/>
      <c r="J53" s="32" t="s">
        <v>48</v>
      </c>
      <c r="K53" s="41"/>
      <c r="L53" s="41"/>
      <c r="M53" s="41"/>
      <c r="N53" s="41"/>
      <c r="O53" s="41">
        <v>0</v>
      </c>
      <c r="P53" s="41">
        <v>0</v>
      </c>
      <c r="Q53" s="41">
        <v>0</v>
      </c>
      <c r="R53" s="41">
        <v>0</v>
      </c>
      <c r="S53" s="41">
        <v>0</v>
      </c>
      <c r="T53" s="41">
        <v>0</v>
      </c>
      <c r="U53" s="41">
        <v>0</v>
      </c>
      <c r="V53" s="41">
        <v>0</v>
      </c>
      <c r="W53" s="157">
        <f t="shared" si="8"/>
        <v>0</v>
      </c>
      <c r="X53" s="157"/>
      <c r="Y53" s="52">
        <f t="shared" si="9"/>
        <v>0</v>
      </c>
      <c r="Z53" s="115" t="e">
        <f t="shared" si="10"/>
        <v>#DIV/0!</v>
      </c>
      <c r="AA53" s="52">
        <f t="shared" si="11"/>
        <v>0</v>
      </c>
      <c r="AB53" s="124" t="e">
        <f t="shared" si="4"/>
        <v>#DIV/0!</v>
      </c>
      <c r="AC53" s="133">
        <v>1</v>
      </c>
      <c r="AD53" s="133">
        <v>0</v>
      </c>
      <c r="AE53" s="133">
        <v>0</v>
      </c>
      <c r="AF53" s="134">
        <v>0</v>
      </c>
      <c r="AG53" s="200" t="s">
        <v>1137</v>
      </c>
      <c r="AH53" s="200" t="s">
        <v>1138</v>
      </c>
      <c r="AI53" s="200"/>
      <c r="AJ53" s="200"/>
      <c r="AK53" s="49" t="s">
        <v>1487</v>
      </c>
    </row>
    <row r="54" spans="1:37" s="253" customFormat="1" ht="72.75" customHeight="1">
      <c r="A54" s="269">
        <f t="shared" si="18"/>
        <v>40</v>
      </c>
      <c r="B54" s="163" t="s">
        <v>552</v>
      </c>
      <c r="C54" s="39" t="s">
        <v>60</v>
      </c>
      <c r="D54" s="40" t="s">
        <v>47</v>
      </c>
      <c r="E54" s="41"/>
      <c r="F54" s="41">
        <v>128088.58607999999</v>
      </c>
      <c r="G54" s="41"/>
      <c r="H54" s="41">
        <v>10000</v>
      </c>
      <c r="I54" s="41"/>
      <c r="J54" s="32" t="s">
        <v>48</v>
      </c>
      <c r="K54" s="41"/>
      <c r="L54" s="41"/>
      <c r="M54" s="41"/>
      <c r="N54" s="41"/>
      <c r="O54" s="41">
        <v>0</v>
      </c>
      <c r="P54" s="41">
        <v>0</v>
      </c>
      <c r="Q54" s="41">
        <v>0</v>
      </c>
      <c r="R54" s="41">
        <v>0</v>
      </c>
      <c r="S54" s="41">
        <v>0</v>
      </c>
      <c r="T54" s="41">
        <v>0</v>
      </c>
      <c r="U54" s="41">
        <v>0</v>
      </c>
      <c r="V54" s="41">
        <v>0</v>
      </c>
      <c r="W54" s="157">
        <f t="shared" si="8"/>
        <v>0</v>
      </c>
      <c r="X54" s="157"/>
      <c r="Y54" s="52">
        <f t="shared" si="9"/>
        <v>0</v>
      </c>
      <c r="Z54" s="115" t="e">
        <f t="shared" si="10"/>
        <v>#DIV/0!</v>
      </c>
      <c r="AA54" s="52">
        <f t="shared" si="11"/>
        <v>0</v>
      </c>
      <c r="AB54" s="124" t="e">
        <f t="shared" si="4"/>
        <v>#DIV/0!</v>
      </c>
      <c r="AC54" s="133">
        <v>1</v>
      </c>
      <c r="AD54" s="133">
        <v>0</v>
      </c>
      <c r="AE54" s="133">
        <v>0</v>
      </c>
      <c r="AF54" s="134">
        <v>0</v>
      </c>
      <c r="AG54" s="200" t="s">
        <v>1140</v>
      </c>
      <c r="AH54" s="200" t="s">
        <v>1139</v>
      </c>
      <c r="AI54" s="200"/>
      <c r="AJ54" s="200"/>
      <c r="AK54" s="49" t="s">
        <v>1488</v>
      </c>
    </row>
    <row r="55" spans="1:37" s="253" customFormat="1" ht="70.5" customHeight="1">
      <c r="A55" s="269">
        <f t="shared" si="18"/>
        <v>41</v>
      </c>
      <c r="B55" s="171" t="s">
        <v>342</v>
      </c>
      <c r="C55" s="39" t="s">
        <v>60</v>
      </c>
      <c r="D55" s="40" t="s">
        <v>63</v>
      </c>
      <c r="E55" s="41"/>
      <c r="F55" s="31">
        <v>60075.912960000001</v>
      </c>
      <c r="G55" s="41"/>
      <c r="H55" s="41">
        <v>20000</v>
      </c>
      <c r="I55" s="41"/>
      <c r="J55" s="32" t="s">
        <v>48</v>
      </c>
      <c r="K55" s="41"/>
      <c r="L55" s="41"/>
      <c r="M55" s="41"/>
      <c r="N55" s="41"/>
      <c r="O55" s="41">
        <v>0</v>
      </c>
      <c r="P55" s="41">
        <v>0</v>
      </c>
      <c r="Q55" s="41">
        <v>0</v>
      </c>
      <c r="R55" s="41">
        <v>0</v>
      </c>
      <c r="S55" s="41">
        <v>0</v>
      </c>
      <c r="T55" s="41">
        <v>0</v>
      </c>
      <c r="U55" s="41">
        <v>0</v>
      </c>
      <c r="V55" s="41">
        <v>0</v>
      </c>
      <c r="W55" s="157">
        <f t="shared" si="8"/>
        <v>0</v>
      </c>
      <c r="X55" s="157"/>
      <c r="Y55" s="52">
        <f t="shared" si="9"/>
        <v>0</v>
      </c>
      <c r="Z55" s="115" t="e">
        <f t="shared" si="10"/>
        <v>#DIV/0!</v>
      </c>
      <c r="AA55" s="52">
        <f t="shared" si="11"/>
        <v>0</v>
      </c>
      <c r="AB55" s="124" t="e">
        <f t="shared" si="4"/>
        <v>#DIV/0!</v>
      </c>
      <c r="AC55" s="133">
        <v>1</v>
      </c>
      <c r="AD55" s="133">
        <v>0</v>
      </c>
      <c r="AE55" s="133">
        <v>0</v>
      </c>
      <c r="AF55" s="134">
        <v>0</v>
      </c>
      <c r="AG55" s="200" t="s">
        <v>1141</v>
      </c>
      <c r="AH55" s="200" t="s">
        <v>1142</v>
      </c>
      <c r="AI55" s="200"/>
      <c r="AJ55" s="200"/>
      <c r="AK55" s="49" t="s">
        <v>1489</v>
      </c>
    </row>
    <row r="56" spans="1:37" s="253" customFormat="1" ht="65.25" customHeight="1">
      <c r="A56" s="269">
        <f t="shared" si="18"/>
        <v>42</v>
      </c>
      <c r="B56" s="171" t="s">
        <v>343</v>
      </c>
      <c r="C56" s="39" t="s">
        <v>60</v>
      </c>
      <c r="D56" s="40" t="s">
        <v>47</v>
      </c>
      <c r="E56" s="41"/>
      <c r="F56" s="31">
        <v>97087.813200000004</v>
      </c>
      <c r="G56" s="41"/>
      <c r="H56" s="41">
        <v>30000</v>
      </c>
      <c r="I56" s="41"/>
      <c r="J56" s="32" t="s">
        <v>48</v>
      </c>
      <c r="K56" s="41"/>
      <c r="L56" s="41"/>
      <c r="M56" s="41"/>
      <c r="N56" s="41"/>
      <c r="O56" s="41">
        <f t="shared" ref="O56:O77" si="19">SUM(P56:R56)</f>
        <v>1696.4</v>
      </c>
      <c r="P56" s="41">
        <v>1696.4</v>
      </c>
      <c r="Q56" s="41"/>
      <c r="R56" s="41"/>
      <c r="S56" s="41">
        <f t="shared" ref="S56:S77" si="20">SUM(T56:V56)</f>
        <v>1696.4</v>
      </c>
      <c r="T56" s="41">
        <v>1696.4</v>
      </c>
      <c r="U56" s="41"/>
      <c r="V56" s="41"/>
      <c r="W56" s="52">
        <f t="shared" si="8"/>
        <v>0</v>
      </c>
      <c r="X56" s="52"/>
      <c r="Y56" s="52">
        <f t="shared" si="9"/>
        <v>0</v>
      </c>
      <c r="Z56" s="115">
        <f t="shared" si="10"/>
        <v>0</v>
      </c>
      <c r="AA56" s="52">
        <f t="shared" si="11"/>
        <v>0</v>
      </c>
      <c r="AB56" s="124">
        <f t="shared" si="4"/>
        <v>0</v>
      </c>
      <c r="AC56" s="133">
        <v>1</v>
      </c>
      <c r="AD56" s="133">
        <v>0</v>
      </c>
      <c r="AE56" s="133">
        <v>0</v>
      </c>
      <c r="AF56" s="134">
        <v>0</v>
      </c>
      <c r="AG56" s="200" t="s">
        <v>1143</v>
      </c>
      <c r="AH56" s="200" t="s">
        <v>1144</v>
      </c>
      <c r="AI56" s="200"/>
      <c r="AJ56" s="200"/>
      <c r="AK56" s="49"/>
    </row>
    <row r="57" spans="1:37" s="253" customFormat="1" ht="63.75" customHeight="1">
      <c r="A57" s="269">
        <f t="shared" si="18"/>
        <v>43</v>
      </c>
      <c r="B57" s="171" t="s">
        <v>344</v>
      </c>
      <c r="C57" s="39" t="s">
        <v>60</v>
      </c>
      <c r="D57" s="40" t="s">
        <v>63</v>
      </c>
      <c r="E57" s="41"/>
      <c r="F57" s="41">
        <v>111166.76592000001</v>
      </c>
      <c r="G57" s="41"/>
      <c r="H57" s="41">
        <v>35350</v>
      </c>
      <c r="I57" s="41"/>
      <c r="J57" s="32" t="s">
        <v>48</v>
      </c>
      <c r="K57" s="41"/>
      <c r="L57" s="41"/>
      <c r="M57" s="41"/>
      <c r="N57" s="41"/>
      <c r="O57" s="41">
        <f t="shared" si="19"/>
        <v>0</v>
      </c>
      <c r="P57" s="41"/>
      <c r="Q57" s="41"/>
      <c r="R57" s="41"/>
      <c r="S57" s="41">
        <f t="shared" si="20"/>
        <v>0</v>
      </c>
      <c r="T57" s="41"/>
      <c r="U57" s="41"/>
      <c r="V57" s="41"/>
      <c r="W57" s="52">
        <f t="shared" si="8"/>
        <v>0</v>
      </c>
      <c r="X57" s="52"/>
      <c r="Y57" s="52">
        <f t="shared" si="9"/>
        <v>0</v>
      </c>
      <c r="Z57" s="115" t="e">
        <f t="shared" si="10"/>
        <v>#DIV/0!</v>
      </c>
      <c r="AA57" s="52">
        <f t="shared" si="11"/>
        <v>0</v>
      </c>
      <c r="AB57" s="124" t="e">
        <f t="shared" si="4"/>
        <v>#DIV/0!</v>
      </c>
      <c r="AC57" s="133">
        <v>1</v>
      </c>
      <c r="AD57" s="133">
        <v>0</v>
      </c>
      <c r="AE57" s="133">
        <v>0</v>
      </c>
      <c r="AF57" s="134">
        <v>0</v>
      </c>
      <c r="AG57" s="200" t="s">
        <v>1146</v>
      </c>
      <c r="AH57" s="200" t="s">
        <v>1145</v>
      </c>
      <c r="AI57" s="200"/>
      <c r="AJ57" s="200"/>
      <c r="AK57" s="49" t="s">
        <v>1489</v>
      </c>
    </row>
    <row r="58" spans="1:37" s="253" customFormat="1" ht="72.75" customHeight="1">
      <c r="A58" s="269">
        <f t="shared" si="18"/>
        <v>44</v>
      </c>
      <c r="B58" s="171" t="s">
        <v>345</v>
      </c>
      <c r="C58" s="39" t="s">
        <v>60</v>
      </c>
      <c r="D58" s="40">
        <v>2026</v>
      </c>
      <c r="E58" s="41"/>
      <c r="F58" s="31">
        <v>84847.860719999997</v>
      </c>
      <c r="G58" s="41"/>
      <c r="H58" s="41"/>
      <c r="I58" s="41"/>
      <c r="J58" s="32" t="s">
        <v>48</v>
      </c>
      <c r="K58" s="41"/>
      <c r="L58" s="41"/>
      <c r="M58" s="41"/>
      <c r="N58" s="41"/>
      <c r="O58" s="41">
        <f t="shared" si="19"/>
        <v>0</v>
      </c>
      <c r="P58" s="41">
        <v>0</v>
      </c>
      <c r="Q58" s="41"/>
      <c r="R58" s="41"/>
      <c r="S58" s="41">
        <f t="shared" si="20"/>
        <v>0</v>
      </c>
      <c r="T58" s="41">
        <v>0</v>
      </c>
      <c r="U58" s="41"/>
      <c r="V58" s="41"/>
      <c r="W58" s="52">
        <f t="shared" si="8"/>
        <v>0</v>
      </c>
      <c r="X58" s="52"/>
      <c r="Y58" s="52">
        <f t="shared" si="9"/>
        <v>0</v>
      </c>
      <c r="Z58" s="115" t="e">
        <f t="shared" si="10"/>
        <v>#DIV/0!</v>
      </c>
      <c r="AA58" s="52">
        <f t="shared" si="11"/>
        <v>0</v>
      </c>
      <c r="AB58" s="124" t="e">
        <f t="shared" si="4"/>
        <v>#DIV/0!</v>
      </c>
      <c r="AC58" s="133">
        <v>1</v>
      </c>
      <c r="AD58" s="133">
        <v>0</v>
      </c>
      <c r="AE58" s="133">
        <v>0</v>
      </c>
      <c r="AF58" s="134">
        <v>0</v>
      </c>
      <c r="AG58" s="200" t="s">
        <v>1218</v>
      </c>
      <c r="AH58" s="200" t="s">
        <v>1188</v>
      </c>
      <c r="AI58" s="200"/>
      <c r="AJ58" s="200"/>
      <c r="AK58" s="49" t="s">
        <v>923</v>
      </c>
    </row>
    <row r="59" spans="1:37" s="253" customFormat="1" ht="63.75" customHeight="1">
      <c r="A59" s="269">
        <f t="shared" si="18"/>
        <v>45</v>
      </c>
      <c r="B59" s="171" t="s">
        <v>346</v>
      </c>
      <c r="C59" s="39" t="s">
        <v>60</v>
      </c>
      <c r="D59" s="40" t="s">
        <v>47</v>
      </c>
      <c r="E59" s="41"/>
      <c r="F59" s="31">
        <v>166289.17801</v>
      </c>
      <c r="G59" s="41"/>
      <c r="H59" s="41">
        <v>60000</v>
      </c>
      <c r="I59" s="41"/>
      <c r="J59" s="32" t="s">
        <v>48</v>
      </c>
      <c r="K59" s="41"/>
      <c r="L59" s="41"/>
      <c r="M59" s="41"/>
      <c r="N59" s="41"/>
      <c r="O59" s="41">
        <f t="shared" si="19"/>
        <v>15000</v>
      </c>
      <c r="P59" s="41">
        <v>15000</v>
      </c>
      <c r="Q59" s="41"/>
      <c r="R59" s="41"/>
      <c r="S59" s="41">
        <f t="shared" si="20"/>
        <v>15000</v>
      </c>
      <c r="T59" s="41">
        <v>15000</v>
      </c>
      <c r="U59" s="41"/>
      <c r="V59" s="41"/>
      <c r="W59" s="52">
        <f t="shared" si="8"/>
        <v>0</v>
      </c>
      <c r="X59" s="52"/>
      <c r="Y59" s="52">
        <f t="shared" si="9"/>
        <v>0</v>
      </c>
      <c r="Z59" s="115">
        <f t="shared" si="10"/>
        <v>0</v>
      </c>
      <c r="AA59" s="52">
        <f t="shared" si="11"/>
        <v>0</v>
      </c>
      <c r="AB59" s="124">
        <f t="shared" si="4"/>
        <v>0</v>
      </c>
      <c r="AC59" s="133">
        <v>1</v>
      </c>
      <c r="AD59" s="133">
        <v>0</v>
      </c>
      <c r="AE59" s="133">
        <v>0</v>
      </c>
      <c r="AF59" s="134">
        <v>0</v>
      </c>
      <c r="AG59" s="200" t="s">
        <v>1147</v>
      </c>
      <c r="AH59" s="200" t="s">
        <v>1156</v>
      </c>
      <c r="AI59" s="200"/>
      <c r="AJ59" s="200"/>
      <c r="AK59" s="49"/>
    </row>
    <row r="60" spans="1:37" s="253" customFormat="1" ht="72.75" customHeight="1">
      <c r="A60" s="269">
        <f t="shared" si="18"/>
        <v>46</v>
      </c>
      <c r="B60" s="171" t="s">
        <v>347</v>
      </c>
      <c r="C60" s="39" t="s">
        <v>60</v>
      </c>
      <c r="D60" s="40" t="s">
        <v>47</v>
      </c>
      <c r="E60" s="41"/>
      <c r="F60" s="31">
        <v>148162.05634000001</v>
      </c>
      <c r="G60" s="41"/>
      <c r="H60" s="41">
        <v>30000</v>
      </c>
      <c r="I60" s="41"/>
      <c r="J60" s="32" t="s">
        <v>48</v>
      </c>
      <c r="K60" s="41"/>
      <c r="L60" s="41"/>
      <c r="M60" s="41"/>
      <c r="N60" s="41"/>
      <c r="O60" s="41">
        <f t="shared" si="19"/>
        <v>0</v>
      </c>
      <c r="P60" s="41">
        <v>0</v>
      </c>
      <c r="Q60" s="41"/>
      <c r="R60" s="41"/>
      <c r="S60" s="41">
        <f t="shared" si="20"/>
        <v>0</v>
      </c>
      <c r="T60" s="41">
        <v>0</v>
      </c>
      <c r="U60" s="41"/>
      <c r="V60" s="41"/>
      <c r="W60" s="52">
        <f t="shared" si="8"/>
        <v>0</v>
      </c>
      <c r="X60" s="52"/>
      <c r="Y60" s="52">
        <f t="shared" si="9"/>
        <v>0</v>
      </c>
      <c r="Z60" s="115" t="e">
        <f t="shared" si="10"/>
        <v>#DIV/0!</v>
      </c>
      <c r="AA60" s="52">
        <f t="shared" si="11"/>
        <v>0</v>
      </c>
      <c r="AB60" s="124" t="e">
        <f t="shared" si="4"/>
        <v>#DIV/0!</v>
      </c>
      <c r="AC60" s="133">
        <v>1</v>
      </c>
      <c r="AD60" s="133">
        <v>0</v>
      </c>
      <c r="AE60" s="133">
        <v>0</v>
      </c>
      <c r="AF60" s="134">
        <v>0</v>
      </c>
      <c r="AG60" s="200" t="s">
        <v>1148</v>
      </c>
      <c r="AH60" s="200" t="s">
        <v>1295</v>
      </c>
      <c r="AI60" s="200"/>
      <c r="AJ60" s="200"/>
      <c r="AK60" s="49" t="s">
        <v>923</v>
      </c>
    </row>
    <row r="61" spans="1:37" s="253" customFormat="1" ht="72.75" customHeight="1">
      <c r="A61" s="269">
        <f t="shared" si="18"/>
        <v>47</v>
      </c>
      <c r="B61" s="171" t="s">
        <v>348</v>
      </c>
      <c r="C61" s="39" t="s">
        <v>60</v>
      </c>
      <c r="D61" s="40" t="s">
        <v>47</v>
      </c>
      <c r="E61" s="41"/>
      <c r="F61" s="31">
        <v>166237.90135999999</v>
      </c>
      <c r="G61" s="41"/>
      <c r="H61" s="41">
        <v>60000</v>
      </c>
      <c r="I61" s="41"/>
      <c r="J61" s="32" t="s">
        <v>48</v>
      </c>
      <c r="K61" s="41"/>
      <c r="L61" s="41"/>
      <c r="M61" s="41"/>
      <c r="N61" s="41"/>
      <c r="O61" s="41">
        <f t="shared" si="19"/>
        <v>20000</v>
      </c>
      <c r="P61" s="41">
        <v>20000</v>
      </c>
      <c r="Q61" s="41"/>
      <c r="R61" s="41"/>
      <c r="S61" s="41">
        <f t="shared" si="20"/>
        <v>20000</v>
      </c>
      <c r="T61" s="41">
        <v>20000</v>
      </c>
      <c r="U61" s="41"/>
      <c r="V61" s="41"/>
      <c r="W61" s="52">
        <f t="shared" si="8"/>
        <v>0</v>
      </c>
      <c r="X61" s="52"/>
      <c r="Y61" s="52">
        <f t="shared" si="9"/>
        <v>0</v>
      </c>
      <c r="Z61" s="115">
        <f t="shared" si="10"/>
        <v>0</v>
      </c>
      <c r="AA61" s="52">
        <f t="shared" si="11"/>
        <v>0</v>
      </c>
      <c r="AB61" s="124">
        <f t="shared" si="4"/>
        <v>0</v>
      </c>
      <c r="AC61" s="133">
        <v>1</v>
      </c>
      <c r="AD61" s="133">
        <v>0</v>
      </c>
      <c r="AE61" s="133">
        <v>0</v>
      </c>
      <c r="AF61" s="134">
        <v>0</v>
      </c>
      <c r="AG61" s="200" t="s">
        <v>1150</v>
      </c>
      <c r="AH61" s="200" t="s">
        <v>1151</v>
      </c>
      <c r="AI61" s="200"/>
      <c r="AJ61" s="200"/>
      <c r="AK61" s="49"/>
    </row>
    <row r="62" spans="1:37" s="253" customFormat="1" ht="72.75" customHeight="1">
      <c r="A62" s="269">
        <f t="shared" si="18"/>
        <v>48</v>
      </c>
      <c r="B62" s="171" t="s">
        <v>349</v>
      </c>
      <c r="C62" s="39" t="s">
        <v>60</v>
      </c>
      <c r="D62" s="40" t="s">
        <v>47</v>
      </c>
      <c r="E62" s="41"/>
      <c r="F62" s="31">
        <v>166289.17801</v>
      </c>
      <c r="G62" s="41"/>
      <c r="H62" s="41">
        <v>60000</v>
      </c>
      <c r="I62" s="41"/>
      <c r="J62" s="32" t="s">
        <v>48</v>
      </c>
      <c r="K62" s="41"/>
      <c r="L62" s="41"/>
      <c r="M62" s="41"/>
      <c r="N62" s="41"/>
      <c r="O62" s="41"/>
      <c r="P62" s="41"/>
      <c r="Q62" s="41"/>
      <c r="R62" s="41"/>
      <c r="S62" s="41">
        <f t="shared" si="20"/>
        <v>0</v>
      </c>
      <c r="T62" s="41">
        <v>0</v>
      </c>
      <c r="U62" s="41"/>
      <c r="V62" s="41"/>
      <c r="W62" s="52">
        <f t="shared" si="8"/>
        <v>0</v>
      </c>
      <c r="X62" s="52"/>
      <c r="Y62" s="52">
        <f t="shared" si="9"/>
        <v>0</v>
      </c>
      <c r="Z62" s="115" t="e">
        <f t="shared" si="10"/>
        <v>#DIV/0!</v>
      </c>
      <c r="AA62" s="52">
        <f t="shared" si="11"/>
        <v>0</v>
      </c>
      <c r="AB62" s="124" t="e">
        <f t="shared" si="4"/>
        <v>#DIV/0!</v>
      </c>
      <c r="AC62" s="133">
        <v>1</v>
      </c>
      <c r="AD62" s="133">
        <v>0</v>
      </c>
      <c r="AE62" s="133">
        <v>0</v>
      </c>
      <c r="AF62" s="134">
        <v>0</v>
      </c>
      <c r="AG62" s="200" t="s">
        <v>1152</v>
      </c>
      <c r="AH62" s="200" t="s">
        <v>1156</v>
      </c>
      <c r="AI62" s="200"/>
      <c r="AJ62" s="200"/>
      <c r="AK62" s="49" t="s">
        <v>923</v>
      </c>
    </row>
    <row r="63" spans="1:37" s="253" customFormat="1" ht="78.75" customHeight="1">
      <c r="A63" s="269">
        <f t="shared" si="18"/>
        <v>49</v>
      </c>
      <c r="B63" s="171" t="s">
        <v>608</v>
      </c>
      <c r="C63" s="39" t="s">
        <v>60</v>
      </c>
      <c r="D63" s="40" t="s">
        <v>63</v>
      </c>
      <c r="E63" s="41"/>
      <c r="F63" s="41">
        <v>101636.61536</v>
      </c>
      <c r="G63" s="41"/>
      <c r="H63" s="41">
        <v>96186</v>
      </c>
      <c r="I63" s="41"/>
      <c r="J63" s="32" t="s">
        <v>48</v>
      </c>
      <c r="K63" s="41"/>
      <c r="L63" s="41"/>
      <c r="M63" s="41"/>
      <c r="N63" s="41"/>
      <c r="O63" s="41">
        <f t="shared" si="19"/>
        <v>5423.6</v>
      </c>
      <c r="P63" s="41">
        <v>5423.6</v>
      </c>
      <c r="Q63" s="41"/>
      <c r="R63" s="41"/>
      <c r="S63" s="41">
        <f t="shared" si="20"/>
        <v>5423.6</v>
      </c>
      <c r="T63" s="41">
        <v>5423.6</v>
      </c>
      <c r="U63" s="41"/>
      <c r="V63" s="41"/>
      <c r="W63" s="52">
        <f t="shared" si="8"/>
        <v>0</v>
      </c>
      <c r="X63" s="52"/>
      <c r="Y63" s="52">
        <f t="shared" si="9"/>
        <v>0</v>
      </c>
      <c r="Z63" s="115">
        <f t="shared" si="10"/>
        <v>0</v>
      </c>
      <c r="AA63" s="52">
        <f t="shared" si="11"/>
        <v>0</v>
      </c>
      <c r="AB63" s="124">
        <f t="shared" si="4"/>
        <v>0</v>
      </c>
      <c r="AC63" s="133"/>
      <c r="AD63" s="133">
        <v>0</v>
      </c>
      <c r="AE63" s="133">
        <v>1</v>
      </c>
      <c r="AF63" s="134">
        <v>0</v>
      </c>
      <c r="AG63" s="200" t="s">
        <v>1154</v>
      </c>
      <c r="AH63" s="200" t="s">
        <v>1155</v>
      </c>
      <c r="AI63" s="200"/>
      <c r="AJ63" s="200"/>
      <c r="AK63" s="49" t="s">
        <v>1153</v>
      </c>
    </row>
    <row r="64" spans="1:37" s="253" customFormat="1" ht="70.5" customHeight="1">
      <c r="A64" s="269">
        <f t="shared" ref="A64:A67" si="21">ROW()-14</f>
        <v>50</v>
      </c>
      <c r="B64" s="171" t="s">
        <v>350</v>
      </c>
      <c r="C64" s="39" t="s">
        <v>60</v>
      </c>
      <c r="D64" s="40" t="s">
        <v>47</v>
      </c>
      <c r="E64" s="41"/>
      <c r="F64" s="41">
        <v>128088.58607999999</v>
      </c>
      <c r="G64" s="41"/>
      <c r="H64" s="41">
        <v>10000</v>
      </c>
      <c r="I64" s="41"/>
      <c r="J64" s="32" t="s">
        <v>48</v>
      </c>
      <c r="K64" s="41"/>
      <c r="L64" s="41"/>
      <c r="M64" s="41"/>
      <c r="N64" s="41"/>
      <c r="O64" s="41">
        <f t="shared" si="19"/>
        <v>0</v>
      </c>
      <c r="P64" s="41">
        <v>0</v>
      </c>
      <c r="Q64" s="41"/>
      <c r="R64" s="41"/>
      <c r="S64" s="41">
        <f t="shared" si="20"/>
        <v>0</v>
      </c>
      <c r="T64" s="41">
        <v>0</v>
      </c>
      <c r="U64" s="41"/>
      <c r="V64" s="41"/>
      <c r="W64" s="52">
        <f t="shared" si="8"/>
        <v>0</v>
      </c>
      <c r="X64" s="52"/>
      <c r="Y64" s="52">
        <f t="shared" si="9"/>
        <v>0</v>
      </c>
      <c r="Z64" s="115" t="e">
        <f t="shared" si="10"/>
        <v>#DIV/0!</v>
      </c>
      <c r="AA64" s="52">
        <f t="shared" si="11"/>
        <v>0</v>
      </c>
      <c r="AB64" s="124" t="e">
        <f t="shared" si="4"/>
        <v>#DIV/0!</v>
      </c>
      <c r="AC64" s="133">
        <v>1</v>
      </c>
      <c r="AD64" s="133">
        <v>0</v>
      </c>
      <c r="AE64" s="133">
        <v>0</v>
      </c>
      <c r="AF64" s="134">
        <v>0</v>
      </c>
      <c r="AG64" s="200" t="s">
        <v>1300</v>
      </c>
      <c r="AH64" s="200" t="s">
        <v>1157</v>
      </c>
      <c r="AI64" s="200"/>
      <c r="AJ64" s="200"/>
      <c r="AK64" s="49" t="s">
        <v>923</v>
      </c>
    </row>
    <row r="65" spans="1:37" s="253" customFormat="1" ht="68.25" customHeight="1">
      <c r="A65" s="269">
        <f t="shared" si="21"/>
        <v>51</v>
      </c>
      <c r="B65" s="171" t="s">
        <v>351</v>
      </c>
      <c r="C65" s="39" t="s">
        <v>60</v>
      </c>
      <c r="D65" s="40" t="s">
        <v>47</v>
      </c>
      <c r="E65" s="41"/>
      <c r="F65" s="41">
        <v>128088.58607999999</v>
      </c>
      <c r="G65" s="41"/>
      <c r="H65" s="41">
        <v>10000</v>
      </c>
      <c r="I65" s="41"/>
      <c r="J65" s="32" t="s">
        <v>48</v>
      </c>
      <c r="K65" s="41"/>
      <c r="L65" s="41"/>
      <c r="M65" s="41"/>
      <c r="N65" s="41"/>
      <c r="O65" s="41">
        <f t="shared" si="19"/>
        <v>0</v>
      </c>
      <c r="P65" s="41"/>
      <c r="Q65" s="41"/>
      <c r="R65" s="41"/>
      <c r="S65" s="41">
        <f t="shared" si="20"/>
        <v>0</v>
      </c>
      <c r="T65" s="41"/>
      <c r="U65" s="41"/>
      <c r="V65" s="41"/>
      <c r="W65" s="52">
        <f t="shared" si="8"/>
        <v>0</v>
      </c>
      <c r="X65" s="52"/>
      <c r="Y65" s="52">
        <f t="shared" si="9"/>
        <v>0</v>
      </c>
      <c r="Z65" s="115" t="e">
        <f t="shared" si="10"/>
        <v>#DIV/0!</v>
      </c>
      <c r="AA65" s="52">
        <f t="shared" si="11"/>
        <v>0</v>
      </c>
      <c r="AB65" s="124" t="e">
        <f t="shared" si="4"/>
        <v>#DIV/0!</v>
      </c>
      <c r="AC65" s="133">
        <v>1</v>
      </c>
      <c r="AD65" s="133">
        <v>0</v>
      </c>
      <c r="AE65" s="133">
        <v>0</v>
      </c>
      <c r="AF65" s="134">
        <v>0</v>
      </c>
      <c r="AG65" s="200" t="s">
        <v>1158</v>
      </c>
      <c r="AH65" s="200" t="s">
        <v>1159</v>
      </c>
      <c r="AI65" s="200"/>
      <c r="AJ65" s="200"/>
      <c r="AK65" s="49" t="s">
        <v>923</v>
      </c>
    </row>
    <row r="66" spans="1:37" s="253" customFormat="1" ht="63.75" customHeight="1">
      <c r="A66" s="269">
        <f t="shared" si="21"/>
        <v>52</v>
      </c>
      <c r="B66" s="171" t="s">
        <v>352</v>
      </c>
      <c r="C66" s="39" t="s">
        <v>60</v>
      </c>
      <c r="D66" s="40" t="s">
        <v>47</v>
      </c>
      <c r="E66" s="41"/>
      <c r="F66" s="31">
        <v>109062.98927999999</v>
      </c>
      <c r="G66" s="41"/>
      <c r="H66" s="41">
        <v>32719</v>
      </c>
      <c r="I66" s="41"/>
      <c r="J66" s="32" t="s">
        <v>48</v>
      </c>
      <c r="K66" s="41"/>
      <c r="L66" s="41"/>
      <c r="M66" s="41"/>
      <c r="N66" s="41"/>
      <c r="O66" s="41">
        <f t="shared" si="19"/>
        <v>0</v>
      </c>
      <c r="P66" s="41"/>
      <c r="Q66" s="41"/>
      <c r="R66" s="41"/>
      <c r="S66" s="41">
        <f t="shared" si="20"/>
        <v>0</v>
      </c>
      <c r="T66" s="41"/>
      <c r="U66" s="41"/>
      <c r="V66" s="41"/>
      <c r="W66" s="52">
        <f t="shared" si="8"/>
        <v>0</v>
      </c>
      <c r="X66" s="52"/>
      <c r="Y66" s="52">
        <f t="shared" si="9"/>
        <v>0</v>
      </c>
      <c r="Z66" s="115" t="e">
        <f t="shared" si="10"/>
        <v>#DIV/0!</v>
      </c>
      <c r="AA66" s="52">
        <f t="shared" si="11"/>
        <v>0</v>
      </c>
      <c r="AB66" s="124" t="e">
        <f t="shared" si="4"/>
        <v>#DIV/0!</v>
      </c>
      <c r="AC66" s="133">
        <v>1</v>
      </c>
      <c r="AD66" s="133">
        <v>0</v>
      </c>
      <c r="AE66" s="133">
        <v>0</v>
      </c>
      <c r="AF66" s="134">
        <v>0</v>
      </c>
      <c r="AG66" s="200" t="s">
        <v>1160</v>
      </c>
      <c r="AH66" s="200" t="s">
        <v>1161</v>
      </c>
      <c r="AI66" s="200"/>
      <c r="AJ66" s="200"/>
      <c r="AK66" s="49" t="s">
        <v>1488</v>
      </c>
    </row>
    <row r="67" spans="1:37" s="253" customFormat="1" ht="60.75" customHeight="1">
      <c r="A67" s="269">
        <f t="shared" si="21"/>
        <v>53</v>
      </c>
      <c r="B67" s="171" t="s">
        <v>353</v>
      </c>
      <c r="C67" s="39" t="s">
        <v>60</v>
      </c>
      <c r="D67" s="40" t="s">
        <v>47</v>
      </c>
      <c r="E67" s="41"/>
      <c r="F67" s="31">
        <v>69100.99807999999</v>
      </c>
      <c r="G67" s="41"/>
      <c r="H67" s="41">
        <v>6000</v>
      </c>
      <c r="I67" s="41"/>
      <c r="J67" s="32" t="s">
        <v>48</v>
      </c>
      <c r="K67" s="41"/>
      <c r="L67" s="41"/>
      <c r="M67" s="41"/>
      <c r="N67" s="41"/>
      <c r="O67" s="41">
        <f t="shared" si="19"/>
        <v>46926</v>
      </c>
      <c r="P67" s="41">
        <v>46926</v>
      </c>
      <c r="Q67" s="41"/>
      <c r="R67" s="41"/>
      <c r="S67" s="41">
        <f t="shared" si="20"/>
        <v>46926</v>
      </c>
      <c r="T67" s="41">
        <v>46926</v>
      </c>
      <c r="U67" s="41"/>
      <c r="V67" s="41"/>
      <c r="W67" s="52">
        <f t="shared" si="8"/>
        <v>0</v>
      </c>
      <c r="X67" s="52"/>
      <c r="Y67" s="52">
        <f t="shared" si="9"/>
        <v>0</v>
      </c>
      <c r="Z67" s="115">
        <f t="shared" si="10"/>
        <v>0</v>
      </c>
      <c r="AA67" s="52">
        <f t="shared" si="11"/>
        <v>0</v>
      </c>
      <c r="AB67" s="124">
        <f t="shared" si="4"/>
        <v>0</v>
      </c>
      <c r="AC67" s="133"/>
      <c r="AD67" s="133">
        <v>0</v>
      </c>
      <c r="AE67" s="133">
        <v>1</v>
      </c>
      <c r="AF67" s="134">
        <v>0</v>
      </c>
      <c r="AG67" s="200" t="s">
        <v>1163</v>
      </c>
      <c r="AH67" s="200" t="s">
        <v>1164</v>
      </c>
      <c r="AI67" s="200"/>
      <c r="AJ67" s="200"/>
      <c r="AK67" s="49" t="s">
        <v>1162</v>
      </c>
    </row>
    <row r="68" spans="1:37" s="253" customFormat="1" ht="76.5" customHeight="1">
      <c r="A68" s="269">
        <f t="shared" ref="A68:A77" si="22">ROW()-14</f>
        <v>54</v>
      </c>
      <c r="B68" s="171" t="s">
        <v>354</v>
      </c>
      <c r="C68" s="39" t="s">
        <v>60</v>
      </c>
      <c r="D68" s="40" t="s">
        <v>47</v>
      </c>
      <c r="E68" s="41"/>
      <c r="F68" s="31">
        <v>180833.18400000001</v>
      </c>
      <c r="G68" s="41"/>
      <c r="H68" s="41">
        <v>10000</v>
      </c>
      <c r="I68" s="41"/>
      <c r="J68" s="32" t="s">
        <v>48</v>
      </c>
      <c r="K68" s="41"/>
      <c r="L68" s="41"/>
      <c r="M68" s="41"/>
      <c r="N68" s="41"/>
      <c r="O68" s="41">
        <f t="shared" si="19"/>
        <v>50000</v>
      </c>
      <c r="P68" s="41">
        <v>50000</v>
      </c>
      <c r="Q68" s="41"/>
      <c r="R68" s="41"/>
      <c r="S68" s="41">
        <f t="shared" si="20"/>
        <v>50000</v>
      </c>
      <c r="T68" s="41">
        <v>50000</v>
      </c>
      <c r="U68" s="41"/>
      <c r="V68" s="41"/>
      <c r="W68" s="52">
        <f t="shared" si="8"/>
        <v>0</v>
      </c>
      <c r="X68" s="52"/>
      <c r="Y68" s="52">
        <f t="shared" si="9"/>
        <v>0</v>
      </c>
      <c r="Z68" s="115">
        <f t="shared" si="10"/>
        <v>0</v>
      </c>
      <c r="AA68" s="52">
        <f t="shared" si="11"/>
        <v>0</v>
      </c>
      <c r="AB68" s="124">
        <f t="shared" si="4"/>
        <v>0</v>
      </c>
      <c r="AC68" s="133">
        <v>1</v>
      </c>
      <c r="AD68" s="133">
        <v>0</v>
      </c>
      <c r="AE68" s="133">
        <v>0</v>
      </c>
      <c r="AF68" s="134">
        <v>0</v>
      </c>
      <c r="AG68" s="134" t="s">
        <v>1165</v>
      </c>
      <c r="AH68" s="134" t="s">
        <v>1166</v>
      </c>
      <c r="AI68" s="200"/>
      <c r="AJ68" s="200"/>
      <c r="AK68" s="49"/>
    </row>
    <row r="69" spans="1:37" s="253" customFormat="1" ht="70.5" customHeight="1">
      <c r="A69" s="269">
        <f t="shared" si="22"/>
        <v>55</v>
      </c>
      <c r="B69" s="171" t="s">
        <v>355</v>
      </c>
      <c r="C69" s="39" t="s">
        <v>60</v>
      </c>
      <c r="D69" s="40" t="s">
        <v>47</v>
      </c>
      <c r="E69" s="41"/>
      <c r="F69" s="41">
        <v>180833.18400000001</v>
      </c>
      <c r="G69" s="41"/>
      <c r="H69" s="41">
        <v>10000</v>
      </c>
      <c r="I69" s="41"/>
      <c r="J69" s="32" t="s">
        <v>48</v>
      </c>
      <c r="K69" s="41"/>
      <c r="L69" s="41"/>
      <c r="M69" s="41"/>
      <c r="N69" s="41"/>
      <c r="O69" s="41">
        <f t="shared" si="19"/>
        <v>20000</v>
      </c>
      <c r="P69" s="41">
        <v>20000</v>
      </c>
      <c r="Q69" s="41"/>
      <c r="R69" s="41"/>
      <c r="S69" s="41">
        <f t="shared" si="20"/>
        <v>20000</v>
      </c>
      <c r="T69" s="41">
        <v>20000</v>
      </c>
      <c r="U69" s="41"/>
      <c r="V69" s="41"/>
      <c r="W69" s="52">
        <f t="shared" si="8"/>
        <v>0</v>
      </c>
      <c r="X69" s="52"/>
      <c r="Y69" s="52">
        <f t="shared" si="9"/>
        <v>0</v>
      </c>
      <c r="Z69" s="115">
        <f t="shared" si="10"/>
        <v>0</v>
      </c>
      <c r="AA69" s="52">
        <f t="shared" si="11"/>
        <v>0</v>
      </c>
      <c r="AB69" s="124">
        <f t="shared" si="4"/>
        <v>0</v>
      </c>
      <c r="AC69" s="133">
        <v>1</v>
      </c>
      <c r="AD69" s="133">
        <v>0</v>
      </c>
      <c r="AE69" s="133">
        <v>0</v>
      </c>
      <c r="AF69" s="134">
        <v>0</v>
      </c>
      <c r="AG69" s="200" t="s">
        <v>1167</v>
      </c>
      <c r="AH69" s="200" t="s">
        <v>1168</v>
      </c>
      <c r="AI69" s="200"/>
      <c r="AJ69" s="200"/>
      <c r="AK69" s="49"/>
    </row>
    <row r="70" spans="1:37" s="253" customFormat="1" ht="67.5" customHeight="1">
      <c r="A70" s="269">
        <f t="shared" si="22"/>
        <v>56</v>
      </c>
      <c r="B70" s="171" t="s">
        <v>356</v>
      </c>
      <c r="C70" s="39" t="s">
        <v>60</v>
      </c>
      <c r="D70" s="40" t="s">
        <v>47</v>
      </c>
      <c r="E70" s="41"/>
      <c r="F70" s="31">
        <v>166237.90135999999</v>
      </c>
      <c r="G70" s="41"/>
      <c r="H70" s="41">
        <v>60000</v>
      </c>
      <c r="I70" s="41"/>
      <c r="J70" s="32" t="s">
        <v>48</v>
      </c>
      <c r="K70" s="41"/>
      <c r="L70" s="41"/>
      <c r="M70" s="41"/>
      <c r="N70" s="41"/>
      <c r="O70" s="41">
        <f t="shared" si="19"/>
        <v>20000</v>
      </c>
      <c r="P70" s="41">
        <v>20000</v>
      </c>
      <c r="Q70" s="41"/>
      <c r="R70" s="41"/>
      <c r="S70" s="41">
        <f t="shared" si="20"/>
        <v>20000</v>
      </c>
      <c r="T70" s="41">
        <v>20000</v>
      </c>
      <c r="U70" s="41"/>
      <c r="V70" s="41"/>
      <c r="W70" s="52">
        <f t="shared" si="8"/>
        <v>0</v>
      </c>
      <c r="X70" s="52"/>
      <c r="Y70" s="52">
        <f t="shared" si="9"/>
        <v>0</v>
      </c>
      <c r="Z70" s="115">
        <f t="shared" si="10"/>
        <v>0</v>
      </c>
      <c r="AA70" s="52">
        <f t="shared" si="11"/>
        <v>0</v>
      </c>
      <c r="AB70" s="124">
        <f t="shared" si="4"/>
        <v>0</v>
      </c>
      <c r="AC70" s="133">
        <v>1</v>
      </c>
      <c r="AD70" s="133">
        <v>0</v>
      </c>
      <c r="AE70" s="133">
        <v>0</v>
      </c>
      <c r="AF70" s="134">
        <v>0</v>
      </c>
      <c r="AG70" s="200" t="s">
        <v>1169</v>
      </c>
      <c r="AH70" s="200" t="s">
        <v>1151</v>
      </c>
      <c r="AI70" s="200"/>
      <c r="AJ70" s="200"/>
      <c r="AK70" s="49"/>
    </row>
    <row r="71" spans="1:37" s="253" customFormat="1" ht="61.5" customHeight="1">
      <c r="A71" s="269">
        <f t="shared" si="22"/>
        <v>57</v>
      </c>
      <c r="B71" s="171" t="s">
        <v>357</v>
      </c>
      <c r="C71" s="39" t="s">
        <v>60</v>
      </c>
      <c r="D71" s="40" t="s">
        <v>47</v>
      </c>
      <c r="E71" s="41"/>
      <c r="F71" s="31">
        <v>85364.902220000004</v>
      </c>
      <c r="G71" s="41"/>
      <c r="H71" s="41">
        <v>60000</v>
      </c>
      <c r="I71" s="41"/>
      <c r="J71" s="32" t="s">
        <v>48</v>
      </c>
      <c r="K71" s="41"/>
      <c r="L71" s="41"/>
      <c r="M71" s="41"/>
      <c r="N71" s="41"/>
      <c r="O71" s="41">
        <f t="shared" si="19"/>
        <v>0</v>
      </c>
      <c r="P71" s="41"/>
      <c r="Q71" s="41"/>
      <c r="R71" s="41"/>
      <c r="S71" s="41">
        <f t="shared" si="20"/>
        <v>0</v>
      </c>
      <c r="T71" s="41"/>
      <c r="U71" s="41"/>
      <c r="V71" s="41"/>
      <c r="W71" s="52">
        <f t="shared" si="8"/>
        <v>0</v>
      </c>
      <c r="X71" s="52"/>
      <c r="Y71" s="52">
        <f t="shared" si="9"/>
        <v>0</v>
      </c>
      <c r="Z71" s="115" t="e">
        <f t="shared" si="10"/>
        <v>#DIV/0!</v>
      </c>
      <c r="AA71" s="52">
        <f t="shared" si="11"/>
        <v>0</v>
      </c>
      <c r="AB71" s="124" t="e">
        <f t="shared" si="4"/>
        <v>#DIV/0!</v>
      </c>
      <c r="AC71" s="133">
        <v>1</v>
      </c>
      <c r="AD71" s="133">
        <v>0</v>
      </c>
      <c r="AE71" s="133">
        <v>0</v>
      </c>
      <c r="AF71" s="134">
        <v>0</v>
      </c>
      <c r="AG71" s="200" t="s">
        <v>1170</v>
      </c>
      <c r="AH71" s="200" t="s">
        <v>1171</v>
      </c>
      <c r="AI71" s="200"/>
      <c r="AJ71" s="200"/>
      <c r="AK71" s="49" t="s">
        <v>1490</v>
      </c>
    </row>
    <row r="72" spans="1:37" s="253" customFormat="1" ht="87.75" customHeight="1">
      <c r="A72" s="269">
        <f t="shared" si="22"/>
        <v>58</v>
      </c>
      <c r="B72" s="171" t="s">
        <v>358</v>
      </c>
      <c r="C72" s="39" t="s">
        <v>60</v>
      </c>
      <c r="D72" s="40" t="s">
        <v>47</v>
      </c>
      <c r="E72" s="41"/>
      <c r="F72" s="31">
        <v>148162.05634000001</v>
      </c>
      <c r="G72" s="41"/>
      <c r="H72" s="41">
        <v>40000</v>
      </c>
      <c r="I72" s="41"/>
      <c r="J72" s="32" t="s">
        <v>48</v>
      </c>
      <c r="K72" s="41"/>
      <c r="L72" s="41"/>
      <c r="M72" s="41"/>
      <c r="N72" s="41"/>
      <c r="O72" s="41">
        <f t="shared" si="19"/>
        <v>50000</v>
      </c>
      <c r="P72" s="41">
        <v>50000</v>
      </c>
      <c r="Q72" s="41"/>
      <c r="R72" s="41"/>
      <c r="S72" s="41">
        <f t="shared" si="20"/>
        <v>50000</v>
      </c>
      <c r="T72" s="41">
        <v>50000</v>
      </c>
      <c r="U72" s="41"/>
      <c r="V72" s="41"/>
      <c r="W72" s="52">
        <f t="shared" si="8"/>
        <v>0</v>
      </c>
      <c r="X72" s="52"/>
      <c r="Y72" s="52">
        <f t="shared" si="9"/>
        <v>0</v>
      </c>
      <c r="Z72" s="115">
        <f t="shared" si="10"/>
        <v>0</v>
      </c>
      <c r="AA72" s="52">
        <f t="shared" si="11"/>
        <v>0</v>
      </c>
      <c r="AB72" s="124">
        <f t="shared" si="4"/>
        <v>0</v>
      </c>
      <c r="AC72" s="133">
        <v>1</v>
      </c>
      <c r="AD72" s="133">
        <v>0</v>
      </c>
      <c r="AE72" s="133">
        <v>0</v>
      </c>
      <c r="AF72" s="134">
        <v>0</v>
      </c>
      <c r="AG72" s="200" t="s">
        <v>1172</v>
      </c>
      <c r="AH72" s="134" t="s">
        <v>1166</v>
      </c>
      <c r="AI72" s="200"/>
      <c r="AJ72" s="200"/>
      <c r="AK72" s="49"/>
    </row>
    <row r="73" spans="1:37" s="253" customFormat="1" ht="65.25" customHeight="1">
      <c r="A73" s="269">
        <f t="shared" si="22"/>
        <v>59</v>
      </c>
      <c r="B73" s="171" t="s">
        <v>359</v>
      </c>
      <c r="C73" s="39" t="s">
        <v>60</v>
      </c>
      <c r="D73" s="40" t="s">
        <v>63</v>
      </c>
      <c r="E73" s="41"/>
      <c r="F73" s="41">
        <v>151251.408</v>
      </c>
      <c r="G73" s="41"/>
      <c r="H73" s="41">
        <v>20000</v>
      </c>
      <c r="I73" s="41"/>
      <c r="J73" s="32" t="s">
        <v>48</v>
      </c>
      <c r="K73" s="41"/>
      <c r="L73" s="41"/>
      <c r="M73" s="41"/>
      <c r="N73" s="41"/>
      <c r="O73" s="41">
        <f t="shared" si="19"/>
        <v>0</v>
      </c>
      <c r="P73" s="41"/>
      <c r="Q73" s="41"/>
      <c r="R73" s="41"/>
      <c r="S73" s="41">
        <f t="shared" si="20"/>
        <v>0</v>
      </c>
      <c r="T73" s="41"/>
      <c r="U73" s="41"/>
      <c r="V73" s="41"/>
      <c r="W73" s="52">
        <f t="shared" si="8"/>
        <v>0</v>
      </c>
      <c r="X73" s="52"/>
      <c r="Y73" s="52">
        <f t="shared" si="9"/>
        <v>0</v>
      </c>
      <c r="Z73" s="115" t="e">
        <f t="shared" si="10"/>
        <v>#DIV/0!</v>
      </c>
      <c r="AA73" s="52">
        <f t="shared" si="11"/>
        <v>0</v>
      </c>
      <c r="AB73" s="124" t="e">
        <f t="shared" si="4"/>
        <v>#DIV/0!</v>
      </c>
      <c r="AC73" s="133">
        <v>1</v>
      </c>
      <c r="AD73" s="133">
        <v>0</v>
      </c>
      <c r="AE73" s="133">
        <v>0</v>
      </c>
      <c r="AF73" s="134">
        <v>0</v>
      </c>
      <c r="AG73" s="200" t="s">
        <v>1173</v>
      </c>
      <c r="AH73" s="200" t="s">
        <v>1174</v>
      </c>
      <c r="AI73" s="200"/>
      <c r="AJ73" s="200"/>
      <c r="AK73" s="49" t="s">
        <v>1491</v>
      </c>
    </row>
    <row r="74" spans="1:37" s="253" customFormat="1" ht="55.5" customHeight="1">
      <c r="A74" s="269">
        <f t="shared" si="22"/>
        <v>60</v>
      </c>
      <c r="B74" s="171" t="s">
        <v>360</v>
      </c>
      <c r="C74" s="39" t="s">
        <v>61</v>
      </c>
      <c r="D74" s="40" t="s">
        <v>63</v>
      </c>
      <c r="E74" s="41"/>
      <c r="F74" s="31">
        <v>208005.43478000001</v>
      </c>
      <c r="G74" s="41"/>
      <c r="H74" s="41">
        <v>121052</v>
      </c>
      <c r="I74" s="41"/>
      <c r="J74" s="32" t="s">
        <v>48</v>
      </c>
      <c r="K74" s="41"/>
      <c r="L74" s="41"/>
      <c r="M74" s="41"/>
      <c r="N74" s="41"/>
      <c r="O74" s="41">
        <f t="shared" si="19"/>
        <v>0</v>
      </c>
      <c r="P74" s="41"/>
      <c r="Q74" s="41"/>
      <c r="R74" s="41"/>
      <c r="S74" s="41">
        <f t="shared" si="20"/>
        <v>0</v>
      </c>
      <c r="T74" s="41"/>
      <c r="U74" s="41"/>
      <c r="V74" s="41"/>
      <c r="W74" s="52">
        <f t="shared" si="8"/>
        <v>0</v>
      </c>
      <c r="X74" s="52"/>
      <c r="Y74" s="52">
        <f t="shared" si="9"/>
        <v>0</v>
      </c>
      <c r="Z74" s="115" t="e">
        <f t="shared" si="10"/>
        <v>#DIV/0!</v>
      </c>
      <c r="AA74" s="52">
        <f t="shared" si="11"/>
        <v>0</v>
      </c>
      <c r="AB74" s="124" t="e">
        <f t="shared" si="4"/>
        <v>#DIV/0!</v>
      </c>
      <c r="AC74" s="133">
        <v>1</v>
      </c>
      <c r="AD74" s="133">
        <v>0</v>
      </c>
      <c r="AE74" s="133">
        <v>0</v>
      </c>
      <c r="AF74" s="134">
        <v>0</v>
      </c>
      <c r="AG74" s="200" t="s">
        <v>1175</v>
      </c>
      <c r="AH74" s="200" t="s">
        <v>1176</v>
      </c>
      <c r="AI74" s="200"/>
      <c r="AJ74" s="200"/>
      <c r="AK74" s="49" t="s">
        <v>923</v>
      </c>
    </row>
    <row r="75" spans="1:37" s="253" customFormat="1" ht="55.5" customHeight="1">
      <c r="A75" s="269">
        <f t="shared" si="22"/>
        <v>61</v>
      </c>
      <c r="B75" s="171" t="s">
        <v>1177</v>
      </c>
      <c r="C75" s="39" t="s">
        <v>62</v>
      </c>
      <c r="D75" s="40" t="s">
        <v>563</v>
      </c>
      <c r="E75" s="41"/>
      <c r="F75" s="31">
        <v>81489.139200000005</v>
      </c>
      <c r="G75" s="41"/>
      <c r="H75" s="41"/>
      <c r="I75" s="41"/>
      <c r="J75" s="32"/>
      <c r="K75" s="32"/>
      <c r="L75" s="41"/>
      <c r="M75" s="41"/>
      <c r="N75" s="41"/>
      <c r="O75" s="41">
        <f t="shared" si="19"/>
        <v>0</v>
      </c>
      <c r="P75" s="41"/>
      <c r="Q75" s="41"/>
      <c r="R75" s="41"/>
      <c r="S75" s="41">
        <f t="shared" si="20"/>
        <v>0</v>
      </c>
      <c r="T75" s="41"/>
      <c r="U75" s="41"/>
      <c r="V75" s="41"/>
      <c r="W75" s="52">
        <f t="shared" si="8"/>
        <v>0</v>
      </c>
      <c r="X75" s="52"/>
      <c r="Y75" s="52">
        <f t="shared" si="9"/>
        <v>0</v>
      </c>
      <c r="Z75" s="115" t="e">
        <f t="shared" si="10"/>
        <v>#DIV/0!</v>
      </c>
      <c r="AA75" s="52">
        <f t="shared" si="11"/>
        <v>0</v>
      </c>
      <c r="AB75" s="124" t="e">
        <f t="shared" si="4"/>
        <v>#DIV/0!</v>
      </c>
      <c r="AC75" s="133">
        <v>1</v>
      </c>
      <c r="AD75" s="133"/>
      <c r="AE75" s="133"/>
      <c r="AF75" s="134"/>
      <c r="AG75" s="200" t="s">
        <v>1178</v>
      </c>
      <c r="AH75" s="200" t="s">
        <v>1179</v>
      </c>
      <c r="AI75" s="200"/>
      <c r="AJ75" s="200"/>
      <c r="AK75" s="49" t="s">
        <v>923</v>
      </c>
    </row>
    <row r="76" spans="1:37" s="253" customFormat="1" ht="57" customHeight="1">
      <c r="A76" s="269">
        <f t="shared" si="22"/>
        <v>62</v>
      </c>
      <c r="B76" s="171" t="s">
        <v>609</v>
      </c>
      <c r="C76" s="39" t="s">
        <v>62</v>
      </c>
      <c r="D76" s="40" t="s">
        <v>563</v>
      </c>
      <c r="E76" s="41"/>
      <c r="F76" s="31">
        <v>41049.996960000004</v>
      </c>
      <c r="G76" s="41"/>
      <c r="H76" s="41">
        <v>18550.660960000001</v>
      </c>
      <c r="I76" s="41"/>
      <c r="J76" s="32"/>
      <c r="K76" s="32"/>
      <c r="L76" s="41"/>
      <c r="M76" s="41"/>
      <c r="N76" s="41"/>
      <c r="O76" s="41">
        <f t="shared" si="19"/>
        <v>22500</v>
      </c>
      <c r="P76" s="41">
        <v>22500</v>
      </c>
      <c r="Q76" s="41"/>
      <c r="R76" s="41"/>
      <c r="S76" s="41">
        <f t="shared" si="20"/>
        <v>0</v>
      </c>
      <c r="T76" s="41"/>
      <c r="U76" s="41"/>
      <c r="V76" s="41"/>
      <c r="W76" s="52">
        <f t="shared" si="8"/>
        <v>0</v>
      </c>
      <c r="X76" s="52"/>
      <c r="Y76" s="52">
        <f t="shared" si="9"/>
        <v>22500</v>
      </c>
      <c r="Z76" s="115">
        <f t="shared" si="10"/>
        <v>1</v>
      </c>
      <c r="AA76" s="52">
        <f t="shared" si="11"/>
        <v>22500</v>
      </c>
      <c r="AB76" s="124">
        <f t="shared" si="4"/>
        <v>1</v>
      </c>
      <c r="AC76" s="133">
        <v>1</v>
      </c>
      <c r="AD76" s="133"/>
      <c r="AE76" s="133"/>
      <c r="AF76" s="134"/>
      <c r="AG76" s="200" t="s">
        <v>1180</v>
      </c>
      <c r="AH76" s="200" t="s">
        <v>1174</v>
      </c>
      <c r="AI76" s="200"/>
      <c r="AJ76" s="200"/>
      <c r="AK76" s="49" t="s">
        <v>836</v>
      </c>
    </row>
    <row r="77" spans="1:37" s="253" customFormat="1" ht="57" customHeight="1">
      <c r="A77" s="269">
        <f t="shared" si="22"/>
        <v>63</v>
      </c>
      <c r="B77" s="171" t="s">
        <v>610</v>
      </c>
      <c r="C77" s="39" t="s">
        <v>62</v>
      </c>
      <c r="D77" s="40" t="s">
        <v>563</v>
      </c>
      <c r="E77" s="41"/>
      <c r="F77" s="31">
        <v>28854.072</v>
      </c>
      <c r="G77" s="41"/>
      <c r="H77" s="41"/>
      <c r="I77" s="41"/>
      <c r="J77" s="32"/>
      <c r="K77" s="32"/>
      <c r="L77" s="41"/>
      <c r="M77" s="41"/>
      <c r="N77" s="41"/>
      <c r="O77" s="41">
        <f t="shared" si="19"/>
        <v>5000</v>
      </c>
      <c r="P77" s="41">
        <v>5000</v>
      </c>
      <c r="Q77" s="41"/>
      <c r="R77" s="41"/>
      <c r="S77" s="41">
        <f t="shared" si="20"/>
        <v>0</v>
      </c>
      <c r="T77" s="41"/>
      <c r="U77" s="41"/>
      <c r="V77" s="41"/>
      <c r="W77" s="52">
        <f t="shared" si="8"/>
        <v>0</v>
      </c>
      <c r="X77" s="52"/>
      <c r="Y77" s="52">
        <f t="shared" si="9"/>
        <v>5000</v>
      </c>
      <c r="Z77" s="115">
        <f t="shared" si="10"/>
        <v>1</v>
      </c>
      <c r="AA77" s="52">
        <f t="shared" si="11"/>
        <v>5000</v>
      </c>
      <c r="AB77" s="124">
        <f t="shared" si="4"/>
        <v>1</v>
      </c>
      <c r="AC77" s="133">
        <v>1</v>
      </c>
      <c r="AD77" s="133"/>
      <c r="AE77" s="133"/>
      <c r="AF77" s="134"/>
      <c r="AG77" s="200" t="s">
        <v>1183</v>
      </c>
      <c r="AH77" s="134" t="s">
        <v>1182</v>
      </c>
      <c r="AI77" s="200"/>
      <c r="AJ77" s="200"/>
      <c r="AK77" s="49" t="s">
        <v>1181</v>
      </c>
    </row>
    <row r="78" spans="1:37" s="253" customFormat="1" ht="27.75" customHeight="1">
      <c r="A78" s="226" t="s">
        <v>25</v>
      </c>
      <c r="B78" s="21" t="s">
        <v>26</v>
      </c>
      <c r="C78" s="17"/>
      <c r="D78" s="19"/>
      <c r="E78" s="20">
        <f>SUM(E79:E84)</f>
        <v>18595298</v>
      </c>
      <c r="F78" s="20">
        <f>SUM(F79:F84)</f>
        <v>22853764.716260001</v>
      </c>
      <c r="G78" s="20">
        <f>SUM(G79:G83)</f>
        <v>0</v>
      </c>
      <c r="H78" s="20">
        <f>SUM(H79:H84)</f>
        <v>0</v>
      </c>
      <c r="I78" s="20">
        <f>SUM(I79:I83)</f>
        <v>0</v>
      </c>
      <c r="J78" s="27"/>
      <c r="K78" s="20"/>
      <c r="L78" s="20">
        <f>SUM(L79:L84)</f>
        <v>0</v>
      </c>
      <c r="M78" s="20">
        <f>SUM(M79:M83)</f>
        <v>0</v>
      </c>
      <c r="N78" s="20">
        <f>SUM(N79:N83)</f>
        <v>0</v>
      </c>
      <c r="O78" s="20">
        <f>SUM(O79:O84)</f>
        <v>4932691.9010000005</v>
      </c>
      <c r="P78" s="20">
        <f>SUM(P79:P84)</f>
        <v>4932691.9010000005</v>
      </c>
      <c r="Q78" s="20">
        <f>SUM(Q79:Q83)</f>
        <v>0</v>
      </c>
      <c r="R78" s="20">
        <f>SUM(R79:R83)</f>
        <v>0</v>
      </c>
      <c r="S78" s="20">
        <f>SUM(S79:S84)</f>
        <v>4932691.301</v>
      </c>
      <c r="T78" s="20">
        <f>SUM(T79:T84)</f>
        <v>4932691.301</v>
      </c>
      <c r="U78" s="20">
        <f>SUM(U79:U83)</f>
        <v>0</v>
      </c>
      <c r="V78" s="20">
        <f>SUM(V79:V83)</f>
        <v>0</v>
      </c>
      <c r="W78" s="20">
        <f t="shared" si="8"/>
        <v>0</v>
      </c>
      <c r="X78" s="20"/>
      <c r="Y78" s="20">
        <f t="shared" si="9"/>
        <v>0.60000000055879354</v>
      </c>
      <c r="Z78" s="113">
        <f t="shared" si="10"/>
        <v>1.2163743704267362E-7</v>
      </c>
      <c r="AA78" s="20">
        <f t="shared" si="11"/>
        <v>0.60000000055879354</v>
      </c>
      <c r="AB78" s="122">
        <f t="shared" si="4"/>
        <v>1.2163743704267362E-7</v>
      </c>
      <c r="AC78" s="20">
        <f>SUM(AC79:AC84)</f>
        <v>4</v>
      </c>
      <c r="AD78" s="20">
        <f>SUM(AD79:AD84)</f>
        <v>1</v>
      </c>
      <c r="AE78" s="20">
        <f>SUM(AE79:AE84)</f>
        <v>1</v>
      </c>
      <c r="AF78" s="20">
        <f>SUM(AF79:AF83)</f>
        <v>0</v>
      </c>
      <c r="AG78" s="199"/>
      <c r="AH78" s="199"/>
      <c r="AI78" s="199"/>
      <c r="AJ78" s="199"/>
      <c r="AK78" s="78"/>
    </row>
    <row r="79" spans="1:37" s="253" customFormat="1" ht="70.5" customHeight="1">
      <c r="A79" s="269">
        <f>ROW()-15</f>
        <v>64</v>
      </c>
      <c r="B79" s="163" t="s">
        <v>361</v>
      </c>
      <c r="C79" s="39" t="s">
        <v>65</v>
      </c>
      <c r="D79" s="40" t="s">
        <v>47</v>
      </c>
      <c r="E79" s="31">
        <v>929033</v>
      </c>
      <c r="F79" s="31">
        <v>895923.47181999998</v>
      </c>
      <c r="G79" s="41"/>
      <c r="H79" s="41"/>
      <c r="I79" s="41"/>
      <c r="J79" s="80" t="s">
        <v>362</v>
      </c>
      <c r="K79" s="80" t="s">
        <v>318</v>
      </c>
      <c r="L79" s="41"/>
      <c r="M79" s="41"/>
      <c r="N79" s="41"/>
      <c r="O79" s="41">
        <f t="shared" ref="O79:O84" si="23">SUM(P79:R79)</f>
        <v>0</v>
      </c>
      <c r="P79" s="151"/>
      <c r="Q79" s="151"/>
      <c r="R79" s="151"/>
      <c r="S79" s="41">
        <f t="shared" ref="S79:S84" si="24">SUM(T79:V79)</f>
        <v>0</v>
      </c>
      <c r="T79" s="151"/>
      <c r="U79" s="41"/>
      <c r="V79" s="41"/>
      <c r="W79" s="52">
        <f t="shared" si="8"/>
        <v>0</v>
      </c>
      <c r="X79" s="52"/>
      <c r="Y79" s="52">
        <f t="shared" si="9"/>
        <v>0</v>
      </c>
      <c r="Z79" s="115" t="e">
        <f t="shared" si="10"/>
        <v>#DIV/0!</v>
      </c>
      <c r="AA79" s="52">
        <f t="shared" si="11"/>
        <v>0</v>
      </c>
      <c r="AB79" s="124" t="e">
        <f t="shared" ref="AB79:AB145" si="25">AA79/O79</f>
        <v>#DIV/0!</v>
      </c>
      <c r="AC79" s="133">
        <v>1</v>
      </c>
      <c r="AD79" s="133">
        <v>0</v>
      </c>
      <c r="AE79" s="133">
        <v>0</v>
      </c>
      <c r="AF79" s="134">
        <v>0</v>
      </c>
      <c r="AG79" s="134"/>
      <c r="AH79" s="134"/>
      <c r="AI79" s="200" t="s">
        <v>802</v>
      </c>
      <c r="AJ79" s="200" t="s">
        <v>801</v>
      </c>
      <c r="AK79" s="49" t="s">
        <v>1301</v>
      </c>
    </row>
    <row r="80" spans="1:37" s="253" customFormat="1" ht="57.75" customHeight="1">
      <c r="A80" s="269">
        <f>ROW()-15</f>
        <v>65</v>
      </c>
      <c r="B80" s="163" t="s">
        <v>363</v>
      </c>
      <c r="C80" s="39" t="s">
        <v>65</v>
      </c>
      <c r="D80" s="40" t="s">
        <v>63</v>
      </c>
      <c r="E80" s="31">
        <v>1267294</v>
      </c>
      <c r="F80" s="31">
        <v>1208804.5</v>
      </c>
      <c r="G80" s="41"/>
      <c r="H80" s="41"/>
      <c r="I80" s="41"/>
      <c r="J80" s="80" t="s">
        <v>364</v>
      </c>
      <c r="K80" s="80" t="s">
        <v>365</v>
      </c>
      <c r="L80" s="41"/>
      <c r="M80" s="41"/>
      <c r="N80" s="41"/>
      <c r="O80" s="41">
        <f t="shared" si="23"/>
        <v>67019.900999999998</v>
      </c>
      <c r="P80" s="41">
        <v>67019.900999999998</v>
      </c>
      <c r="Q80" s="41"/>
      <c r="R80" s="41"/>
      <c r="S80" s="41">
        <f t="shared" si="24"/>
        <v>67019.900999999998</v>
      </c>
      <c r="T80" s="41">
        <v>67019.900999999998</v>
      </c>
      <c r="U80" s="41"/>
      <c r="V80" s="41"/>
      <c r="W80" s="52">
        <f t="shared" si="8"/>
        <v>0</v>
      </c>
      <c r="X80" s="52"/>
      <c r="Y80" s="52">
        <f t="shared" si="9"/>
        <v>0</v>
      </c>
      <c r="Z80" s="115">
        <f t="shared" si="10"/>
        <v>0</v>
      </c>
      <c r="AA80" s="52">
        <f t="shared" si="11"/>
        <v>0</v>
      </c>
      <c r="AB80" s="124">
        <f t="shared" si="25"/>
        <v>0</v>
      </c>
      <c r="AC80" s="133"/>
      <c r="AD80" s="133">
        <v>0</v>
      </c>
      <c r="AE80" s="133">
        <v>1</v>
      </c>
      <c r="AF80" s="134">
        <v>0</v>
      </c>
      <c r="AG80" s="134"/>
      <c r="AH80" s="134"/>
      <c r="AI80" s="200" t="s">
        <v>804</v>
      </c>
      <c r="AJ80" s="200" t="s">
        <v>803</v>
      </c>
      <c r="AK80" s="49" t="s">
        <v>1302</v>
      </c>
    </row>
    <row r="81" spans="1:37" s="253" customFormat="1" ht="64.5" customHeight="1">
      <c r="A81" s="269">
        <f>ROW()-15</f>
        <v>66</v>
      </c>
      <c r="B81" s="163" t="s">
        <v>366</v>
      </c>
      <c r="C81" s="39" t="s">
        <v>65</v>
      </c>
      <c r="D81" s="40" t="s">
        <v>47</v>
      </c>
      <c r="E81" s="31">
        <v>1043205</v>
      </c>
      <c r="F81" s="31">
        <v>980754.41038000002</v>
      </c>
      <c r="G81" s="41"/>
      <c r="H81" s="41"/>
      <c r="I81" s="41"/>
      <c r="J81" s="80" t="s">
        <v>367</v>
      </c>
      <c r="K81" s="80" t="s">
        <v>365</v>
      </c>
      <c r="L81" s="41"/>
      <c r="M81" s="41"/>
      <c r="N81" s="41"/>
      <c r="O81" s="41">
        <f t="shared" si="23"/>
        <v>0</v>
      </c>
      <c r="P81" s="41"/>
      <c r="Q81" s="41"/>
      <c r="R81" s="41"/>
      <c r="S81" s="41">
        <f t="shared" si="24"/>
        <v>0</v>
      </c>
      <c r="T81" s="41"/>
      <c r="U81" s="41"/>
      <c r="V81" s="41"/>
      <c r="W81" s="52">
        <f t="shared" ref="W81:W123" si="26">R81-V81</f>
        <v>0</v>
      </c>
      <c r="X81" s="52"/>
      <c r="Y81" s="52">
        <f t="shared" ref="Y81:Y147" si="27">P81+Q81-T81-U81</f>
        <v>0</v>
      </c>
      <c r="Z81" s="115" t="e">
        <f t="shared" ref="Z81:Z147" si="28">Y81/(P81+Q81)</f>
        <v>#DIV/0!</v>
      </c>
      <c r="AA81" s="52">
        <f t="shared" ref="AA81:AA147" si="29">Y81+W81</f>
        <v>0</v>
      </c>
      <c r="AB81" s="124" t="e">
        <f t="shared" si="25"/>
        <v>#DIV/0!</v>
      </c>
      <c r="AC81" s="133">
        <v>1</v>
      </c>
      <c r="AD81" s="133">
        <v>0</v>
      </c>
      <c r="AE81" s="133">
        <v>0</v>
      </c>
      <c r="AF81" s="134">
        <v>0</v>
      </c>
      <c r="AG81" s="134"/>
      <c r="AH81" s="134"/>
      <c r="AI81" s="200" t="s">
        <v>805</v>
      </c>
      <c r="AJ81" s="200" t="s">
        <v>801</v>
      </c>
      <c r="AK81" s="49" t="s">
        <v>1303</v>
      </c>
    </row>
    <row r="82" spans="1:37" s="253" customFormat="1" ht="78" customHeight="1">
      <c r="A82" s="269">
        <f t="shared" ref="A82:A84" si="30">ROW()-15</f>
        <v>67</v>
      </c>
      <c r="B82" s="186" t="s">
        <v>368</v>
      </c>
      <c r="C82" s="39" t="s">
        <v>66</v>
      </c>
      <c r="D82" s="40" t="s">
        <v>47</v>
      </c>
      <c r="E82" s="31">
        <v>558791</v>
      </c>
      <c r="F82" s="31">
        <v>538411.1</v>
      </c>
      <c r="G82" s="41"/>
      <c r="H82" s="41"/>
      <c r="I82" s="41"/>
      <c r="J82" s="80" t="s">
        <v>369</v>
      </c>
      <c r="K82" s="80" t="s">
        <v>370</v>
      </c>
      <c r="L82" s="41"/>
      <c r="M82" s="41"/>
      <c r="N82" s="41"/>
      <c r="O82" s="41">
        <f t="shared" si="23"/>
        <v>348121.59999999998</v>
      </c>
      <c r="P82" s="41">
        <v>348121.59999999998</v>
      </c>
      <c r="Q82" s="41"/>
      <c r="R82" s="41"/>
      <c r="S82" s="41">
        <f t="shared" si="24"/>
        <v>348121.59999999998</v>
      </c>
      <c r="T82" s="41">
        <v>348121.59999999998</v>
      </c>
      <c r="U82" s="41"/>
      <c r="V82" s="41"/>
      <c r="W82" s="52">
        <f t="shared" si="26"/>
        <v>0</v>
      </c>
      <c r="X82" s="52"/>
      <c r="Y82" s="52">
        <f t="shared" si="27"/>
        <v>0</v>
      </c>
      <c r="Z82" s="115">
        <f t="shared" si="28"/>
        <v>0</v>
      </c>
      <c r="AA82" s="52">
        <f t="shared" si="29"/>
        <v>0</v>
      </c>
      <c r="AB82" s="124">
        <f t="shared" si="25"/>
        <v>0</v>
      </c>
      <c r="AC82" s="133">
        <v>1</v>
      </c>
      <c r="AD82" s="133">
        <v>0</v>
      </c>
      <c r="AE82" s="133">
        <v>0</v>
      </c>
      <c r="AF82" s="134">
        <v>0</v>
      </c>
      <c r="AG82" s="134"/>
      <c r="AH82" s="134"/>
      <c r="AI82" s="200" t="s">
        <v>807</v>
      </c>
      <c r="AJ82" s="200" t="s">
        <v>806</v>
      </c>
      <c r="AK82" s="49"/>
    </row>
    <row r="83" spans="1:37" s="253" customFormat="1" ht="74.25" customHeight="1">
      <c r="A83" s="269">
        <f t="shared" si="30"/>
        <v>68</v>
      </c>
      <c r="B83" s="163" t="s">
        <v>371</v>
      </c>
      <c r="C83" s="39" t="s">
        <v>66</v>
      </c>
      <c r="D83" s="40" t="s">
        <v>47</v>
      </c>
      <c r="E83" s="31">
        <v>2380117</v>
      </c>
      <c r="F83" s="31">
        <v>2355675.7490599998</v>
      </c>
      <c r="G83" s="41"/>
      <c r="H83" s="41"/>
      <c r="I83" s="41"/>
      <c r="J83" s="80" t="s">
        <v>372</v>
      </c>
      <c r="K83" s="80" t="s">
        <v>373</v>
      </c>
      <c r="L83" s="41"/>
      <c r="M83" s="41"/>
      <c r="N83" s="41"/>
      <c r="O83" s="41">
        <f t="shared" si="23"/>
        <v>546047.4</v>
      </c>
      <c r="P83" s="41">
        <v>546047.4</v>
      </c>
      <c r="Q83" s="41"/>
      <c r="R83" s="41"/>
      <c r="S83" s="41">
        <f t="shared" si="24"/>
        <v>546047.4</v>
      </c>
      <c r="T83" s="41">
        <v>546047.4</v>
      </c>
      <c r="U83" s="41"/>
      <c r="V83" s="41"/>
      <c r="W83" s="52">
        <f t="shared" si="26"/>
        <v>0</v>
      </c>
      <c r="X83" s="52"/>
      <c r="Y83" s="52">
        <f t="shared" si="27"/>
        <v>0</v>
      </c>
      <c r="Z83" s="115">
        <f t="shared" si="28"/>
        <v>0</v>
      </c>
      <c r="AA83" s="52">
        <f t="shared" si="29"/>
        <v>0</v>
      </c>
      <c r="AB83" s="124">
        <f t="shared" si="25"/>
        <v>0</v>
      </c>
      <c r="AC83" s="133">
        <v>1</v>
      </c>
      <c r="AD83" s="133">
        <v>0</v>
      </c>
      <c r="AE83" s="133">
        <v>0</v>
      </c>
      <c r="AF83" s="134">
        <v>0</v>
      </c>
      <c r="AG83" s="134"/>
      <c r="AH83" s="134"/>
      <c r="AI83" s="200" t="s">
        <v>809</v>
      </c>
      <c r="AJ83" s="200" t="s">
        <v>808</v>
      </c>
      <c r="AK83" s="71"/>
    </row>
    <row r="84" spans="1:37" s="253" customFormat="1" ht="66" customHeight="1">
      <c r="A84" s="269">
        <f t="shared" si="30"/>
        <v>69</v>
      </c>
      <c r="B84" s="163" t="s">
        <v>616</v>
      </c>
      <c r="C84" s="39" t="s">
        <v>60</v>
      </c>
      <c r="D84" s="40" t="s">
        <v>211</v>
      </c>
      <c r="E84" s="41">
        <v>12416858</v>
      </c>
      <c r="F84" s="31">
        <v>16874195.484999999</v>
      </c>
      <c r="G84" s="41"/>
      <c r="H84" s="41"/>
      <c r="I84" s="41"/>
      <c r="J84" s="150"/>
      <c r="K84" s="150"/>
      <c r="L84" s="41"/>
      <c r="M84" s="41"/>
      <c r="N84" s="41"/>
      <c r="O84" s="41">
        <f t="shared" si="23"/>
        <v>3971503</v>
      </c>
      <c r="P84" s="41">
        <v>3971503</v>
      </c>
      <c r="Q84" s="41"/>
      <c r="R84" s="41"/>
      <c r="S84" s="41">
        <f t="shared" si="24"/>
        <v>3971502.4</v>
      </c>
      <c r="T84" s="41">
        <v>3971502.4</v>
      </c>
      <c r="U84" s="41"/>
      <c r="V84" s="41"/>
      <c r="W84" s="52">
        <f t="shared" si="26"/>
        <v>0</v>
      </c>
      <c r="X84" s="52"/>
      <c r="Y84" s="52">
        <f t="shared" si="27"/>
        <v>0.60000000009313226</v>
      </c>
      <c r="Z84" s="115">
        <f t="shared" si="28"/>
        <v>1.5107630539197182E-7</v>
      </c>
      <c r="AA84" s="52">
        <f t="shared" si="29"/>
        <v>0.60000000009313226</v>
      </c>
      <c r="AB84" s="124">
        <f t="shared" si="25"/>
        <v>1.5107630539197182E-7</v>
      </c>
      <c r="AC84" s="133"/>
      <c r="AD84" s="133">
        <v>1</v>
      </c>
      <c r="AE84" s="133"/>
      <c r="AF84" s="134"/>
      <c r="AG84" s="134"/>
      <c r="AH84" s="134"/>
      <c r="AI84" s="200" t="s">
        <v>810</v>
      </c>
      <c r="AJ84" s="200" t="s">
        <v>811</v>
      </c>
      <c r="AK84" s="49" t="s">
        <v>1184</v>
      </c>
    </row>
    <row r="85" spans="1:37" s="252" customFormat="1" ht="29.25" customHeight="1">
      <c r="A85" s="313" t="s">
        <v>31</v>
      </c>
      <c r="B85" s="314"/>
      <c r="C85" s="156"/>
      <c r="D85" s="15"/>
      <c r="E85" s="23">
        <f>E87+F98+E130</f>
        <v>110908984.26335</v>
      </c>
      <c r="F85" s="23">
        <f t="shared" ref="F85:V85" si="31">F87+F98+F130</f>
        <v>110931885.17097999</v>
      </c>
      <c r="G85" s="23">
        <f t="shared" si="31"/>
        <v>0</v>
      </c>
      <c r="H85" s="23">
        <f t="shared" si="31"/>
        <v>2877112.0539899999</v>
      </c>
      <c r="I85" s="23">
        <f t="shared" si="31"/>
        <v>0</v>
      </c>
      <c r="J85" s="23">
        <f t="shared" si="31"/>
        <v>0</v>
      </c>
      <c r="K85" s="23">
        <f t="shared" si="31"/>
        <v>0</v>
      </c>
      <c r="L85" s="23">
        <f t="shared" si="31"/>
        <v>0</v>
      </c>
      <c r="M85" s="23">
        <f t="shared" si="31"/>
        <v>0</v>
      </c>
      <c r="N85" s="23">
        <f t="shared" si="31"/>
        <v>0</v>
      </c>
      <c r="O85" s="23">
        <f t="shared" si="31"/>
        <v>15789904.149459999</v>
      </c>
      <c r="P85" s="23">
        <f t="shared" si="31"/>
        <v>15789904.149459999</v>
      </c>
      <c r="Q85" s="23">
        <f t="shared" si="31"/>
        <v>0</v>
      </c>
      <c r="R85" s="23">
        <f t="shared" si="31"/>
        <v>0</v>
      </c>
      <c r="S85" s="23">
        <f t="shared" si="31"/>
        <v>15024927.233459998</v>
      </c>
      <c r="T85" s="23">
        <f t="shared" si="31"/>
        <v>15024927.233459998</v>
      </c>
      <c r="U85" s="23">
        <f t="shared" si="31"/>
        <v>0</v>
      </c>
      <c r="V85" s="23">
        <f t="shared" si="31"/>
        <v>0</v>
      </c>
      <c r="W85" s="23"/>
      <c r="X85" s="23"/>
      <c r="Y85" s="23">
        <f>P85+Q85-T85-U85</f>
        <v>764976.91600000113</v>
      </c>
      <c r="Z85" s="109">
        <f t="shared" si="28"/>
        <v>4.8447217206582134E-2</v>
      </c>
      <c r="AA85" s="23">
        <f>Y85+W85</f>
        <v>764976.91600000113</v>
      </c>
      <c r="AB85" s="110">
        <f>AA85/O85</f>
        <v>4.8447217206582134E-2</v>
      </c>
      <c r="AC85" s="23">
        <f>AC87+AC98+AC130</f>
        <v>29</v>
      </c>
      <c r="AD85" s="23">
        <f>AD87+AD98+AD130</f>
        <v>6</v>
      </c>
      <c r="AE85" s="23">
        <f>AE87+AE98+AE130</f>
        <v>7</v>
      </c>
      <c r="AF85" s="23">
        <f>AF87+AF98+AF130</f>
        <v>0</v>
      </c>
      <c r="AG85" s="198"/>
      <c r="AH85" s="198"/>
      <c r="AI85" s="198"/>
      <c r="AJ85" s="198"/>
      <c r="AK85" s="62"/>
    </row>
    <row r="86" spans="1:37" s="256" customFormat="1" ht="22.5" customHeight="1">
      <c r="A86" s="90"/>
      <c r="B86" s="91" t="s">
        <v>0</v>
      </c>
      <c r="C86" s="5"/>
      <c r="D86" s="2"/>
      <c r="E86" s="24"/>
      <c r="F86" s="13"/>
      <c r="G86" s="13"/>
      <c r="H86" s="13"/>
      <c r="I86" s="13"/>
      <c r="J86" s="26"/>
      <c r="K86" s="13"/>
      <c r="L86" s="13"/>
      <c r="M86" s="13"/>
      <c r="N86" s="13"/>
      <c r="O86" s="33">
        <f>SUM(P86:R86)</f>
        <v>0</v>
      </c>
      <c r="P86" s="13"/>
      <c r="Q86" s="13"/>
      <c r="R86" s="13"/>
      <c r="S86" s="33">
        <f>SUM(T86:V86)</f>
        <v>0</v>
      </c>
      <c r="T86" s="13"/>
      <c r="U86" s="13"/>
      <c r="V86" s="13"/>
      <c r="W86" s="51">
        <f t="shared" si="26"/>
        <v>0</v>
      </c>
      <c r="X86" s="53"/>
      <c r="Y86" s="51">
        <f t="shared" si="27"/>
        <v>0</v>
      </c>
      <c r="Z86" s="116"/>
      <c r="AA86" s="51"/>
      <c r="AB86" s="125"/>
      <c r="AC86" s="103"/>
      <c r="AD86" s="103"/>
      <c r="AE86" s="103"/>
      <c r="AF86" s="57"/>
      <c r="AG86" s="57"/>
      <c r="AH86" s="57"/>
      <c r="AI86" s="57"/>
      <c r="AJ86" s="57"/>
      <c r="AK86" s="64"/>
    </row>
    <row r="87" spans="1:37" s="253" customFormat="1" ht="26.25" customHeight="1">
      <c r="A87" s="29" t="s">
        <v>13</v>
      </c>
      <c r="B87" s="21" t="s">
        <v>8</v>
      </c>
      <c r="C87" s="17"/>
      <c r="D87" s="19"/>
      <c r="E87" s="20">
        <f>SUM(E88:E97)</f>
        <v>105836298</v>
      </c>
      <c r="F87" s="20">
        <f>SUM(F88:F97)</f>
        <v>105911074.65968999</v>
      </c>
      <c r="G87" s="20">
        <f>SUM(G88:G95)</f>
        <v>0</v>
      </c>
      <c r="H87" s="20">
        <f>SUM(H88:H97)</f>
        <v>766701</v>
      </c>
      <c r="I87" s="20">
        <f>SUM(I88:I95)</f>
        <v>0</v>
      </c>
      <c r="J87" s="27"/>
      <c r="K87" s="20"/>
      <c r="L87" s="20">
        <f>SUM(L88:L95)</f>
        <v>0</v>
      </c>
      <c r="M87" s="20">
        <f>SUM(M88:M95)</f>
        <v>0</v>
      </c>
      <c r="N87" s="20">
        <f>SUM(N88:N95)</f>
        <v>0</v>
      </c>
      <c r="O87" s="20">
        <f>SUM(O88:O97)</f>
        <v>15208239.699999999</v>
      </c>
      <c r="P87" s="20">
        <f>SUM(P88:P97)</f>
        <v>15208239.699999999</v>
      </c>
      <c r="Q87" s="20">
        <f>SUM(Q88:Q95)</f>
        <v>0</v>
      </c>
      <c r="R87" s="20">
        <f>SUM(R88:R95)</f>
        <v>0</v>
      </c>
      <c r="S87" s="20">
        <f>SUM(S88:S97)</f>
        <v>14539430.499999998</v>
      </c>
      <c r="T87" s="20">
        <f>SUM(T88:T97)</f>
        <v>14539430.499999998</v>
      </c>
      <c r="U87" s="20">
        <f>SUM(U88:U95)</f>
        <v>0</v>
      </c>
      <c r="V87" s="20">
        <f>SUM(V88:V95)</f>
        <v>0</v>
      </c>
      <c r="W87" s="20">
        <f t="shared" si="26"/>
        <v>0</v>
      </c>
      <c r="X87" s="20"/>
      <c r="Y87" s="20">
        <f t="shared" si="27"/>
        <v>668809.20000000112</v>
      </c>
      <c r="Z87" s="113">
        <f t="shared" si="28"/>
        <v>4.3976766094763822E-2</v>
      </c>
      <c r="AA87" s="20">
        <f t="shared" si="29"/>
        <v>668809.20000000112</v>
      </c>
      <c r="AB87" s="122">
        <f t="shared" si="25"/>
        <v>4.3976766094763822E-2</v>
      </c>
      <c r="AC87" s="20">
        <f>SUM(AC88:AC97)</f>
        <v>8</v>
      </c>
      <c r="AD87" s="20">
        <f>SUM(AD88:AD97)</f>
        <v>1</v>
      </c>
      <c r="AE87" s="20">
        <f>SUM(AE88:AE97)</f>
        <v>1</v>
      </c>
      <c r="AF87" s="20">
        <f>SUM(AF88:AF95)</f>
        <v>0</v>
      </c>
      <c r="AG87" s="199"/>
      <c r="AH87" s="199"/>
      <c r="AI87" s="199"/>
      <c r="AJ87" s="199"/>
      <c r="AK87" s="78"/>
    </row>
    <row r="88" spans="1:37" s="252" customFormat="1" ht="97.5" customHeight="1">
      <c r="A88" s="269">
        <f>ROW()-18</f>
        <v>70</v>
      </c>
      <c r="B88" s="171" t="s">
        <v>374</v>
      </c>
      <c r="C88" s="39" t="s">
        <v>67</v>
      </c>
      <c r="D88" s="40" t="s">
        <v>47</v>
      </c>
      <c r="E88" s="41">
        <v>9301944</v>
      </c>
      <c r="F88" s="31">
        <v>9508160.38803</v>
      </c>
      <c r="G88" s="41"/>
      <c r="H88" s="41"/>
      <c r="I88" s="41"/>
      <c r="J88" s="92" t="s">
        <v>375</v>
      </c>
      <c r="K88" s="92" t="s">
        <v>376</v>
      </c>
      <c r="L88" s="41"/>
      <c r="M88" s="41"/>
      <c r="N88" s="41"/>
      <c r="O88" s="41">
        <f t="shared" ref="O88:O97" si="32">SUM(P88:R88)</f>
        <v>2390430.2999999998</v>
      </c>
      <c r="P88" s="41">
        <v>2390430.2999999998</v>
      </c>
      <c r="Q88" s="41"/>
      <c r="R88" s="41"/>
      <c r="S88" s="41">
        <f t="shared" ref="S88:S97" si="33">SUM(T88:V88)</f>
        <v>2390430.2999999998</v>
      </c>
      <c r="T88" s="41">
        <v>2390430.2999999998</v>
      </c>
      <c r="U88" s="41"/>
      <c r="V88" s="41"/>
      <c r="W88" s="52">
        <f t="shared" si="26"/>
        <v>0</v>
      </c>
      <c r="X88" s="52"/>
      <c r="Y88" s="52">
        <f t="shared" si="27"/>
        <v>0</v>
      </c>
      <c r="Z88" s="115">
        <f t="shared" si="28"/>
        <v>0</v>
      </c>
      <c r="AA88" s="52">
        <f t="shared" si="29"/>
        <v>0</v>
      </c>
      <c r="AB88" s="124">
        <f t="shared" si="25"/>
        <v>0</v>
      </c>
      <c r="AC88" s="133">
        <v>1</v>
      </c>
      <c r="AD88" s="133">
        <v>0</v>
      </c>
      <c r="AE88" s="133">
        <v>0</v>
      </c>
      <c r="AF88" s="134">
        <v>0</v>
      </c>
      <c r="AG88" s="134"/>
      <c r="AH88" s="134"/>
      <c r="AI88" s="200" t="s">
        <v>812</v>
      </c>
      <c r="AJ88" s="200" t="s">
        <v>784</v>
      </c>
      <c r="AK88" s="71"/>
    </row>
    <row r="89" spans="1:37" s="252" customFormat="1" ht="131.25">
      <c r="A89" s="269">
        <f t="shared" ref="A89:A97" si="34">ROW()-18</f>
        <v>71</v>
      </c>
      <c r="B89" s="171" t="s">
        <v>377</v>
      </c>
      <c r="C89" s="39" t="s">
        <v>67</v>
      </c>
      <c r="D89" s="40" t="s">
        <v>47</v>
      </c>
      <c r="E89" s="41">
        <v>11479539</v>
      </c>
      <c r="F89" s="31">
        <v>11506319.219000001</v>
      </c>
      <c r="G89" s="41"/>
      <c r="H89" s="41"/>
      <c r="I89" s="41"/>
      <c r="J89" s="92" t="s">
        <v>378</v>
      </c>
      <c r="K89" s="92" t="s">
        <v>379</v>
      </c>
      <c r="L89" s="41"/>
      <c r="M89" s="41"/>
      <c r="N89" s="41"/>
      <c r="O89" s="41">
        <f t="shared" si="32"/>
        <v>1903085.2</v>
      </c>
      <c r="P89" s="41">
        <v>1903085.2</v>
      </c>
      <c r="Q89" s="41"/>
      <c r="R89" s="41"/>
      <c r="S89" s="41">
        <f t="shared" si="33"/>
        <v>1903085.2</v>
      </c>
      <c r="T89" s="41">
        <v>1903085.2</v>
      </c>
      <c r="U89" s="41"/>
      <c r="V89" s="41"/>
      <c r="W89" s="52">
        <f t="shared" si="26"/>
        <v>0</v>
      </c>
      <c r="X89" s="52"/>
      <c r="Y89" s="52">
        <f t="shared" si="27"/>
        <v>0</v>
      </c>
      <c r="Z89" s="115">
        <f t="shared" si="28"/>
        <v>0</v>
      </c>
      <c r="AA89" s="52">
        <f t="shared" si="29"/>
        <v>0</v>
      </c>
      <c r="AB89" s="124">
        <f t="shared" si="25"/>
        <v>0</v>
      </c>
      <c r="AC89" s="133">
        <v>1</v>
      </c>
      <c r="AD89" s="133">
        <v>0</v>
      </c>
      <c r="AE89" s="133">
        <v>0</v>
      </c>
      <c r="AF89" s="134">
        <v>0</v>
      </c>
      <c r="AG89" s="134"/>
      <c r="AH89" s="134"/>
      <c r="AI89" s="200" t="s">
        <v>813</v>
      </c>
      <c r="AJ89" s="200" t="s">
        <v>784</v>
      </c>
      <c r="AK89" s="49"/>
    </row>
    <row r="90" spans="1:37" s="252" customFormat="1" ht="93.75">
      <c r="A90" s="269">
        <f t="shared" si="34"/>
        <v>72</v>
      </c>
      <c r="B90" s="171" t="s">
        <v>380</v>
      </c>
      <c r="C90" s="39" t="s">
        <v>67</v>
      </c>
      <c r="D90" s="40" t="s">
        <v>47</v>
      </c>
      <c r="E90" s="41">
        <v>8878555</v>
      </c>
      <c r="F90" s="41">
        <v>8552683.2895099986</v>
      </c>
      <c r="G90" s="41"/>
      <c r="H90" s="41"/>
      <c r="I90" s="41"/>
      <c r="J90" s="92" t="s">
        <v>381</v>
      </c>
      <c r="K90" s="92" t="s">
        <v>382</v>
      </c>
      <c r="L90" s="41"/>
      <c r="M90" s="41"/>
      <c r="N90" s="41"/>
      <c r="O90" s="41">
        <f t="shared" si="32"/>
        <v>1596722.1</v>
      </c>
      <c r="P90" s="41">
        <v>1596722.1</v>
      </c>
      <c r="Q90" s="41"/>
      <c r="R90" s="41"/>
      <c r="S90" s="41">
        <f t="shared" si="33"/>
        <v>1596722.1</v>
      </c>
      <c r="T90" s="41">
        <v>1596722.1</v>
      </c>
      <c r="U90" s="41"/>
      <c r="V90" s="41"/>
      <c r="W90" s="52">
        <f t="shared" si="26"/>
        <v>0</v>
      </c>
      <c r="X90" s="52"/>
      <c r="Y90" s="52">
        <f t="shared" si="27"/>
        <v>0</v>
      </c>
      <c r="Z90" s="115">
        <f t="shared" si="28"/>
        <v>0</v>
      </c>
      <c r="AA90" s="52">
        <f t="shared" si="29"/>
        <v>0</v>
      </c>
      <c r="AB90" s="124">
        <f t="shared" si="25"/>
        <v>0</v>
      </c>
      <c r="AC90" s="133">
        <v>1</v>
      </c>
      <c r="AD90" s="133">
        <v>0</v>
      </c>
      <c r="AE90" s="133">
        <v>0</v>
      </c>
      <c r="AF90" s="134">
        <v>0</v>
      </c>
      <c r="AG90" s="134"/>
      <c r="AH90" s="134"/>
      <c r="AI90" s="200" t="s">
        <v>814</v>
      </c>
      <c r="AJ90" s="200" t="s">
        <v>808</v>
      </c>
      <c r="AK90" s="49"/>
    </row>
    <row r="91" spans="1:37" s="252" customFormat="1" ht="93.75">
      <c r="A91" s="269">
        <f t="shared" si="34"/>
        <v>73</v>
      </c>
      <c r="B91" s="171" t="s">
        <v>383</v>
      </c>
      <c r="C91" s="39" t="s">
        <v>67</v>
      </c>
      <c r="D91" s="40" t="s">
        <v>47</v>
      </c>
      <c r="E91" s="41">
        <v>11248565</v>
      </c>
      <c r="F91" s="31">
        <v>11418511.5308</v>
      </c>
      <c r="G91" s="41"/>
      <c r="H91" s="41"/>
      <c r="I91" s="41"/>
      <c r="J91" s="92" t="s">
        <v>384</v>
      </c>
      <c r="K91" s="92" t="s">
        <v>385</v>
      </c>
      <c r="L91" s="41"/>
      <c r="M91" s="41"/>
      <c r="N91" s="41"/>
      <c r="O91" s="41">
        <f t="shared" si="32"/>
        <v>2551014.6</v>
      </c>
      <c r="P91" s="41">
        <v>2551014.6</v>
      </c>
      <c r="Q91" s="41"/>
      <c r="R91" s="41"/>
      <c r="S91" s="41">
        <f t="shared" si="33"/>
        <v>2551014.6</v>
      </c>
      <c r="T91" s="41">
        <v>2551014.6</v>
      </c>
      <c r="U91" s="41"/>
      <c r="V91" s="41"/>
      <c r="W91" s="52">
        <f t="shared" si="26"/>
        <v>0</v>
      </c>
      <c r="X91" s="52"/>
      <c r="Y91" s="52">
        <f t="shared" si="27"/>
        <v>0</v>
      </c>
      <c r="Z91" s="115">
        <f t="shared" si="28"/>
        <v>0</v>
      </c>
      <c r="AA91" s="52">
        <f t="shared" si="29"/>
        <v>0</v>
      </c>
      <c r="AB91" s="124">
        <f t="shared" si="25"/>
        <v>0</v>
      </c>
      <c r="AC91" s="133">
        <v>1</v>
      </c>
      <c r="AD91" s="133">
        <v>0</v>
      </c>
      <c r="AE91" s="133">
        <v>0</v>
      </c>
      <c r="AF91" s="134">
        <v>0</v>
      </c>
      <c r="AG91" s="134"/>
      <c r="AH91" s="134"/>
      <c r="AI91" s="200" t="s">
        <v>815</v>
      </c>
      <c r="AJ91" s="200" t="s">
        <v>784</v>
      </c>
      <c r="AK91" s="71"/>
    </row>
    <row r="92" spans="1:37" s="252" customFormat="1" ht="93.75">
      <c r="A92" s="269">
        <f t="shared" si="34"/>
        <v>74</v>
      </c>
      <c r="B92" s="171" t="s">
        <v>386</v>
      </c>
      <c r="C92" s="39" t="s">
        <v>67</v>
      </c>
      <c r="D92" s="40" t="s">
        <v>47</v>
      </c>
      <c r="E92" s="41">
        <v>11924029</v>
      </c>
      <c r="F92" s="31">
        <v>12193100.704599999</v>
      </c>
      <c r="G92" s="41"/>
      <c r="H92" s="41"/>
      <c r="I92" s="41"/>
      <c r="J92" s="92" t="s">
        <v>387</v>
      </c>
      <c r="K92" s="92" t="s">
        <v>388</v>
      </c>
      <c r="L92" s="41"/>
      <c r="M92" s="41"/>
      <c r="N92" s="41"/>
      <c r="O92" s="41">
        <f t="shared" si="32"/>
        <v>2570000</v>
      </c>
      <c r="P92" s="41">
        <v>2570000</v>
      </c>
      <c r="Q92" s="41"/>
      <c r="R92" s="41"/>
      <c r="S92" s="41">
        <f t="shared" si="33"/>
        <v>2002498.1</v>
      </c>
      <c r="T92" s="41">
        <v>2002498.1</v>
      </c>
      <c r="U92" s="41"/>
      <c r="V92" s="41"/>
      <c r="W92" s="52">
        <f t="shared" si="26"/>
        <v>0</v>
      </c>
      <c r="X92" s="52"/>
      <c r="Y92" s="52">
        <f t="shared" si="27"/>
        <v>567501.89999999991</v>
      </c>
      <c r="Z92" s="115">
        <f t="shared" si="28"/>
        <v>0.22081785992217895</v>
      </c>
      <c r="AA92" s="52">
        <f t="shared" si="29"/>
        <v>567501.89999999991</v>
      </c>
      <c r="AB92" s="124">
        <f t="shared" si="25"/>
        <v>0.22081785992217895</v>
      </c>
      <c r="AC92" s="133">
        <v>1</v>
      </c>
      <c r="AD92" s="133">
        <v>0</v>
      </c>
      <c r="AE92" s="133">
        <v>0</v>
      </c>
      <c r="AF92" s="134">
        <v>0</v>
      </c>
      <c r="AG92" s="134"/>
      <c r="AH92" s="134"/>
      <c r="AI92" s="200" t="s">
        <v>816</v>
      </c>
      <c r="AJ92" s="200" t="s">
        <v>784</v>
      </c>
      <c r="AK92" s="71"/>
    </row>
    <row r="93" spans="1:37" s="252" customFormat="1" ht="69" customHeight="1">
      <c r="A93" s="269">
        <f t="shared" si="34"/>
        <v>75</v>
      </c>
      <c r="B93" s="171" t="s">
        <v>389</v>
      </c>
      <c r="C93" s="39" t="s">
        <v>67</v>
      </c>
      <c r="D93" s="40" t="s">
        <v>63</v>
      </c>
      <c r="E93" s="31">
        <v>1324894</v>
      </c>
      <c r="F93" s="31">
        <v>1248031.1789999998</v>
      </c>
      <c r="G93" s="41"/>
      <c r="H93" s="41"/>
      <c r="I93" s="41"/>
      <c r="J93" s="80" t="s">
        <v>390</v>
      </c>
      <c r="K93" s="80" t="s">
        <v>391</v>
      </c>
      <c r="L93" s="41"/>
      <c r="M93" s="41"/>
      <c r="N93" s="41"/>
      <c r="O93" s="41">
        <f t="shared" si="32"/>
        <v>250000</v>
      </c>
      <c r="P93" s="41">
        <v>250000</v>
      </c>
      <c r="Q93" s="41"/>
      <c r="R93" s="41"/>
      <c r="S93" s="41">
        <f t="shared" si="33"/>
        <v>249999.6</v>
      </c>
      <c r="T93" s="41">
        <v>249999.6</v>
      </c>
      <c r="U93" s="41"/>
      <c r="V93" s="41"/>
      <c r="W93" s="52">
        <f t="shared" si="26"/>
        <v>0</v>
      </c>
      <c r="X93" s="52"/>
      <c r="Y93" s="52">
        <f t="shared" si="27"/>
        <v>0.39999999999417923</v>
      </c>
      <c r="Z93" s="115">
        <f t="shared" si="28"/>
        <v>1.5999999999767169E-6</v>
      </c>
      <c r="AA93" s="52">
        <f t="shared" si="29"/>
        <v>0.39999999999417923</v>
      </c>
      <c r="AB93" s="124">
        <f t="shared" si="25"/>
        <v>1.5999999999767169E-6</v>
      </c>
      <c r="AC93" s="133"/>
      <c r="AD93" s="133">
        <v>0</v>
      </c>
      <c r="AE93" s="133">
        <v>1</v>
      </c>
      <c r="AF93" s="134">
        <v>0</v>
      </c>
      <c r="AG93" s="134"/>
      <c r="AH93" s="134"/>
      <c r="AI93" s="200" t="s">
        <v>818</v>
      </c>
      <c r="AJ93" s="200" t="s">
        <v>819</v>
      </c>
      <c r="AK93" s="49" t="s">
        <v>817</v>
      </c>
    </row>
    <row r="94" spans="1:37" s="252" customFormat="1" ht="131.25">
      <c r="A94" s="269">
        <f t="shared" si="34"/>
        <v>76</v>
      </c>
      <c r="B94" s="171" t="s">
        <v>392</v>
      </c>
      <c r="C94" s="39" t="s">
        <v>67</v>
      </c>
      <c r="D94" s="40" t="s">
        <v>47</v>
      </c>
      <c r="E94" s="31">
        <v>32477787</v>
      </c>
      <c r="F94" s="31">
        <v>32718041.798659999</v>
      </c>
      <c r="G94" s="41"/>
      <c r="H94" s="41"/>
      <c r="I94" s="41"/>
      <c r="J94" s="92" t="s">
        <v>393</v>
      </c>
      <c r="K94" s="92" t="s">
        <v>394</v>
      </c>
      <c r="L94" s="41"/>
      <c r="M94" s="41"/>
      <c r="N94" s="41"/>
      <c r="O94" s="41">
        <f t="shared" si="32"/>
        <v>2971000</v>
      </c>
      <c r="P94" s="41">
        <v>2971000</v>
      </c>
      <c r="Q94" s="41"/>
      <c r="R94" s="41"/>
      <c r="S94" s="41">
        <f t="shared" si="33"/>
        <v>2971000</v>
      </c>
      <c r="T94" s="41">
        <v>2971000</v>
      </c>
      <c r="U94" s="41"/>
      <c r="V94" s="41"/>
      <c r="W94" s="52">
        <f t="shared" si="26"/>
        <v>0</v>
      </c>
      <c r="X94" s="52"/>
      <c r="Y94" s="52">
        <f t="shared" si="27"/>
        <v>0</v>
      </c>
      <c r="Z94" s="115">
        <f t="shared" si="28"/>
        <v>0</v>
      </c>
      <c r="AA94" s="52">
        <f t="shared" si="29"/>
        <v>0</v>
      </c>
      <c r="AB94" s="124">
        <f t="shared" si="25"/>
        <v>0</v>
      </c>
      <c r="AC94" s="133">
        <v>1</v>
      </c>
      <c r="AD94" s="133">
        <v>0</v>
      </c>
      <c r="AE94" s="133">
        <v>0</v>
      </c>
      <c r="AF94" s="134">
        <v>0</v>
      </c>
      <c r="AG94" s="134"/>
      <c r="AH94" s="134"/>
      <c r="AI94" s="200" t="s">
        <v>820</v>
      </c>
      <c r="AJ94" s="200" t="s">
        <v>782</v>
      </c>
      <c r="AK94" s="49"/>
    </row>
    <row r="95" spans="1:37" s="252" customFormat="1" ht="84" customHeight="1">
      <c r="A95" s="269">
        <f t="shared" si="34"/>
        <v>77</v>
      </c>
      <c r="B95" s="171" t="s">
        <v>68</v>
      </c>
      <c r="C95" s="39" t="s">
        <v>69</v>
      </c>
      <c r="D95" s="40" t="s">
        <v>47</v>
      </c>
      <c r="E95" s="31">
        <v>1128639</v>
      </c>
      <c r="F95" s="31">
        <v>1068966.5192100001</v>
      </c>
      <c r="G95" s="151"/>
      <c r="H95" s="41">
        <v>766701</v>
      </c>
      <c r="I95" s="41"/>
      <c r="J95" s="92" t="s">
        <v>395</v>
      </c>
      <c r="K95" s="92" t="s">
        <v>396</v>
      </c>
      <c r="L95" s="41"/>
      <c r="M95" s="41"/>
      <c r="N95" s="41"/>
      <c r="O95" s="41">
        <f t="shared" si="32"/>
        <v>0</v>
      </c>
      <c r="P95" s="41"/>
      <c r="Q95" s="41"/>
      <c r="R95" s="41"/>
      <c r="S95" s="41">
        <f t="shared" si="33"/>
        <v>0</v>
      </c>
      <c r="T95" s="41"/>
      <c r="U95" s="41"/>
      <c r="V95" s="41"/>
      <c r="W95" s="52">
        <f t="shared" si="26"/>
        <v>0</v>
      </c>
      <c r="X95" s="52"/>
      <c r="Y95" s="52">
        <f t="shared" si="27"/>
        <v>0</v>
      </c>
      <c r="Z95" s="115" t="e">
        <f t="shared" si="28"/>
        <v>#DIV/0!</v>
      </c>
      <c r="AA95" s="52">
        <f t="shared" si="29"/>
        <v>0</v>
      </c>
      <c r="AB95" s="124" t="e">
        <f t="shared" si="25"/>
        <v>#DIV/0!</v>
      </c>
      <c r="AC95" s="133"/>
      <c r="AD95" s="133">
        <v>1</v>
      </c>
      <c r="AE95" s="133">
        <v>0</v>
      </c>
      <c r="AF95" s="134">
        <v>0</v>
      </c>
      <c r="AG95" s="134"/>
      <c r="AH95" s="134"/>
      <c r="AI95" s="200" t="s">
        <v>1130</v>
      </c>
      <c r="AJ95" s="200" t="s">
        <v>1131</v>
      </c>
      <c r="AK95" s="49" t="s">
        <v>1492</v>
      </c>
    </row>
    <row r="96" spans="1:37" s="252" customFormat="1" ht="91.5" customHeight="1">
      <c r="A96" s="269">
        <f t="shared" si="34"/>
        <v>78</v>
      </c>
      <c r="B96" s="171" t="s">
        <v>586</v>
      </c>
      <c r="C96" s="39" t="s">
        <v>69</v>
      </c>
      <c r="D96" s="40" t="s">
        <v>563</v>
      </c>
      <c r="E96" s="31">
        <v>1987608</v>
      </c>
      <c r="F96" s="31">
        <v>1881083.72138</v>
      </c>
      <c r="G96" s="41"/>
      <c r="H96" s="41"/>
      <c r="I96" s="41"/>
      <c r="J96" s="92" t="s">
        <v>650</v>
      </c>
      <c r="K96" s="92" t="s">
        <v>650</v>
      </c>
      <c r="L96" s="41"/>
      <c r="M96" s="41"/>
      <c r="N96" s="41"/>
      <c r="O96" s="41">
        <f t="shared" si="32"/>
        <v>250000</v>
      </c>
      <c r="P96" s="41">
        <v>250000</v>
      </c>
      <c r="Q96" s="41"/>
      <c r="R96" s="41"/>
      <c r="S96" s="41">
        <f t="shared" si="33"/>
        <v>148693.1</v>
      </c>
      <c r="T96" s="41">
        <v>148693.1</v>
      </c>
      <c r="U96" s="41"/>
      <c r="V96" s="41"/>
      <c r="W96" s="52">
        <f t="shared" si="26"/>
        <v>0</v>
      </c>
      <c r="X96" s="52"/>
      <c r="Y96" s="52">
        <f t="shared" si="27"/>
        <v>101306.9</v>
      </c>
      <c r="Z96" s="115">
        <f t="shared" si="28"/>
        <v>0.40522759999999997</v>
      </c>
      <c r="AA96" s="52">
        <f t="shared" si="29"/>
        <v>101306.9</v>
      </c>
      <c r="AB96" s="124">
        <f t="shared" si="25"/>
        <v>0.40522759999999997</v>
      </c>
      <c r="AC96" s="133">
        <v>1</v>
      </c>
      <c r="AD96" s="133"/>
      <c r="AE96" s="133"/>
      <c r="AF96" s="134"/>
      <c r="AG96" s="134"/>
      <c r="AH96" s="134"/>
      <c r="AI96" s="200" t="s">
        <v>822</v>
      </c>
      <c r="AJ96" s="200" t="s">
        <v>821</v>
      </c>
      <c r="AK96" s="49" t="s">
        <v>824</v>
      </c>
    </row>
    <row r="97" spans="1:37" s="252" customFormat="1" ht="87.75" customHeight="1">
      <c r="A97" s="269">
        <f t="shared" si="34"/>
        <v>79</v>
      </c>
      <c r="B97" s="171" t="s">
        <v>587</v>
      </c>
      <c r="C97" s="39" t="s">
        <v>69</v>
      </c>
      <c r="D97" s="40" t="s">
        <v>563</v>
      </c>
      <c r="E97" s="31">
        <v>16084738</v>
      </c>
      <c r="F97" s="31">
        <v>15816176.309500001</v>
      </c>
      <c r="G97" s="41"/>
      <c r="H97" s="41"/>
      <c r="I97" s="41"/>
      <c r="J97" s="92" t="s">
        <v>651</v>
      </c>
      <c r="K97" s="92" t="s">
        <v>651</v>
      </c>
      <c r="L97" s="41"/>
      <c r="M97" s="41"/>
      <c r="N97" s="41"/>
      <c r="O97" s="41">
        <f t="shared" si="32"/>
        <v>725987.5</v>
      </c>
      <c r="P97" s="41">
        <v>725987.5</v>
      </c>
      <c r="Q97" s="41"/>
      <c r="R97" s="41"/>
      <c r="S97" s="41">
        <f t="shared" si="33"/>
        <v>725987.5</v>
      </c>
      <c r="T97" s="41">
        <v>725987.5</v>
      </c>
      <c r="U97" s="41"/>
      <c r="V97" s="41"/>
      <c r="W97" s="52">
        <f t="shared" si="26"/>
        <v>0</v>
      </c>
      <c r="X97" s="52"/>
      <c r="Y97" s="52">
        <f t="shared" si="27"/>
        <v>0</v>
      </c>
      <c r="Z97" s="115">
        <f t="shared" si="28"/>
        <v>0</v>
      </c>
      <c r="AA97" s="52">
        <f t="shared" si="29"/>
        <v>0</v>
      </c>
      <c r="AB97" s="124">
        <f t="shared" si="25"/>
        <v>0</v>
      </c>
      <c r="AC97" s="133">
        <v>1</v>
      </c>
      <c r="AD97" s="133"/>
      <c r="AE97" s="133"/>
      <c r="AF97" s="134"/>
      <c r="AG97" s="134"/>
      <c r="AH97" s="134"/>
      <c r="AI97" s="200" t="s">
        <v>823</v>
      </c>
      <c r="AJ97" s="200" t="s">
        <v>784</v>
      </c>
      <c r="AK97" s="49"/>
    </row>
    <row r="98" spans="1:37" s="253" customFormat="1" ht="26.25" customHeight="1">
      <c r="A98" s="29" t="s">
        <v>19</v>
      </c>
      <c r="B98" s="21" t="s">
        <v>64</v>
      </c>
      <c r="C98" s="17"/>
      <c r="D98" s="19"/>
      <c r="E98" s="20">
        <f>SUM(E99:E122)</f>
        <v>0</v>
      </c>
      <c r="F98" s="20">
        <f>SUM(F99:F129)</f>
        <v>3305903.2633500006</v>
      </c>
      <c r="G98" s="20">
        <f>SUM(G99:G122)</f>
        <v>0</v>
      </c>
      <c r="H98" s="20">
        <f>SUM(H99:H129)</f>
        <v>2110411.0539899999</v>
      </c>
      <c r="I98" s="20">
        <f>SUM(I99:I122)</f>
        <v>0</v>
      </c>
      <c r="J98" s="27"/>
      <c r="K98" s="20"/>
      <c r="L98" s="20">
        <f>SUM(L99:L122)</f>
        <v>0</v>
      </c>
      <c r="M98" s="20">
        <f>SUM(M99:M122)</f>
        <v>0</v>
      </c>
      <c r="N98" s="20">
        <f>SUM(N99:N122)</f>
        <v>0</v>
      </c>
      <c r="O98" s="20">
        <f>SUM(O99:O129)</f>
        <v>439849.04946000001</v>
      </c>
      <c r="P98" s="20">
        <f>SUM(P99:P129)</f>
        <v>439849.04946000001</v>
      </c>
      <c r="Q98" s="20">
        <f>SUM(Q99:Q122)</f>
        <v>0</v>
      </c>
      <c r="R98" s="20">
        <f>SUM(R99:R122)</f>
        <v>0</v>
      </c>
      <c r="S98" s="20">
        <f>SUM(S99:S129)</f>
        <v>343681.33345999999</v>
      </c>
      <c r="T98" s="20">
        <f>SUM(T99:T129)</f>
        <v>343681.33345999999</v>
      </c>
      <c r="U98" s="20">
        <f>SUM(U99:U122)</f>
        <v>0</v>
      </c>
      <c r="V98" s="20"/>
      <c r="W98" s="20">
        <f t="shared" si="26"/>
        <v>0</v>
      </c>
      <c r="X98" s="20"/>
      <c r="Y98" s="20">
        <f t="shared" si="27"/>
        <v>96167.716000000015</v>
      </c>
      <c r="Z98" s="113">
        <f t="shared" si="28"/>
        <v>0.21863799891818461</v>
      </c>
      <c r="AA98" s="20">
        <f t="shared" si="29"/>
        <v>96167.716000000015</v>
      </c>
      <c r="AB98" s="122">
        <f t="shared" si="25"/>
        <v>0.21863799891818461</v>
      </c>
      <c r="AC98" s="20">
        <f>SUM(AC99:AC129)</f>
        <v>20</v>
      </c>
      <c r="AD98" s="20">
        <f>SUM(AD99:AD129)</f>
        <v>5</v>
      </c>
      <c r="AE98" s="20">
        <f>SUM(AE99:AE129)</f>
        <v>6</v>
      </c>
      <c r="AF98" s="20">
        <f>SUM(AF99:AF122)</f>
        <v>0</v>
      </c>
      <c r="AG98" s="199"/>
      <c r="AH98" s="199"/>
      <c r="AI98" s="199"/>
      <c r="AJ98" s="199"/>
      <c r="AK98" s="78"/>
    </row>
    <row r="99" spans="1:37" s="252" customFormat="1" ht="54.75" customHeight="1">
      <c r="A99" s="269">
        <f>ROW()-19</f>
        <v>80</v>
      </c>
      <c r="B99" s="171" t="s">
        <v>397</v>
      </c>
      <c r="C99" s="39" t="s">
        <v>67</v>
      </c>
      <c r="D99" s="40" t="s">
        <v>63</v>
      </c>
      <c r="E99" s="41"/>
      <c r="F99" s="41">
        <v>364881.42835</v>
      </c>
      <c r="G99" s="41"/>
      <c r="H99" s="41">
        <v>263906.00099999999</v>
      </c>
      <c r="I99" s="41"/>
      <c r="J99" s="32" t="s">
        <v>48</v>
      </c>
      <c r="K99" s="41"/>
      <c r="L99" s="41"/>
      <c r="M99" s="41"/>
      <c r="N99" s="41"/>
      <c r="O99" s="41">
        <f t="shared" ref="O99:O129" si="35">SUM(P99:R99)</f>
        <v>47562.8</v>
      </c>
      <c r="P99" s="41">
        <v>47562.8</v>
      </c>
      <c r="Q99" s="41"/>
      <c r="R99" s="41"/>
      <c r="S99" s="41">
        <f t="shared" ref="S99:S131" si="36">SUM(T99:V99)</f>
        <v>47562.8</v>
      </c>
      <c r="T99" s="41">
        <v>47562.8</v>
      </c>
      <c r="U99" s="41"/>
      <c r="V99" s="41"/>
      <c r="W99" s="52">
        <f t="shared" si="26"/>
        <v>0</v>
      </c>
      <c r="X99" s="52"/>
      <c r="Y99" s="52">
        <f t="shared" si="27"/>
        <v>0</v>
      </c>
      <c r="Z99" s="115">
        <f t="shared" si="28"/>
        <v>0</v>
      </c>
      <c r="AA99" s="52">
        <f t="shared" si="29"/>
        <v>0</v>
      </c>
      <c r="AB99" s="124">
        <f t="shared" si="25"/>
        <v>0</v>
      </c>
      <c r="AC99" s="133">
        <v>1</v>
      </c>
      <c r="AD99" s="133">
        <v>0</v>
      </c>
      <c r="AE99" s="133">
        <v>0</v>
      </c>
      <c r="AF99" s="134">
        <v>0</v>
      </c>
      <c r="AG99" s="200" t="s">
        <v>1185</v>
      </c>
      <c r="AH99" s="200" t="s">
        <v>1149</v>
      </c>
      <c r="AI99" s="200"/>
      <c r="AJ99" s="200"/>
      <c r="AK99" s="49"/>
    </row>
    <row r="100" spans="1:37" s="252" customFormat="1" ht="70.5" customHeight="1">
      <c r="A100" s="269">
        <f t="shared" ref="A100:A129" si="37">ROW()-19</f>
        <v>81</v>
      </c>
      <c r="B100" s="171" t="s">
        <v>398</v>
      </c>
      <c r="C100" s="39" t="s">
        <v>67</v>
      </c>
      <c r="D100" s="40" t="s">
        <v>63</v>
      </c>
      <c r="E100" s="41"/>
      <c r="F100" s="41">
        <v>261615.08822000001</v>
      </c>
      <c r="G100" s="41"/>
      <c r="H100" s="41">
        <v>206675.08822000001</v>
      </c>
      <c r="I100" s="41"/>
      <c r="J100" s="32" t="s">
        <v>48</v>
      </c>
      <c r="K100" s="41"/>
      <c r="L100" s="41"/>
      <c r="M100" s="41"/>
      <c r="N100" s="41"/>
      <c r="O100" s="41">
        <f t="shared" si="35"/>
        <v>54940</v>
      </c>
      <c r="P100" s="41">
        <v>54940</v>
      </c>
      <c r="Q100" s="41"/>
      <c r="R100" s="41"/>
      <c r="S100" s="41">
        <f t="shared" si="36"/>
        <v>31222.9</v>
      </c>
      <c r="T100" s="41">
        <v>31222.9</v>
      </c>
      <c r="U100" s="41"/>
      <c r="V100" s="41"/>
      <c r="W100" s="52">
        <f t="shared" si="26"/>
        <v>0</v>
      </c>
      <c r="X100" s="52"/>
      <c r="Y100" s="52">
        <f t="shared" si="27"/>
        <v>23717.1</v>
      </c>
      <c r="Z100" s="115">
        <f t="shared" si="28"/>
        <v>0.43169093556607208</v>
      </c>
      <c r="AA100" s="52">
        <f t="shared" si="29"/>
        <v>23717.1</v>
      </c>
      <c r="AB100" s="124">
        <f t="shared" si="25"/>
        <v>0.43169093556607208</v>
      </c>
      <c r="AC100" s="133">
        <v>1</v>
      </c>
      <c r="AD100" s="133">
        <v>0</v>
      </c>
      <c r="AE100" s="133">
        <v>0</v>
      </c>
      <c r="AF100" s="134">
        <v>0</v>
      </c>
      <c r="AG100" s="200" t="s">
        <v>1186</v>
      </c>
      <c r="AH100" s="200" t="s">
        <v>1151</v>
      </c>
      <c r="AI100" s="200"/>
      <c r="AJ100" s="200"/>
      <c r="AK100" s="49"/>
    </row>
    <row r="101" spans="1:37" s="252" customFormat="1" ht="78" customHeight="1">
      <c r="A101" s="269">
        <f t="shared" si="37"/>
        <v>82</v>
      </c>
      <c r="B101" s="171" t="s">
        <v>399</v>
      </c>
      <c r="C101" s="39" t="s">
        <v>67</v>
      </c>
      <c r="D101" s="40" t="s">
        <v>99</v>
      </c>
      <c r="E101" s="41"/>
      <c r="F101" s="41">
        <v>378555.92106999998</v>
      </c>
      <c r="G101" s="41"/>
      <c r="H101" s="41">
        <v>372572.69971000002</v>
      </c>
      <c r="I101" s="41"/>
      <c r="J101" s="32" t="s">
        <v>48</v>
      </c>
      <c r="K101" s="41"/>
      <c r="L101" s="41"/>
      <c r="M101" s="41"/>
      <c r="N101" s="41"/>
      <c r="O101" s="41">
        <f t="shared" si="35"/>
        <v>14201.9</v>
      </c>
      <c r="P101" s="41">
        <v>14201.9</v>
      </c>
      <c r="Q101" s="41"/>
      <c r="R101" s="41"/>
      <c r="S101" s="41">
        <f t="shared" si="36"/>
        <v>14201.9</v>
      </c>
      <c r="T101" s="41">
        <v>14201.9</v>
      </c>
      <c r="U101" s="41"/>
      <c r="V101" s="41"/>
      <c r="W101" s="52">
        <f t="shared" si="26"/>
        <v>0</v>
      </c>
      <c r="X101" s="52"/>
      <c r="Y101" s="52">
        <f t="shared" si="27"/>
        <v>0</v>
      </c>
      <c r="Z101" s="115">
        <f t="shared" si="28"/>
        <v>0</v>
      </c>
      <c r="AA101" s="52">
        <f t="shared" si="29"/>
        <v>0</v>
      </c>
      <c r="AB101" s="124">
        <f t="shared" si="25"/>
        <v>0</v>
      </c>
      <c r="AC101" s="133"/>
      <c r="AD101" s="133">
        <v>0</v>
      </c>
      <c r="AE101" s="133">
        <v>1</v>
      </c>
      <c r="AF101" s="134">
        <v>0</v>
      </c>
      <c r="AG101" s="200" t="s">
        <v>1189</v>
      </c>
      <c r="AH101" s="200" t="s">
        <v>1188</v>
      </c>
      <c r="AI101" s="200"/>
      <c r="AJ101" s="200"/>
      <c r="AK101" s="49" t="s">
        <v>1187</v>
      </c>
    </row>
    <row r="102" spans="1:37" s="252" customFormat="1" ht="96.75" customHeight="1">
      <c r="A102" s="269">
        <f t="shared" si="37"/>
        <v>83</v>
      </c>
      <c r="B102" s="171" t="s">
        <v>400</v>
      </c>
      <c r="C102" s="39" t="s">
        <v>67</v>
      </c>
      <c r="D102" s="40" t="s">
        <v>106</v>
      </c>
      <c r="E102" s="41"/>
      <c r="F102" s="41">
        <v>47168.080959999999</v>
      </c>
      <c r="G102" s="41"/>
      <c r="H102" s="41">
        <v>1504</v>
      </c>
      <c r="I102" s="41"/>
      <c r="J102" s="32" t="s">
        <v>48</v>
      </c>
      <c r="K102" s="41"/>
      <c r="L102" s="41"/>
      <c r="M102" s="41"/>
      <c r="N102" s="41"/>
      <c r="O102" s="41">
        <f t="shared" si="35"/>
        <v>0</v>
      </c>
      <c r="P102" s="41"/>
      <c r="Q102" s="41"/>
      <c r="R102" s="41"/>
      <c r="S102" s="41">
        <f t="shared" si="36"/>
        <v>0</v>
      </c>
      <c r="T102" s="41"/>
      <c r="U102" s="41"/>
      <c r="V102" s="41"/>
      <c r="W102" s="52">
        <f t="shared" si="26"/>
        <v>0</v>
      </c>
      <c r="X102" s="52"/>
      <c r="Y102" s="52">
        <f t="shared" si="27"/>
        <v>0</v>
      </c>
      <c r="Z102" s="115" t="e">
        <f t="shared" si="28"/>
        <v>#DIV/0!</v>
      </c>
      <c r="AA102" s="52">
        <f t="shared" si="29"/>
        <v>0</v>
      </c>
      <c r="AB102" s="124" t="e">
        <f t="shared" si="25"/>
        <v>#DIV/0!</v>
      </c>
      <c r="AC102" s="133">
        <v>1</v>
      </c>
      <c r="AD102" s="133">
        <v>0</v>
      </c>
      <c r="AE102" s="133">
        <v>0</v>
      </c>
      <c r="AF102" s="134">
        <v>0</v>
      </c>
      <c r="AG102" s="200" t="s">
        <v>1190</v>
      </c>
      <c r="AH102" s="200" t="s">
        <v>1188</v>
      </c>
      <c r="AI102" s="200"/>
      <c r="AJ102" s="200"/>
      <c r="AK102" s="49" t="s">
        <v>923</v>
      </c>
    </row>
    <row r="103" spans="1:37" s="252" customFormat="1" ht="96.75" customHeight="1">
      <c r="A103" s="269">
        <f t="shared" si="37"/>
        <v>84</v>
      </c>
      <c r="B103" s="275" t="s">
        <v>1556</v>
      </c>
      <c r="C103" s="276">
        <v>123022015</v>
      </c>
      <c r="D103" s="277" t="s">
        <v>47</v>
      </c>
      <c r="E103" s="33"/>
      <c r="F103" s="288">
        <v>58095.1</v>
      </c>
      <c r="G103" s="33"/>
      <c r="H103" s="33">
        <v>58095.1</v>
      </c>
      <c r="I103" s="33"/>
      <c r="J103" s="285" t="s">
        <v>48</v>
      </c>
      <c r="K103" s="33"/>
      <c r="L103" s="33"/>
      <c r="M103" s="33"/>
      <c r="N103" s="33"/>
      <c r="O103" s="33">
        <v>58095.1</v>
      </c>
      <c r="P103" s="33">
        <v>58095.1</v>
      </c>
      <c r="Q103" s="33"/>
      <c r="R103" s="33"/>
      <c r="S103" s="33">
        <v>58095.1</v>
      </c>
      <c r="T103" s="33">
        <v>58095.1</v>
      </c>
      <c r="U103" s="33"/>
      <c r="V103" s="33"/>
      <c r="W103" s="51">
        <f t="shared" ref="W103:W106" si="38">R103-V103</f>
        <v>0</v>
      </c>
      <c r="X103" s="51"/>
      <c r="Y103" s="51">
        <f t="shared" ref="Y103:Y106" si="39">P103+Q103-T103-U103</f>
        <v>0</v>
      </c>
      <c r="Z103" s="114">
        <f t="shared" ref="Z103:Z106" si="40">Y103/(P103+Q103)</f>
        <v>0</v>
      </c>
      <c r="AA103" s="51">
        <f t="shared" ref="AA103:AA106" si="41">Y103+W103</f>
        <v>0</v>
      </c>
      <c r="AB103" s="123">
        <f t="shared" ref="AB103:AB106" si="42">AA103/O103</f>
        <v>0</v>
      </c>
      <c r="AC103" s="101"/>
      <c r="AD103" s="101"/>
      <c r="AE103" s="101">
        <v>1</v>
      </c>
      <c r="AF103" s="307"/>
      <c r="AG103" s="281" t="s">
        <v>1615</v>
      </c>
      <c r="AH103" s="281" t="s">
        <v>1274</v>
      </c>
      <c r="AI103" s="281"/>
      <c r="AJ103" s="281"/>
      <c r="AK103" s="282" t="s">
        <v>1561</v>
      </c>
    </row>
    <row r="104" spans="1:37" s="252" customFormat="1" ht="96.75" customHeight="1">
      <c r="A104" s="269">
        <f t="shared" si="37"/>
        <v>85</v>
      </c>
      <c r="B104" s="275" t="s">
        <v>1557</v>
      </c>
      <c r="C104" s="276" t="s">
        <v>59</v>
      </c>
      <c r="D104" s="277" t="s">
        <v>47</v>
      </c>
      <c r="E104" s="33"/>
      <c r="F104" s="288">
        <v>39473</v>
      </c>
      <c r="G104" s="33"/>
      <c r="H104" s="33">
        <v>39473</v>
      </c>
      <c r="I104" s="33"/>
      <c r="J104" s="285" t="s">
        <v>48</v>
      </c>
      <c r="K104" s="33"/>
      <c r="L104" s="33"/>
      <c r="M104" s="33"/>
      <c r="N104" s="33"/>
      <c r="O104" s="33">
        <v>39473.883000000002</v>
      </c>
      <c r="P104" s="33">
        <v>39473.883000000002</v>
      </c>
      <c r="Q104" s="33"/>
      <c r="R104" s="33"/>
      <c r="S104" s="33">
        <v>39473.883000000002</v>
      </c>
      <c r="T104" s="33">
        <v>39473.883000000002</v>
      </c>
      <c r="U104" s="33"/>
      <c r="V104" s="33"/>
      <c r="W104" s="51">
        <f t="shared" si="38"/>
        <v>0</v>
      </c>
      <c r="X104" s="51"/>
      <c r="Y104" s="51">
        <f t="shared" si="39"/>
        <v>0</v>
      </c>
      <c r="Z104" s="114">
        <f t="shared" si="40"/>
        <v>0</v>
      </c>
      <c r="AA104" s="51">
        <f t="shared" si="41"/>
        <v>0</v>
      </c>
      <c r="AB104" s="123">
        <f t="shared" si="42"/>
        <v>0</v>
      </c>
      <c r="AC104" s="101"/>
      <c r="AD104" s="101"/>
      <c r="AE104" s="101">
        <v>1</v>
      </c>
      <c r="AF104" s="307"/>
      <c r="AG104" s="281" t="s">
        <v>1598</v>
      </c>
      <c r="AH104" s="281" t="s">
        <v>1599</v>
      </c>
      <c r="AI104" s="281"/>
      <c r="AJ104" s="281"/>
      <c r="AK104" s="282" t="s">
        <v>1562</v>
      </c>
    </row>
    <row r="105" spans="1:37" s="252" customFormat="1" ht="96.75" customHeight="1">
      <c r="A105" s="269">
        <f t="shared" si="37"/>
        <v>86</v>
      </c>
      <c r="B105" s="275" t="s">
        <v>1558</v>
      </c>
      <c r="C105" s="276" t="s">
        <v>59</v>
      </c>
      <c r="D105" s="277" t="s">
        <v>1559</v>
      </c>
      <c r="E105" s="33"/>
      <c r="F105" s="288">
        <v>10115</v>
      </c>
      <c r="G105" s="33"/>
      <c r="H105" s="33">
        <v>10115</v>
      </c>
      <c r="I105" s="33"/>
      <c r="J105" s="285" t="s">
        <v>48</v>
      </c>
      <c r="K105" s="33"/>
      <c r="L105" s="33"/>
      <c r="M105" s="33"/>
      <c r="N105" s="33"/>
      <c r="O105" s="33">
        <v>10115.406000000001</v>
      </c>
      <c r="P105" s="33">
        <v>10115.406000000001</v>
      </c>
      <c r="Q105" s="33"/>
      <c r="R105" s="33"/>
      <c r="S105" s="33">
        <v>10115.406000000001</v>
      </c>
      <c r="T105" s="33">
        <v>10115.406000000001</v>
      </c>
      <c r="U105" s="33"/>
      <c r="V105" s="33"/>
      <c r="W105" s="51">
        <f t="shared" si="38"/>
        <v>0</v>
      </c>
      <c r="X105" s="51"/>
      <c r="Y105" s="51">
        <f t="shared" si="39"/>
        <v>0</v>
      </c>
      <c r="Z105" s="114">
        <f t="shared" si="40"/>
        <v>0</v>
      </c>
      <c r="AA105" s="51">
        <f t="shared" si="41"/>
        <v>0</v>
      </c>
      <c r="AB105" s="123">
        <f t="shared" si="42"/>
        <v>0</v>
      </c>
      <c r="AC105" s="101"/>
      <c r="AD105" s="101"/>
      <c r="AE105" s="101">
        <v>1</v>
      </c>
      <c r="AF105" s="307"/>
      <c r="AG105" s="281" t="s">
        <v>1600</v>
      </c>
      <c r="AH105" s="281" t="s">
        <v>1601</v>
      </c>
      <c r="AI105" s="281"/>
      <c r="AJ105" s="281"/>
      <c r="AK105" s="282" t="s">
        <v>1563</v>
      </c>
    </row>
    <row r="106" spans="1:37" s="252" customFormat="1" ht="96.75" customHeight="1">
      <c r="A106" s="269">
        <f t="shared" si="37"/>
        <v>87</v>
      </c>
      <c r="B106" s="275" t="s">
        <v>1560</v>
      </c>
      <c r="C106" s="276" t="s">
        <v>59</v>
      </c>
      <c r="D106" s="277" t="s">
        <v>47</v>
      </c>
      <c r="E106" s="33"/>
      <c r="F106" s="288">
        <v>5315</v>
      </c>
      <c r="G106" s="33"/>
      <c r="H106" s="33">
        <v>5315</v>
      </c>
      <c r="I106" s="33"/>
      <c r="J106" s="285" t="s">
        <v>48</v>
      </c>
      <c r="K106" s="33"/>
      <c r="L106" s="33"/>
      <c r="M106" s="33"/>
      <c r="N106" s="33"/>
      <c r="O106" s="33">
        <v>5315.6689999999999</v>
      </c>
      <c r="P106" s="33">
        <v>5315.6689999999999</v>
      </c>
      <c r="Q106" s="33"/>
      <c r="R106" s="33"/>
      <c r="S106" s="33">
        <v>5315.6689999999999</v>
      </c>
      <c r="T106" s="33">
        <v>5315.6689999999999</v>
      </c>
      <c r="U106" s="33"/>
      <c r="V106" s="33"/>
      <c r="W106" s="51">
        <f t="shared" si="38"/>
        <v>0</v>
      </c>
      <c r="X106" s="51"/>
      <c r="Y106" s="51">
        <f t="shared" si="39"/>
        <v>0</v>
      </c>
      <c r="Z106" s="114">
        <f t="shared" si="40"/>
        <v>0</v>
      </c>
      <c r="AA106" s="51">
        <f t="shared" si="41"/>
        <v>0</v>
      </c>
      <c r="AB106" s="123">
        <f t="shared" si="42"/>
        <v>0</v>
      </c>
      <c r="AC106" s="101"/>
      <c r="AD106" s="101"/>
      <c r="AE106" s="101">
        <v>1</v>
      </c>
      <c r="AF106" s="307"/>
      <c r="AG106" s="281" t="s">
        <v>1602</v>
      </c>
      <c r="AH106" s="281" t="s">
        <v>1603</v>
      </c>
      <c r="AI106" s="281"/>
      <c r="AJ106" s="281"/>
      <c r="AK106" s="282" t="s">
        <v>1564</v>
      </c>
    </row>
    <row r="107" spans="1:37" s="252" customFormat="1" ht="90" customHeight="1">
      <c r="A107" s="269">
        <f t="shared" si="37"/>
        <v>88</v>
      </c>
      <c r="B107" s="171" t="s">
        <v>401</v>
      </c>
      <c r="C107" s="39" t="s">
        <v>67</v>
      </c>
      <c r="D107" s="40" t="s">
        <v>63</v>
      </c>
      <c r="E107" s="41"/>
      <c r="F107" s="41">
        <v>109086.80832</v>
      </c>
      <c r="G107" s="41"/>
      <c r="H107" s="41">
        <v>47226</v>
      </c>
      <c r="I107" s="41"/>
      <c r="J107" s="32" t="s">
        <v>48</v>
      </c>
      <c r="K107" s="41"/>
      <c r="L107" s="41"/>
      <c r="M107" s="41"/>
      <c r="N107" s="41"/>
      <c r="O107" s="41">
        <f t="shared" si="35"/>
        <v>0</v>
      </c>
      <c r="P107" s="41"/>
      <c r="Q107" s="41"/>
      <c r="R107" s="41"/>
      <c r="S107" s="41">
        <f t="shared" si="36"/>
        <v>0</v>
      </c>
      <c r="T107" s="41"/>
      <c r="U107" s="41"/>
      <c r="V107" s="41"/>
      <c r="W107" s="52">
        <f t="shared" si="26"/>
        <v>0</v>
      </c>
      <c r="X107" s="52"/>
      <c r="Y107" s="52">
        <f t="shared" si="27"/>
        <v>0</v>
      </c>
      <c r="Z107" s="115" t="e">
        <f t="shared" si="28"/>
        <v>#DIV/0!</v>
      </c>
      <c r="AA107" s="52">
        <f t="shared" si="29"/>
        <v>0</v>
      </c>
      <c r="AB107" s="124" t="e">
        <f t="shared" si="25"/>
        <v>#DIV/0!</v>
      </c>
      <c r="AC107" s="133">
        <v>1</v>
      </c>
      <c r="AD107" s="133">
        <v>0</v>
      </c>
      <c r="AE107" s="133">
        <v>0</v>
      </c>
      <c r="AF107" s="134">
        <v>0</v>
      </c>
      <c r="AG107" s="200" t="s">
        <v>1269</v>
      </c>
      <c r="AH107" s="200" t="s">
        <v>1145</v>
      </c>
      <c r="AI107" s="200"/>
      <c r="AJ107" s="200"/>
      <c r="AK107" s="49" t="s">
        <v>923</v>
      </c>
    </row>
    <row r="108" spans="1:37" s="252" customFormat="1" ht="64.5" customHeight="1">
      <c r="A108" s="269">
        <f t="shared" si="37"/>
        <v>89</v>
      </c>
      <c r="B108" s="171" t="s">
        <v>402</v>
      </c>
      <c r="C108" s="39" t="s">
        <v>67</v>
      </c>
      <c r="D108" s="40" t="s">
        <v>99</v>
      </c>
      <c r="E108" s="41"/>
      <c r="F108" s="31">
        <v>71408.526339999997</v>
      </c>
      <c r="G108" s="41"/>
      <c r="H108" s="41">
        <v>66408.596959999995</v>
      </c>
      <c r="I108" s="41"/>
      <c r="J108" s="32" t="s">
        <v>48</v>
      </c>
      <c r="K108" s="41"/>
      <c r="L108" s="41"/>
      <c r="M108" s="41"/>
      <c r="N108" s="41"/>
      <c r="O108" s="41">
        <f t="shared" si="35"/>
        <v>5000</v>
      </c>
      <c r="P108" s="41">
        <v>5000</v>
      </c>
      <c r="Q108" s="41"/>
      <c r="R108" s="41"/>
      <c r="S108" s="41">
        <f t="shared" si="36"/>
        <v>0</v>
      </c>
      <c r="T108" s="41">
        <v>0</v>
      </c>
      <c r="U108" s="41"/>
      <c r="V108" s="41"/>
      <c r="W108" s="52">
        <f t="shared" si="26"/>
        <v>0</v>
      </c>
      <c r="X108" s="52"/>
      <c r="Y108" s="52">
        <f t="shared" si="27"/>
        <v>5000</v>
      </c>
      <c r="Z108" s="115">
        <f t="shared" si="28"/>
        <v>1</v>
      </c>
      <c r="AA108" s="52">
        <f t="shared" si="29"/>
        <v>5000</v>
      </c>
      <c r="AB108" s="124">
        <f t="shared" si="25"/>
        <v>1</v>
      </c>
      <c r="AC108" s="133">
        <v>1</v>
      </c>
      <c r="AD108" s="133">
        <v>0</v>
      </c>
      <c r="AE108" s="133">
        <v>0</v>
      </c>
      <c r="AF108" s="134">
        <v>0</v>
      </c>
      <c r="AG108" s="200" t="s">
        <v>1270</v>
      </c>
      <c r="AH108" s="200" t="s">
        <v>1197</v>
      </c>
      <c r="AI108" s="200"/>
      <c r="AJ108" s="200"/>
      <c r="AK108" s="49" t="s">
        <v>836</v>
      </c>
    </row>
    <row r="109" spans="1:37" s="252" customFormat="1" ht="62.25" customHeight="1">
      <c r="A109" s="269">
        <f t="shared" si="37"/>
        <v>90</v>
      </c>
      <c r="B109" s="171" t="s">
        <v>403</v>
      </c>
      <c r="C109" s="39" t="s">
        <v>67</v>
      </c>
      <c r="D109" s="40" t="s">
        <v>99</v>
      </c>
      <c r="E109" s="41"/>
      <c r="F109" s="31">
        <v>42612.283839999895</v>
      </c>
      <c r="G109" s="41"/>
      <c r="H109" s="41">
        <v>34725.568099999997</v>
      </c>
      <c r="I109" s="41"/>
      <c r="J109" s="32" t="s">
        <v>48</v>
      </c>
      <c r="K109" s="41"/>
      <c r="L109" s="41"/>
      <c r="M109" s="41"/>
      <c r="N109" s="41"/>
      <c r="O109" s="41">
        <f t="shared" si="35"/>
        <v>7887</v>
      </c>
      <c r="P109" s="41">
        <v>7887</v>
      </c>
      <c r="Q109" s="41"/>
      <c r="R109" s="41"/>
      <c r="S109" s="41">
        <f t="shared" si="36"/>
        <v>0</v>
      </c>
      <c r="T109" s="41"/>
      <c r="U109" s="41"/>
      <c r="V109" s="41"/>
      <c r="W109" s="52">
        <f t="shared" si="26"/>
        <v>0</v>
      </c>
      <c r="X109" s="52"/>
      <c r="Y109" s="52">
        <f t="shared" si="27"/>
        <v>7887</v>
      </c>
      <c r="Z109" s="115">
        <f t="shared" si="28"/>
        <v>1</v>
      </c>
      <c r="AA109" s="52">
        <f t="shared" si="29"/>
        <v>7887</v>
      </c>
      <c r="AB109" s="124">
        <f t="shared" si="25"/>
        <v>1</v>
      </c>
      <c r="AC109" s="133">
        <v>1</v>
      </c>
      <c r="AD109" s="133">
        <v>0</v>
      </c>
      <c r="AE109" s="133">
        <v>0</v>
      </c>
      <c r="AF109" s="134">
        <v>0</v>
      </c>
      <c r="AG109" s="200" t="s">
        <v>1271</v>
      </c>
      <c r="AH109" s="200" t="s">
        <v>1272</v>
      </c>
      <c r="AI109" s="200"/>
      <c r="AJ109" s="200"/>
      <c r="AK109" s="49" t="s">
        <v>836</v>
      </c>
    </row>
    <row r="110" spans="1:37" s="252" customFormat="1" ht="69.75" customHeight="1">
      <c r="A110" s="269">
        <f t="shared" si="37"/>
        <v>91</v>
      </c>
      <c r="B110" s="171" t="s">
        <v>404</v>
      </c>
      <c r="C110" s="39" t="s">
        <v>67</v>
      </c>
      <c r="D110" s="40" t="s">
        <v>47</v>
      </c>
      <c r="E110" s="41"/>
      <c r="F110" s="31">
        <v>74154.061300000001</v>
      </c>
      <c r="G110" s="41"/>
      <c r="H110" s="41">
        <v>10000</v>
      </c>
      <c r="I110" s="41"/>
      <c r="J110" s="32" t="s">
        <v>48</v>
      </c>
      <c r="K110" s="32"/>
      <c r="L110" s="41"/>
      <c r="M110" s="41"/>
      <c r="N110" s="41"/>
      <c r="O110" s="41">
        <f t="shared" si="35"/>
        <v>20000</v>
      </c>
      <c r="P110" s="41">
        <v>20000</v>
      </c>
      <c r="Q110" s="41"/>
      <c r="R110" s="41"/>
      <c r="S110" s="41">
        <f t="shared" si="36"/>
        <v>20000</v>
      </c>
      <c r="T110" s="41">
        <v>20000</v>
      </c>
      <c r="U110" s="41"/>
      <c r="V110" s="41"/>
      <c r="W110" s="52">
        <f t="shared" si="26"/>
        <v>0</v>
      </c>
      <c r="X110" s="52"/>
      <c r="Y110" s="52">
        <f t="shared" si="27"/>
        <v>0</v>
      </c>
      <c r="Z110" s="115">
        <f t="shared" si="28"/>
        <v>0</v>
      </c>
      <c r="AA110" s="52">
        <f t="shared" si="29"/>
        <v>0</v>
      </c>
      <c r="AB110" s="124">
        <f t="shared" si="25"/>
        <v>0</v>
      </c>
      <c r="AC110" s="133">
        <v>1</v>
      </c>
      <c r="AD110" s="133">
        <v>0</v>
      </c>
      <c r="AE110" s="133">
        <v>0</v>
      </c>
      <c r="AF110" s="134">
        <v>0</v>
      </c>
      <c r="AG110" s="200" t="s">
        <v>1273</v>
      </c>
      <c r="AH110" s="200" t="s">
        <v>1274</v>
      </c>
      <c r="AI110" s="200"/>
      <c r="AJ110" s="200"/>
      <c r="AK110" s="49" t="s">
        <v>923</v>
      </c>
    </row>
    <row r="111" spans="1:37" s="252" customFormat="1" ht="126.75" customHeight="1">
      <c r="A111" s="269">
        <f>ROW()-19</f>
        <v>92</v>
      </c>
      <c r="B111" s="171" t="s">
        <v>1304</v>
      </c>
      <c r="C111" s="39" t="s">
        <v>67</v>
      </c>
      <c r="D111" s="40" t="s">
        <v>63</v>
      </c>
      <c r="E111" s="41"/>
      <c r="F111" s="31">
        <v>47443.35658</v>
      </c>
      <c r="G111" s="41"/>
      <c r="H111" s="41">
        <v>10000</v>
      </c>
      <c r="I111" s="41"/>
      <c r="J111" s="32" t="s">
        <v>48</v>
      </c>
      <c r="K111" s="41"/>
      <c r="L111" s="41"/>
      <c r="M111" s="41"/>
      <c r="N111" s="41"/>
      <c r="O111" s="41">
        <f t="shared" si="35"/>
        <v>0</v>
      </c>
      <c r="P111" s="41"/>
      <c r="Q111" s="41"/>
      <c r="R111" s="41"/>
      <c r="S111" s="41">
        <f t="shared" si="36"/>
        <v>0</v>
      </c>
      <c r="T111" s="41"/>
      <c r="U111" s="41"/>
      <c r="V111" s="41"/>
      <c r="W111" s="52">
        <f t="shared" si="26"/>
        <v>0</v>
      </c>
      <c r="X111" s="52"/>
      <c r="Y111" s="52">
        <f t="shared" si="27"/>
        <v>0</v>
      </c>
      <c r="Z111" s="115" t="e">
        <f t="shared" si="28"/>
        <v>#DIV/0!</v>
      </c>
      <c r="AA111" s="52">
        <f t="shared" si="29"/>
        <v>0</v>
      </c>
      <c r="AB111" s="124" t="e">
        <f t="shared" si="25"/>
        <v>#DIV/0!</v>
      </c>
      <c r="AC111" s="133"/>
      <c r="AD111" s="133">
        <v>1</v>
      </c>
      <c r="AE111" s="133">
        <v>0</v>
      </c>
      <c r="AF111" s="134">
        <v>0</v>
      </c>
      <c r="AG111" s="200" t="s">
        <v>1290</v>
      </c>
      <c r="AH111" s="200" t="s">
        <v>1274</v>
      </c>
      <c r="AI111" s="200"/>
      <c r="AJ111" s="200"/>
      <c r="AK111" s="49" t="s">
        <v>1493</v>
      </c>
    </row>
    <row r="112" spans="1:37" s="252" customFormat="1" ht="115.5" customHeight="1">
      <c r="A112" s="269">
        <f t="shared" si="37"/>
        <v>93</v>
      </c>
      <c r="B112" s="171" t="s">
        <v>405</v>
      </c>
      <c r="C112" s="39" t="s">
        <v>67</v>
      </c>
      <c r="D112" s="40" t="s">
        <v>63</v>
      </c>
      <c r="E112" s="41"/>
      <c r="F112" s="31">
        <v>1907.3096</v>
      </c>
      <c r="G112" s="41"/>
      <c r="H112" s="41">
        <v>1498</v>
      </c>
      <c r="I112" s="41"/>
      <c r="J112" s="32" t="s">
        <v>48</v>
      </c>
      <c r="K112" s="41"/>
      <c r="L112" s="41"/>
      <c r="M112" s="41"/>
      <c r="N112" s="41"/>
      <c r="O112" s="41">
        <f t="shared" si="35"/>
        <v>0</v>
      </c>
      <c r="P112" s="41"/>
      <c r="Q112" s="41"/>
      <c r="R112" s="41"/>
      <c r="S112" s="41">
        <f t="shared" si="36"/>
        <v>0</v>
      </c>
      <c r="T112" s="41"/>
      <c r="U112" s="41"/>
      <c r="V112" s="41"/>
      <c r="W112" s="52">
        <f t="shared" si="26"/>
        <v>0</v>
      </c>
      <c r="X112" s="52"/>
      <c r="Y112" s="52">
        <f t="shared" si="27"/>
        <v>0</v>
      </c>
      <c r="Z112" s="115" t="e">
        <f t="shared" si="28"/>
        <v>#DIV/0!</v>
      </c>
      <c r="AA112" s="52">
        <f t="shared" si="29"/>
        <v>0</v>
      </c>
      <c r="AB112" s="124" t="e">
        <f t="shared" si="25"/>
        <v>#DIV/0!</v>
      </c>
      <c r="AC112" s="133">
        <v>1</v>
      </c>
      <c r="AD112" s="133">
        <v>0</v>
      </c>
      <c r="AE112" s="133">
        <v>0</v>
      </c>
      <c r="AF112" s="134">
        <v>0</v>
      </c>
      <c r="AG112" s="134" t="s">
        <v>1447</v>
      </c>
      <c r="AH112" s="200" t="s">
        <v>1188</v>
      </c>
      <c r="AI112" s="200"/>
      <c r="AJ112" s="200"/>
      <c r="AK112" s="49" t="s">
        <v>1540</v>
      </c>
    </row>
    <row r="113" spans="1:37" s="252" customFormat="1" ht="98.25" customHeight="1">
      <c r="A113" s="269">
        <f t="shared" si="37"/>
        <v>94</v>
      </c>
      <c r="B113" s="171" t="s">
        <v>406</v>
      </c>
      <c r="C113" s="39" t="s">
        <v>67</v>
      </c>
      <c r="D113" s="40" t="s">
        <v>47</v>
      </c>
      <c r="E113" s="41"/>
      <c r="F113" s="31">
        <v>58022.495999999999</v>
      </c>
      <c r="G113" s="41"/>
      <c r="H113" s="41">
        <v>10000</v>
      </c>
      <c r="I113" s="41"/>
      <c r="J113" s="32" t="s">
        <v>48</v>
      </c>
      <c r="K113" s="41"/>
      <c r="L113" s="41"/>
      <c r="M113" s="41"/>
      <c r="N113" s="41"/>
      <c r="O113" s="41">
        <f t="shared" si="35"/>
        <v>1407.3</v>
      </c>
      <c r="P113" s="41">
        <v>1407.3</v>
      </c>
      <c r="Q113" s="41"/>
      <c r="R113" s="41"/>
      <c r="S113" s="41">
        <f t="shared" si="36"/>
        <v>1407.3</v>
      </c>
      <c r="T113" s="41">
        <v>1407.3</v>
      </c>
      <c r="U113" s="41"/>
      <c r="V113" s="41"/>
      <c r="W113" s="52">
        <f t="shared" si="26"/>
        <v>0</v>
      </c>
      <c r="X113" s="52"/>
      <c r="Y113" s="52">
        <f t="shared" si="27"/>
        <v>0</v>
      </c>
      <c r="Z113" s="115">
        <f t="shared" si="28"/>
        <v>0</v>
      </c>
      <c r="AA113" s="52">
        <f t="shared" si="29"/>
        <v>0</v>
      </c>
      <c r="AB113" s="124">
        <f t="shared" si="25"/>
        <v>0</v>
      </c>
      <c r="AC113" s="133"/>
      <c r="AD113" s="133">
        <v>1</v>
      </c>
      <c r="AE113" s="133">
        <v>0</v>
      </c>
      <c r="AF113" s="134">
        <v>0</v>
      </c>
      <c r="AG113" s="200" t="s">
        <v>1289</v>
      </c>
      <c r="AH113" s="200" t="s">
        <v>1274</v>
      </c>
      <c r="AI113" s="200"/>
      <c r="AJ113" s="200"/>
      <c r="AK113" s="49" t="s">
        <v>1494</v>
      </c>
    </row>
    <row r="114" spans="1:37" s="252" customFormat="1" ht="129.75" customHeight="1">
      <c r="A114" s="269">
        <f t="shared" si="37"/>
        <v>95</v>
      </c>
      <c r="B114" s="171" t="s">
        <v>407</v>
      </c>
      <c r="C114" s="39" t="s">
        <v>67</v>
      </c>
      <c r="D114" s="40" t="s">
        <v>47</v>
      </c>
      <c r="E114" s="41"/>
      <c r="F114" s="31">
        <v>58022.495999999999</v>
      </c>
      <c r="G114" s="41"/>
      <c r="H114" s="41">
        <v>10000</v>
      </c>
      <c r="I114" s="41"/>
      <c r="J114" s="32" t="s">
        <v>48</v>
      </c>
      <c r="K114" s="41"/>
      <c r="L114" s="41"/>
      <c r="M114" s="41"/>
      <c r="N114" s="41"/>
      <c r="O114" s="41">
        <f t="shared" si="35"/>
        <v>0</v>
      </c>
      <c r="P114" s="41"/>
      <c r="Q114" s="41"/>
      <c r="R114" s="41"/>
      <c r="S114" s="41">
        <f t="shared" si="36"/>
        <v>0</v>
      </c>
      <c r="T114" s="41"/>
      <c r="U114" s="41"/>
      <c r="V114" s="41"/>
      <c r="W114" s="52">
        <f t="shared" si="26"/>
        <v>0</v>
      </c>
      <c r="X114" s="52"/>
      <c r="Y114" s="52">
        <f t="shared" si="27"/>
        <v>0</v>
      </c>
      <c r="Z114" s="115" t="e">
        <f t="shared" si="28"/>
        <v>#DIV/0!</v>
      </c>
      <c r="AA114" s="52">
        <f t="shared" si="29"/>
        <v>0</v>
      </c>
      <c r="AB114" s="124" t="e">
        <f t="shared" si="25"/>
        <v>#DIV/0!</v>
      </c>
      <c r="AC114" s="133">
        <v>1</v>
      </c>
      <c r="AD114" s="133">
        <v>0</v>
      </c>
      <c r="AE114" s="133">
        <v>0</v>
      </c>
      <c r="AF114" s="134">
        <v>0</v>
      </c>
      <c r="AG114" s="200" t="s">
        <v>1287</v>
      </c>
      <c r="AH114" s="200" t="s">
        <v>1285</v>
      </c>
      <c r="AI114" s="200"/>
      <c r="AJ114" s="200"/>
      <c r="AK114" s="49" t="s">
        <v>1539</v>
      </c>
    </row>
    <row r="115" spans="1:37" s="252" customFormat="1" ht="140.25" customHeight="1">
      <c r="A115" s="269">
        <f t="shared" si="37"/>
        <v>96</v>
      </c>
      <c r="B115" s="171" t="s">
        <v>408</v>
      </c>
      <c r="C115" s="39" t="s">
        <v>67</v>
      </c>
      <c r="D115" s="40" t="s">
        <v>99</v>
      </c>
      <c r="E115" s="41"/>
      <c r="F115" s="41">
        <v>68202.358559999993</v>
      </c>
      <c r="G115" s="41"/>
      <c r="H115" s="41">
        <v>20000</v>
      </c>
      <c r="I115" s="41"/>
      <c r="J115" s="32" t="s">
        <v>48</v>
      </c>
      <c r="K115" s="41"/>
      <c r="L115" s="41"/>
      <c r="M115" s="41"/>
      <c r="N115" s="41"/>
      <c r="O115" s="41">
        <f t="shared" si="35"/>
        <v>0</v>
      </c>
      <c r="P115" s="41"/>
      <c r="Q115" s="41"/>
      <c r="R115" s="41"/>
      <c r="S115" s="41">
        <f t="shared" si="36"/>
        <v>0</v>
      </c>
      <c r="T115" s="41"/>
      <c r="U115" s="41"/>
      <c r="V115" s="41"/>
      <c r="W115" s="52">
        <f t="shared" si="26"/>
        <v>0</v>
      </c>
      <c r="X115" s="52"/>
      <c r="Y115" s="52">
        <f t="shared" si="27"/>
        <v>0</v>
      </c>
      <c r="Z115" s="115" t="e">
        <f t="shared" si="28"/>
        <v>#DIV/0!</v>
      </c>
      <c r="AA115" s="52">
        <f t="shared" si="29"/>
        <v>0</v>
      </c>
      <c r="AB115" s="124" t="e">
        <f t="shared" si="25"/>
        <v>#DIV/0!</v>
      </c>
      <c r="AC115" s="133"/>
      <c r="AD115" s="133">
        <v>1</v>
      </c>
      <c r="AE115" s="133">
        <v>0</v>
      </c>
      <c r="AF115" s="134">
        <v>0</v>
      </c>
      <c r="AG115" s="200" t="s">
        <v>1286</v>
      </c>
      <c r="AH115" s="200" t="s">
        <v>1288</v>
      </c>
      <c r="AI115" s="200"/>
      <c r="AJ115" s="200"/>
      <c r="AK115" s="49" t="s">
        <v>1495</v>
      </c>
    </row>
    <row r="116" spans="1:37" s="252" customFormat="1" ht="147" customHeight="1">
      <c r="A116" s="269">
        <f t="shared" si="37"/>
        <v>97</v>
      </c>
      <c r="B116" s="171" t="s">
        <v>409</v>
      </c>
      <c r="C116" s="39" t="s">
        <v>67</v>
      </c>
      <c r="D116" s="40" t="s">
        <v>47</v>
      </c>
      <c r="E116" s="41"/>
      <c r="F116" s="41">
        <v>44863.055999999997</v>
      </c>
      <c r="G116" s="41"/>
      <c r="H116" s="41">
        <v>10000</v>
      </c>
      <c r="I116" s="41"/>
      <c r="J116" s="32" t="s">
        <v>48</v>
      </c>
      <c r="K116" s="41"/>
      <c r="L116" s="41"/>
      <c r="M116" s="41"/>
      <c r="N116" s="41"/>
      <c r="O116" s="41">
        <f t="shared" si="35"/>
        <v>0</v>
      </c>
      <c r="P116" s="41"/>
      <c r="Q116" s="41"/>
      <c r="R116" s="41"/>
      <c r="S116" s="41">
        <f t="shared" si="36"/>
        <v>0</v>
      </c>
      <c r="T116" s="41"/>
      <c r="U116" s="41"/>
      <c r="V116" s="41"/>
      <c r="W116" s="52">
        <f t="shared" si="26"/>
        <v>0</v>
      </c>
      <c r="X116" s="52"/>
      <c r="Y116" s="52">
        <f t="shared" si="27"/>
        <v>0</v>
      </c>
      <c r="Z116" s="115" t="e">
        <f t="shared" si="28"/>
        <v>#DIV/0!</v>
      </c>
      <c r="AA116" s="52">
        <f t="shared" si="29"/>
        <v>0</v>
      </c>
      <c r="AB116" s="124" t="e">
        <f t="shared" si="25"/>
        <v>#DIV/0!</v>
      </c>
      <c r="AC116" s="133">
        <v>1</v>
      </c>
      <c r="AD116" s="133">
        <v>0</v>
      </c>
      <c r="AE116" s="133">
        <v>0</v>
      </c>
      <c r="AF116" s="134">
        <v>0</v>
      </c>
      <c r="AG116" s="200" t="s">
        <v>1284</v>
      </c>
      <c r="AH116" s="200" t="s">
        <v>1285</v>
      </c>
      <c r="AI116" s="200"/>
      <c r="AJ116" s="200"/>
      <c r="AK116" s="49" t="s">
        <v>1541</v>
      </c>
    </row>
    <row r="117" spans="1:37" s="252" customFormat="1" ht="153.75" customHeight="1">
      <c r="A117" s="269">
        <f t="shared" si="37"/>
        <v>98</v>
      </c>
      <c r="B117" s="171" t="s">
        <v>410</v>
      </c>
      <c r="C117" s="39" t="s">
        <v>67</v>
      </c>
      <c r="D117" s="40" t="s">
        <v>99</v>
      </c>
      <c r="E117" s="41"/>
      <c r="F117" s="31">
        <v>80024.809760000004</v>
      </c>
      <c r="G117" s="41"/>
      <c r="H117" s="41">
        <v>7912</v>
      </c>
      <c r="I117" s="41"/>
      <c r="J117" s="32" t="s">
        <v>48</v>
      </c>
      <c r="K117" s="41"/>
      <c r="L117" s="41"/>
      <c r="M117" s="41"/>
      <c r="N117" s="41"/>
      <c r="O117" s="41">
        <f t="shared" si="35"/>
        <v>0</v>
      </c>
      <c r="P117" s="41"/>
      <c r="Q117" s="41"/>
      <c r="R117" s="41"/>
      <c r="S117" s="41">
        <f t="shared" si="36"/>
        <v>0</v>
      </c>
      <c r="T117" s="41"/>
      <c r="U117" s="41"/>
      <c r="V117" s="41"/>
      <c r="W117" s="52">
        <f t="shared" si="26"/>
        <v>0</v>
      </c>
      <c r="X117" s="52"/>
      <c r="Y117" s="52">
        <f t="shared" si="27"/>
        <v>0</v>
      </c>
      <c r="Z117" s="115" t="e">
        <f t="shared" si="28"/>
        <v>#DIV/0!</v>
      </c>
      <c r="AA117" s="52">
        <f t="shared" si="29"/>
        <v>0</v>
      </c>
      <c r="AB117" s="124" t="e">
        <f t="shared" si="25"/>
        <v>#DIV/0!</v>
      </c>
      <c r="AC117" s="133">
        <v>1</v>
      </c>
      <c r="AD117" s="133">
        <v>0</v>
      </c>
      <c r="AE117" s="133">
        <v>0</v>
      </c>
      <c r="AF117" s="134">
        <v>0</v>
      </c>
      <c r="AG117" s="200" t="s">
        <v>1282</v>
      </c>
      <c r="AH117" s="200" t="s">
        <v>1283</v>
      </c>
      <c r="AI117" s="200"/>
      <c r="AJ117" s="200"/>
      <c r="AK117" s="49" t="s">
        <v>1542</v>
      </c>
    </row>
    <row r="118" spans="1:37" s="252" customFormat="1" ht="116.25" customHeight="1">
      <c r="A118" s="269">
        <f t="shared" si="37"/>
        <v>99</v>
      </c>
      <c r="B118" s="171" t="s">
        <v>411</v>
      </c>
      <c r="C118" s="39" t="s">
        <v>67</v>
      </c>
      <c r="D118" s="40" t="s">
        <v>106</v>
      </c>
      <c r="E118" s="41"/>
      <c r="F118" s="41">
        <v>47230.376479999999</v>
      </c>
      <c r="G118" s="41"/>
      <c r="H118" s="41">
        <v>4082</v>
      </c>
      <c r="I118" s="41"/>
      <c r="J118" s="32" t="s">
        <v>48</v>
      </c>
      <c r="K118" s="41"/>
      <c r="L118" s="41"/>
      <c r="M118" s="41"/>
      <c r="N118" s="41"/>
      <c r="O118" s="41">
        <f t="shared" si="35"/>
        <v>0</v>
      </c>
      <c r="P118" s="41"/>
      <c r="Q118" s="41"/>
      <c r="R118" s="41"/>
      <c r="S118" s="41">
        <f t="shared" si="36"/>
        <v>0</v>
      </c>
      <c r="T118" s="41"/>
      <c r="U118" s="41"/>
      <c r="V118" s="41"/>
      <c r="W118" s="52">
        <f t="shared" si="26"/>
        <v>0</v>
      </c>
      <c r="X118" s="52"/>
      <c r="Y118" s="52">
        <f t="shared" si="27"/>
        <v>0</v>
      </c>
      <c r="Z118" s="115" t="e">
        <f t="shared" si="28"/>
        <v>#DIV/0!</v>
      </c>
      <c r="AA118" s="52">
        <f t="shared" si="29"/>
        <v>0</v>
      </c>
      <c r="AB118" s="124" t="e">
        <f t="shared" si="25"/>
        <v>#DIV/0!</v>
      </c>
      <c r="AC118" s="133">
        <v>1</v>
      </c>
      <c r="AD118" s="133">
        <v>0</v>
      </c>
      <c r="AE118" s="133">
        <v>0</v>
      </c>
      <c r="AF118" s="134">
        <v>0</v>
      </c>
      <c r="AG118" s="200" t="s">
        <v>1448</v>
      </c>
      <c r="AH118" s="200" t="s">
        <v>1449</v>
      </c>
      <c r="AI118" s="200"/>
      <c r="AJ118" s="200"/>
      <c r="AK118" s="49" t="s">
        <v>1496</v>
      </c>
    </row>
    <row r="119" spans="1:37" s="252" customFormat="1" ht="83.25" customHeight="1">
      <c r="A119" s="269">
        <f t="shared" si="37"/>
        <v>100</v>
      </c>
      <c r="B119" s="171" t="s">
        <v>412</v>
      </c>
      <c r="C119" s="39" t="s">
        <v>67</v>
      </c>
      <c r="D119" s="40" t="s">
        <v>63</v>
      </c>
      <c r="E119" s="41"/>
      <c r="F119" s="31">
        <v>136940.31792</v>
      </c>
      <c r="G119" s="41"/>
      <c r="H119" s="41">
        <v>82960</v>
      </c>
      <c r="I119" s="41"/>
      <c r="J119" s="32" t="s">
        <v>48</v>
      </c>
      <c r="K119" s="41"/>
      <c r="L119" s="41"/>
      <c r="M119" s="41"/>
      <c r="N119" s="41"/>
      <c r="O119" s="41">
        <f t="shared" si="35"/>
        <v>2103.3000000000002</v>
      </c>
      <c r="P119" s="41">
        <v>2103.3000000000002</v>
      </c>
      <c r="Q119" s="41"/>
      <c r="R119" s="41"/>
      <c r="S119" s="41">
        <f t="shared" si="36"/>
        <v>2103.3000000000002</v>
      </c>
      <c r="T119" s="41">
        <v>2103.3000000000002</v>
      </c>
      <c r="U119" s="41"/>
      <c r="V119" s="41"/>
      <c r="W119" s="52">
        <f t="shared" si="26"/>
        <v>0</v>
      </c>
      <c r="X119" s="52"/>
      <c r="Y119" s="52">
        <f t="shared" si="27"/>
        <v>0</v>
      </c>
      <c r="Z119" s="115">
        <f t="shared" si="28"/>
        <v>0</v>
      </c>
      <c r="AA119" s="52">
        <f t="shared" si="29"/>
        <v>0</v>
      </c>
      <c r="AB119" s="124">
        <f t="shared" si="25"/>
        <v>0</v>
      </c>
      <c r="AC119" s="133">
        <v>1</v>
      </c>
      <c r="AD119" s="133">
        <v>0</v>
      </c>
      <c r="AE119" s="133">
        <v>0</v>
      </c>
      <c r="AF119" s="134">
        <v>0</v>
      </c>
      <c r="AG119" s="200" t="s">
        <v>1281</v>
      </c>
      <c r="AH119" s="200" t="s">
        <v>1278</v>
      </c>
      <c r="AI119" s="200"/>
      <c r="AJ119" s="200"/>
      <c r="AK119" s="49" t="s">
        <v>1543</v>
      </c>
    </row>
    <row r="120" spans="1:37" s="252" customFormat="1" ht="87.75" customHeight="1">
      <c r="A120" s="269">
        <f t="shared" si="37"/>
        <v>101</v>
      </c>
      <c r="B120" s="171" t="s">
        <v>413</v>
      </c>
      <c r="C120" s="39" t="s">
        <v>67</v>
      </c>
      <c r="D120" s="40" t="s">
        <v>63</v>
      </c>
      <c r="E120" s="41"/>
      <c r="F120" s="31">
        <v>191678.95757</v>
      </c>
      <c r="G120" s="41"/>
      <c r="H120" s="41">
        <v>163008</v>
      </c>
      <c r="I120" s="41"/>
      <c r="J120" s="32" t="s">
        <v>48</v>
      </c>
      <c r="K120" s="41"/>
      <c r="L120" s="41"/>
      <c r="M120" s="41"/>
      <c r="N120" s="41"/>
      <c r="O120" s="41">
        <f t="shared" si="35"/>
        <v>0</v>
      </c>
      <c r="P120" s="41"/>
      <c r="Q120" s="41"/>
      <c r="R120" s="41"/>
      <c r="S120" s="41">
        <f t="shared" si="36"/>
        <v>0</v>
      </c>
      <c r="T120" s="41"/>
      <c r="U120" s="41"/>
      <c r="V120" s="41"/>
      <c r="W120" s="52">
        <f t="shared" si="26"/>
        <v>0</v>
      </c>
      <c r="X120" s="52"/>
      <c r="Y120" s="52">
        <f t="shared" si="27"/>
        <v>0</v>
      </c>
      <c r="Z120" s="115" t="e">
        <f t="shared" si="28"/>
        <v>#DIV/0!</v>
      </c>
      <c r="AA120" s="52">
        <f t="shared" si="29"/>
        <v>0</v>
      </c>
      <c r="AB120" s="124" t="e">
        <f t="shared" si="25"/>
        <v>#DIV/0!</v>
      </c>
      <c r="AC120" s="133">
        <v>1</v>
      </c>
      <c r="AD120" s="133">
        <v>0</v>
      </c>
      <c r="AE120" s="133">
        <v>0</v>
      </c>
      <c r="AF120" s="134">
        <v>0</v>
      </c>
      <c r="AG120" s="200" t="s">
        <v>1280</v>
      </c>
      <c r="AH120" s="200" t="s">
        <v>1188</v>
      </c>
      <c r="AI120" s="200"/>
      <c r="AJ120" s="200"/>
      <c r="AK120" s="49" t="s">
        <v>1544</v>
      </c>
    </row>
    <row r="121" spans="1:37" s="252" customFormat="1" ht="171" customHeight="1">
      <c r="A121" s="269">
        <f t="shared" si="37"/>
        <v>102</v>
      </c>
      <c r="B121" s="171" t="s">
        <v>414</v>
      </c>
      <c r="C121" s="39" t="s">
        <v>67</v>
      </c>
      <c r="D121" s="40" t="s">
        <v>63</v>
      </c>
      <c r="E121" s="41"/>
      <c r="F121" s="31">
        <v>336508.38144000003</v>
      </c>
      <c r="G121" s="41"/>
      <c r="H121" s="41">
        <v>310568</v>
      </c>
      <c r="I121" s="41"/>
      <c r="J121" s="32" t="s">
        <v>48</v>
      </c>
      <c r="K121" s="41"/>
      <c r="L121" s="41"/>
      <c r="M121" s="41"/>
      <c r="N121" s="41"/>
      <c r="O121" s="41">
        <f t="shared" si="35"/>
        <v>0</v>
      </c>
      <c r="P121" s="41"/>
      <c r="Q121" s="41"/>
      <c r="R121" s="41"/>
      <c r="S121" s="41">
        <f t="shared" si="36"/>
        <v>0</v>
      </c>
      <c r="T121" s="41"/>
      <c r="U121" s="41"/>
      <c r="V121" s="41"/>
      <c r="W121" s="52">
        <f t="shared" si="26"/>
        <v>0</v>
      </c>
      <c r="X121" s="52"/>
      <c r="Y121" s="52">
        <f t="shared" si="27"/>
        <v>0</v>
      </c>
      <c r="Z121" s="115" t="e">
        <f t="shared" si="28"/>
        <v>#DIV/0!</v>
      </c>
      <c r="AA121" s="52">
        <f t="shared" si="29"/>
        <v>0</v>
      </c>
      <c r="AB121" s="124" t="e">
        <f t="shared" si="25"/>
        <v>#DIV/0!</v>
      </c>
      <c r="AC121" s="133">
        <v>1</v>
      </c>
      <c r="AD121" s="133">
        <v>0</v>
      </c>
      <c r="AE121" s="133">
        <v>0</v>
      </c>
      <c r="AF121" s="134">
        <v>0</v>
      </c>
      <c r="AG121" s="200" t="s">
        <v>1279</v>
      </c>
      <c r="AH121" s="134" t="s">
        <v>1278</v>
      </c>
      <c r="AI121" s="200"/>
      <c r="AJ121" s="200"/>
      <c r="AK121" s="49" t="s">
        <v>1545</v>
      </c>
    </row>
    <row r="122" spans="1:37" s="252" customFormat="1" ht="138.75" customHeight="1">
      <c r="A122" s="269">
        <f t="shared" si="37"/>
        <v>103</v>
      </c>
      <c r="B122" s="171" t="s">
        <v>415</v>
      </c>
      <c r="C122" s="39" t="s">
        <v>67</v>
      </c>
      <c r="D122" s="40" t="s">
        <v>63</v>
      </c>
      <c r="E122" s="41"/>
      <c r="F122" s="31">
        <v>198324.07055999999</v>
      </c>
      <c r="G122" s="41"/>
      <c r="H122" s="41">
        <v>174863</v>
      </c>
      <c r="I122" s="41"/>
      <c r="J122" s="32" t="s">
        <v>48</v>
      </c>
      <c r="K122" s="41"/>
      <c r="L122" s="41"/>
      <c r="M122" s="41"/>
      <c r="N122" s="41"/>
      <c r="O122" s="41">
        <f t="shared" si="35"/>
        <v>0</v>
      </c>
      <c r="P122" s="41"/>
      <c r="Q122" s="41"/>
      <c r="R122" s="41"/>
      <c r="S122" s="41">
        <f t="shared" si="36"/>
        <v>0</v>
      </c>
      <c r="T122" s="41"/>
      <c r="U122" s="41"/>
      <c r="V122" s="41"/>
      <c r="W122" s="52">
        <f t="shared" si="26"/>
        <v>0</v>
      </c>
      <c r="X122" s="52"/>
      <c r="Y122" s="52">
        <f t="shared" si="27"/>
        <v>0</v>
      </c>
      <c r="Z122" s="115" t="e">
        <f t="shared" si="28"/>
        <v>#DIV/0!</v>
      </c>
      <c r="AA122" s="52">
        <f t="shared" si="29"/>
        <v>0</v>
      </c>
      <c r="AB122" s="124" t="e">
        <f t="shared" si="25"/>
        <v>#DIV/0!</v>
      </c>
      <c r="AC122" s="133">
        <v>1</v>
      </c>
      <c r="AD122" s="133">
        <v>0</v>
      </c>
      <c r="AE122" s="133">
        <v>0</v>
      </c>
      <c r="AF122" s="134">
        <v>0</v>
      </c>
      <c r="AG122" s="200" t="s">
        <v>1276</v>
      </c>
      <c r="AH122" s="200" t="s">
        <v>1278</v>
      </c>
      <c r="AI122" s="200"/>
      <c r="AJ122" s="200"/>
      <c r="AK122" s="49" t="s">
        <v>1546</v>
      </c>
    </row>
    <row r="123" spans="1:37" s="252" customFormat="1" ht="103.5" customHeight="1">
      <c r="A123" s="269">
        <f t="shared" si="37"/>
        <v>104</v>
      </c>
      <c r="B123" s="171" t="s">
        <v>1305</v>
      </c>
      <c r="C123" s="39" t="s">
        <v>67</v>
      </c>
      <c r="D123" s="40" t="s">
        <v>563</v>
      </c>
      <c r="E123" s="41"/>
      <c r="F123" s="31">
        <v>384750.97847999999</v>
      </c>
      <c r="G123" s="41"/>
      <c r="H123" s="41"/>
      <c r="I123" s="41"/>
      <c r="J123" s="32"/>
      <c r="K123" s="41"/>
      <c r="L123" s="41"/>
      <c r="M123" s="41"/>
      <c r="N123" s="41"/>
      <c r="O123" s="41">
        <f t="shared" si="35"/>
        <v>35000</v>
      </c>
      <c r="P123" s="41">
        <v>35000</v>
      </c>
      <c r="Q123" s="41"/>
      <c r="R123" s="41"/>
      <c r="S123" s="41">
        <f t="shared" si="36"/>
        <v>0</v>
      </c>
      <c r="T123" s="41"/>
      <c r="U123" s="41"/>
      <c r="V123" s="41"/>
      <c r="W123" s="52">
        <f t="shared" si="26"/>
        <v>0</v>
      </c>
      <c r="X123" s="52"/>
      <c r="Y123" s="52">
        <f t="shared" si="27"/>
        <v>35000</v>
      </c>
      <c r="Z123" s="115">
        <f t="shared" si="28"/>
        <v>1</v>
      </c>
      <c r="AA123" s="52">
        <f t="shared" si="29"/>
        <v>35000</v>
      </c>
      <c r="AB123" s="124">
        <f t="shared" si="25"/>
        <v>1</v>
      </c>
      <c r="AC123" s="133">
        <v>1</v>
      </c>
      <c r="AD123" s="133"/>
      <c r="AE123" s="133"/>
      <c r="AF123" s="148"/>
      <c r="AG123" s="200" t="s">
        <v>1275</v>
      </c>
      <c r="AH123" s="200" t="s">
        <v>1277</v>
      </c>
      <c r="AI123" s="200"/>
      <c r="AJ123" s="200"/>
      <c r="AK123" s="49" t="s">
        <v>1497</v>
      </c>
    </row>
    <row r="124" spans="1:37" s="252" customFormat="1" ht="98.25" customHeight="1">
      <c r="A124" s="269">
        <f t="shared" si="37"/>
        <v>105</v>
      </c>
      <c r="B124" s="171" t="s">
        <v>669</v>
      </c>
      <c r="C124" s="39" t="s">
        <v>59</v>
      </c>
      <c r="D124" s="40" t="s">
        <v>63</v>
      </c>
      <c r="E124" s="41"/>
      <c r="F124" s="31">
        <v>32147</v>
      </c>
      <c r="G124" s="41"/>
      <c r="H124" s="41">
        <v>32147</v>
      </c>
      <c r="I124" s="41"/>
      <c r="J124" s="32" t="s">
        <v>48</v>
      </c>
      <c r="K124" s="41"/>
      <c r="L124" s="41"/>
      <c r="M124" s="41"/>
      <c r="N124" s="41"/>
      <c r="O124" s="41">
        <f t="shared" si="35"/>
        <v>10359.753000000001</v>
      </c>
      <c r="P124" s="41">
        <v>10359.753000000001</v>
      </c>
      <c r="Q124" s="41"/>
      <c r="R124" s="41"/>
      <c r="S124" s="41">
        <f t="shared" si="36"/>
        <v>0</v>
      </c>
      <c r="T124" s="41"/>
      <c r="U124" s="41"/>
      <c r="V124" s="41"/>
      <c r="W124" s="52">
        <v>0</v>
      </c>
      <c r="X124" s="52"/>
      <c r="Y124" s="52">
        <f t="shared" si="27"/>
        <v>10359.753000000001</v>
      </c>
      <c r="Z124" s="115">
        <f t="shared" si="28"/>
        <v>1</v>
      </c>
      <c r="AA124" s="52">
        <f t="shared" si="29"/>
        <v>10359.753000000001</v>
      </c>
      <c r="AB124" s="124">
        <f t="shared" si="25"/>
        <v>1</v>
      </c>
      <c r="AC124" s="133">
        <v>1</v>
      </c>
      <c r="AD124" s="133">
        <v>0</v>
      </c>
      <c r="AE124" s="133">
        <v>0</v>
      </c>
      <c r="AF124" s="148">
        <v>0</v>
      </c>
      <c r="AG124" s="200" t="s">
        <v>1464</v>
      </c>
      <c r="AH124" s="200" t="s">
        <v>1465</v>
      </c>
      <c r="AI124" s="200"/>
      <c r="AJ124" s="200"/>
      <c r="AK124" s="49" t="s">
        <v>1547</v>
      </c>
    </row>
    <row r="125" spans="1:37" s="252" customFormat="1" ht="73.900000000000006" customHeight="1">
      <c r="A125" s="269">
        <f t="shared" si="37"/>
        <v>106</v>
      </c>
      <c r="B125" s="171" t="s">
        <v>670</v>
      </c>
      <c r="C125" s="39" t="s">
        <v>59</v>
      </c>
      <c r="D125" s="40" t="s">
        <v>47</v>
      </c>
      <c r="E125" s="41"/>
      <c r="F125" s="31">
        <v>6453</v>
      </c>
      <c r="G125" s="41"/>
      <c r="H125" s="41">
        <v>6453</v>
      </c>
      <c r="I125" s="41"/>
      <c r="J125" s="32" t="s">
        <v>48</v>
      </c>
      <c r="K125" s="41"/>
      <c r="L125" s="41"/>
      <c r="M125" s="41"/>
      <c r="N125" s="41"/>
      <c r="O125" s="41">
        <f t="shared" si="35"/>
        <v>6453.5219999999999</v>
      </c>
      <c r="P125" s="41">
        <v>6453.5219999999999</v>
      </c>
      <c r="Q125" s="41"/>
      <c r="R125" s="41"/>
      <c r="S125" s="41">
        <f t="shared" si="36"/>
        <v>6453.5219999999999</v>
      </c>
      <c r="T125" s="41">
        <v>6453.5219999999999</v>
      </c>
      <c r="U125" s="41"/>
      <c r="V125" s="41"/>
      <c r="W125" s="52"/>
      <c r="X125" s="52"/>
      <c r="Y125" s="52">
        <f t="shared" si="27"/>
        <v>0</v>
      </c>
      <c r="Z125" s="115">
        <f t="shared" si="28"/>
        <v>0</v>
      </c>
      <c r="AA125" s="52">
        <f t="shared" si="29"/>
        <v>0</v>
      </c>
      <c r="AB125" s="124">
        <f t="shared" si="25"/>
        <v>0</v>
      </c>
      <c r="AC125" s="133"/>
      <c r="AD125" s="133">
        <v>1</v>
      </c>
      <c r="AE125" s="133"/>
      <c r="AF125" s="148"/>
      <c r="AG125" s="200" t="s">
        <v>1452</v>
      </c>
      <c r="AH125" s="200" t="s">
        <v>1451</v>
      </c>
      <c r="AI125" s="200"/>
      <c r="AJ125" s="200"/>
      <c r="AK125" s="49" t="s">
        <v>668</v>
      </c>
    </row>
    <row r="126" spans="1:37" s="252" customFormat="1" ht="73.900000000000006" customHeight="1">
      <c r="A126" s="269">
        <f t="shared" si="37"/>
        <v>107</v>
      </c>
      <c r="B126" s="171" t="s">
        <v>671</v>
      </c>
      <c r="C126" s="39" t="s">
        <v>59</v>
      </c>
      <c r="D126" s="40" t="s">
        <v>47</v>
      </c>
      <c r="E126" s="41"/>
      <c r="F126" s="31">
        <v>8981</v>
      </c>
      <c r="G126" s="41"/>
      <c r="H126" s="41">
        <v>8981</v>
      </c>
      <c r="I126" s="41"/>
      <c r="J126" s="32" t="s">
        <v>48</v>
      </c>
      <c r="K126" s="41"/>
      <c r="L126" s="41"/>
      <c r="M126" s="41"/>
      <c r="N126" s="41"/>
      <c r="O126" s="41">
        <f t="shared" si="35"/>
        <v>7622</v>
      </c>
      <c r="P126" s="41">
        <v>7622</v>
      </c>
      <c r="Q126" s="41"/>
      <c r="R126" s="41"/>
      <c r="S126" s="41">
        <f t="shared" si="36"/>
        <v>0</v>
      </c>
      <c r="T126" s="41"/>
      <c r="U126" s="41"/>
      <c r="V126" s="41"/>
      <c r="W126" s="52"/>
      <c r="X126" s="52"/>
      <c r="Y126" s="52">
        <f t="shared" si="27"/>
        <v>7622</v>
      </c>
      <c r="Z126" s="115">
        <f t="shared" si="28"/>
        <v>1</v>
      </c>
      <c r="AA126" s="52">
        <f t="shared" si="29"/>
        <v>7622</v>
      </c>
      <c r="AB126" s="124">
        <f t="shared" si="25"/>
        <v>1</v>
      </c>
      <c r="AC126" s="133"/>
      <c r="AD126" s="133"/>
      <c r="AE126" s="133">
        <v>1</v>
      </c>
      <c r="AF126" s="148"/>
      <c r="AG126" s="200" t="s">
        <v>1460</v>
      </c>
      <c r="AH126" s="200" t="s">
        <v>1462</v>
      </c>
      <c r="AI126" s="200"/>
      <c r="AJ126" s="200"/>
      <c r="AK126" s="49" t="s">
        <v>1463</v>
      </c>
    </row>
    <row r="127" spans="1:37" s="252" customFormat="1" ht="66.75" customHeight="1">
      <c r="A127" s="269">
        <f t="shared" si="37"/>
        <v>108</v>
      </c>
      <c r="B127" s="171" t="s">
        <v>1453</v>
      </c>
      <c r="C127" s="39" t="s">
        <v>59</v>
      </c>
      <c r="D127" s="40" t="s">
        <v>47</v>
      </c>
      <c r="E127" s="41"/>
      <c r="F127" s="31">
        <v>107729</v>
      </c>
      <c r="G127" s="41"/>
      <c r="H127" s="41">
        <v>107729</v>
      </c>
      <c r="I127" s="41"/>
      <c r="J127" s="32" t="s">
        <v>48</v>
      </c>
      <c r="K127" s="41"/>
      <c r="L127" s="41"/>
      <c r="M127" s="41"/>
      <c r="N127" s="41"/>
      <c r="O127" s="41">
        <f t="shared" si="35"/>
        <v>107729.55346</v>
      </c>
      <c r="P127" s="41">
        <v>107729.55346</v>
      </c>
      <c r="Q127" s="41"/>
      <c r="R127" s="41"/>
      <c r="S127" s="41">
        <f t="shared" si="36"/>
        <v>107729.55346</v>
      </c>
      <c r="T127" s="41">
        <v>107729.55346</v>
      </c>
      <c r="U127" s="41"/>
      <c r="V127" s="41"/>
      <c r="W127" s="52"/>
      <c r="X127" s="52"/>
      <c r="Y127" s="52">
        <f t="shared" si="27"/>
        <v>0</v>
      </c>
      <c r="Z127" s="115">
        <f t="shared" si="28"/>
        <v>0</v>
      </c>
      <c r="AA127" s="52">
        <f t="shared" si="29"/>
        <v>0</v>
      </c>
      <c r="AB127" s="124">
        <f t="shared" si="25"/>
        <v>0</v>
      </c>
      <c r="AC127" s="133"/>
      <c r="AD127" s="133">
        <v>1</v>
      </c>
      <c r="AE127" s="133"/>
      <c r="AF127" s="148"/>
      <c r="AG127" s="200" t="s">
        <v>1461</v>
      </c>
      <c r="AH127" s="200" t="s">
        <v>1455</v>
      </c>
      <c r="AI127" s="200"/>
      <c r="AJ127" s="200"/>
      <c r="AK127" s="49" t="s">
        <v>1454</v>
      </c>
    </row>
    <row r="128" spans="1:37" s="252" customFormat="1" ht="90.75" customHeight="1">
      <c r="A128" s="269">
        <f t="shared" si="37"/>
        <v>109</v>
      </c>
      <c r="B128" s="171" t="s">
        <v>627</v>
      </c>
      <c r="C128" s="39" t="s">
        <v>59</v>
      </c>
      <c r="D128" s="40" t="s">
        <v>47</v>
      </c>
      <c r="E128" s="41"/>
      <c r="F128" s="31">
        <v>13437</v>
      </c>
      <c r="G128" s="41"/>
      <c r="H128" s="41">
        <v>13437</v>
      </c>
      <c r="I128" s="41"/>
      <c r="J128" s="32" t="s">
        <v>48</v>
      </c>
      <c r="K128" s="41"/>
      <c r="L128" s="41"/>
      <c r="M128" s="41"/>
      <c r="N128" s="41"/>
      <c r="O128" s="41">
        <f t="shared" si="35"/>
        <v>671.86300000000006</v>
      </c>
      <c r="P128" s="41">
        <v>671.86300000000006</v>
      </c>
      <c r="Q128" s="41"/>
      <c r="R128" s="41"/>
      <c r="S128" s="41">
        <f t="shared" si="36"/>
        <v>0</v>
      </c>
      <c r="T128" s="41"/>
      <c r="U128" s="41"/>
      <c r="V128" s="41"/>
      <c r="W128" s="52">
        <f t="shared" ref="W128:W133" si="43">R128-V128</f>
        <v>0</v>
      </c>
      <c r="X128" s="52"/>
      <c r="Y128" s="52">
        <f t="shared" si="27"/>
        <v>671.86300000000006</v>
      </c>
      <c r="Z128" s="115">
        <f t="shared" si="28"/>
        <v>1</v>
      </c>
      <c r="AA128" s="52">
        <f t="shared" si="29"/>
        <v>671.86300000000006</v>
      </c>
      <c r="AB128" s="124">
        <f t="shared" si="25"/>
        <v>1</v>
      </c>
      <c r="AC128" s="133">
        <v>1</v>
      </c>
      <c r="AD128" s="133"/>
      <c r="AE128" s="133"/>
      <c r="AF128" s="148"/>
      <c r="AG128" s="200" t="s">
        <v>1456</v>
      </c>
      <c r="AH128" s="200" t="s">
        <v>1457</v>
      </c>
      <c r="AI128" s="200"/>
      <c r="AJ128" s="200"/>
      <c r="AK128" s="49" t="s">
        <v>1498</v>
      </c>
    </row>
    <row r="129" spans="1:37" s="252" customFormat="1" ht="90.75" customHeight="1">
      <c r="A129" s="269">
        <f t="shared" si="37"/>
        <v>110</v>
      </c>
      <c r="B129" s="171" t="s">
        <v>628</v>
      </c>
      <c r="C129" s="39" t="s">
        <v>59</v>
      </c>
      <c r="D129" s="40" t="s">
        <v>63</v>
      </c>
      <c r="E129" s="41"/>
      <c r="F129" s="31">
        <v>20757</v>
      </c>
      <c r="G129" s="41"/>
      <c r="H129" s="41">
        <v>20757</v>
      </c>
      <c r="I129" s="41"/>
      <c r="J129" s="32" t="s">
        <v>48</v>
      </c>
      <c r="K129" s="41"/>
      <c r="L129" s="41"/>
      <c r="M129" s="41"/>
      <c r="N129" s="41"/>
      <c r="O129" s="41">
        <f t="shared" si="35"/>
        <v>5910</v>
      </c>
      <c r="P129" s="41">
        <v>5910</v>
      </c>
      <c r="Q129" s="41"/>
      <c r="R129" s="41"/>
      <c r="S129" s="41">
        <f t="shared" si="36"/>
        <v>0</v>
      </c>
      <c r="T129" s="41"/>
      <c r="U129" s="41"/>
      <c r="V129" s="41"/>
      <c r="W129" s="52">
        <f t="shared" si="43"/>
        <v>0</v>
      </c>
      <c r="X129" s="52"/>
      <c r="Y129" s="52">
        <f t="shared" si="27"/>
        <v>5910</v>
      </c>
      <c r="Z129" s="115">
        <f t="shared" si="28"/>
        <v>1</v>
      </c>
      <c r="AA129" s="52">
        <f t="shared" si="29"/>
        <v>5910</v>
      </c>
      <c r="AB129" s="124">
        <f t="shared" si="25"/>
        <v>1</v>
      </c>
      <c r="AC129" s="133">
        <v>1</v>
      </c>
      <c r="AD129" s="133"/>
      <c r="AE129" s="133"/>
      <c r="AF129" s="148"/>
      <c r="AG129" s="200" t="s">
        <v>1459</v>
      </c>
      <c r="AH129" s="200" t="s">
        <v>1458</v>
      </c>
      <c r="AI129" s="200"/>
      <c r="AJ129" s="200"/>
      <c r="AK129" s="49" t="s">
        <v>1499</v>
      </c>
    </row>
    <row r="130" spans="1:37" s="253" customFormat="1" ht="26.25" customHeight="1">
      <c r="A130" s="29" t="s">
        <v>27</v>
      </c>
      <c r="B130" s="21" t="s">
        <v>21</v>
      </c>
      <c r="C130" s="17"/>
      <c r="D130" s="19"/>
      <c r="E130" s="20">
        <f>E131</f>
        <v>1766783</v>
      </c>
      <c r="F130" s="20">
        <f>F131</f>
        <v>1714907.2479399999</v>
      </c>
      <c r="G130" s="20">
        <f t="shared" ref="G130:L130" si="44">G131</f>
        <v>0</v>
      </c>
      <c r="H130" s="20">
        <f>H131</f>
        <v>0</v>
      </c>
      <c r="I130" s="20">
        <f t="shared" si="44"/>
        <v>0</v>
      </c>
      <c r="J130" s="27"/>
      <c r="K130" s="20"/>
      <c r="L130" s="20">
        <f t="shared" si="44"/>
        <v>0</v>
      </c>
      <c r="M130" s="20"/>
      <c r="N130" s="20"/>
      <c r="O130" s="20">
        <f>O131</f>
        <v>141815.4</v>
      </c>
      <c r="P130" s="20">
        <f t="shared" ref="P130:AF130" si="45">P131</f>
        <v>141815.4</v>
      </c>
      <c r="Q130" s="20">
        <f t="shared" si="45"/>
        <v>0</v>
      </c>
      <c r="R130" s="20">
        <f t="shared" si="45"/>
        <v>0</v>
      </c>
      <c r="S130" s="20">
        <f t="shared" si="45"/>
        <v>141815.4</v>
      </c>
      <c r="T130" s="20">
        <f t="shared" si="45"/>
        <v>141815.4</v>
      </c>
      <c r="U130" s="20">
        <f t="shared" si="45"/>
        <v>0</v>
      </c>
      <c r="V130" s="20">
        <f t="shared" si="45"/>
        <v>0</v>
      </c>
      <c r="W130" s="20">
        <f t="shared" si="43"/>
        <v>0</v>
      </c>
      <c r="X130" s="20"/>
      <c r="Y130" s="20">
        <f t="shared" si="27"/>
        <v>0</v>
      </c>
      <c r="Z130" s="113">
        <f t="shared" si="28"/>
        <v>0</v>
      </c>
      <c r="AA130" s="20">
        <f t="shared" si="29"/>
        <v>0</v>
      </c>
      <c r="AB130" s="122">
        <f t="shared" si="25"/>
        <v>0</v>
      </c>
      <c r="AC130" s="100">
        <f>AC131</f>
        <v>1</v>
      </c>
      <c r="AD130" s="100">
        <f t="shared" si="45"/>
        <v>0</v>
      </c>
      <c r="AE130" s="100">
        <f t="shared" si="45"/>
        <v>0</v>
      </c>
      <c r="AF130" s="20">
        <f t="shared" si="45"/>
        <v>0</v>
      </c>
      <c r="AG130" s="199"/>
      <c r="AH130" s="199"/>
      <c r="AI130" s="199"/>
      <c r="AJ130" s="199"/>
      <c r="AK130" s="78"/>
    </row>
    <row r="131" spans="1:37" s="253" customFormat="1" ht="65.25" customHeight="1">
      <c r="A131" s="269">
        <f>ROW()-20</f>
        <v>111</v>
      </c>
      <c r="B131" s="163" t="s">
        <v>416</v>
      </c>
      <c r="C131" s="87" t="s">
        <v>70</v>
      </c>
      <c r="D131" s="40" t="s">
        <v>63</v>
      </c>
      <c r="E131" s="41">
        <v>1766783</v>
      </c>
      <c r="F131" s="41">
        <v>1714907.2479399999</v>
      </c>
      <c r="G131" s="41"/>
      <c r="H131" s="41"/>
      <c r="I131" s="41"/>
      <c r="J131" s="80" t="s">
        <v>417</v>
      </c>
      <c r="K131" s="80" t="s">
        <v>418</v>
      </c>
      <c r="L131" s="41"/>
      <c r="M131" s="41"/>
      <c r="N131" s="41"/>
      <c r="O131" s="41">
        <f>SUM(P131:R131)</f>
        <v>141815.4</v>
      </c>
      <c r="P131" s="41">
        <v>141815.4</v>
      </c>
      <c r="Q131" s="41"/>
      <c r="R131" s="41"/>
      <c r="S131" s="41">
        <f t="shared" si="36"/>
        <v>141815.4</v>
      </c>
      <c r="T131" s="41">
        <v>141815.4</v>
      </c>
      <c r="U131" s="41"/>
      <c r="V131" s="41"/>
      <c r="W131" s="52">
        <f t="shared" si="43"/>
        <v>0</v>
      </c>
      <c r="X131" s="52"/>
      <c r="Y131" s="52">
        <f t="shared" si="27"/>
        <v>0</v>
      </c>
      <c r="Z131" s="115">
        <f t="shared" si="28"/>
        <v>0</v>
      </c>
      <c r="AA131" s="52">
        <f t="shared" si="29"/>
        <v>0</v>
      </c>
      <c r="AB131" s="124">
        <f t="shared" si="25"/>
        <v>0</v>
      </c>
      <c r="AC131" s="133">
        <v>1</v>
      </c>
      <c r="AD131" s="133">
        <v>0</v>
      </c>
      <c r="AE131" s="133">
        <v>0</v>
      </c>
      <c r="AF131" s="134">
        <v>0</v>
      </c>
      <c r="AG131" s="134"/>
      <c r="AH131" s="134"/>
      <c r="AI131" s="200" t="s">
        <v>826</v>
      </c>
      <c r="AJ131" s="200" t="s">
        <v>825</v>
      </c>
      <c r="AK131" s="71"/>
    </row>
    <row r="132" spans="1:37" s="257" customFormat="1" ht="30" customHeight="1">
      <c r="A132" s="313" t="s">
        <v>1</v>
      </c>
      <c r="B132" s="314"/>
      <c r="C132" s="156"/>
      <c r="D132" s="15"/>
      <c r="E132" s="23">
        <f>E134+F166</f>
        <v>256270435.86035001</v>
      </c>
      <c r="F132" s="23">
        <f t="shared" ref="F132:V132" si="46">F134+F166</f>
        <v>258098418.28947997</v>
      </c>
      <c r="G132" s="23">
        <f t="shared" si="46"/>
        <v>113365.9</v>
      </c>
      <c r="H132" s="23">
        <f t="shared" si="46"/>
        <v>34987099.299999997</v>
      </c>
      <c r="I132" s="23">
        <f t="shared" si="46"/>
        <v>16192484.599999998</v>
      </c>
      <c r="J132" s="23">
        <f t="shared" si="46"/>
        <v>0</v>
      </c>
      <c r="K132" s="23">
        <f t="shared" si="46"/>
        <v>0</v>
      </c>
      <c r="L132" s="23">
        <f t="shared" si="46"/>
        <v>0</v>
      </c>
      <c r="M132" s="23">
        <f t="shared" si="46"/>
        <v>1779322.49077</v>
      </c>
      <c r="N132" s="23">
        <f t="shared" si="46"/>
        <v>50451424.2566</v>
      </c>
      <c r="O132" s="23">
        <f t="shared" si="46"/>
        <v>93635542.733319998</v>
      </c>
      <c r="P132" s="23">
        <f t="shared" si="46"/>
        <v>89543692.733319998</v>
      </c>
      <c r="Q132" s="23">
        <f t="shared" si="46"/>
        <v>4091850</v>
      </c>
      <c r="R132" s="23">
        <f t="shared" si="46"/>
        <v>0</v>
      </c>
      <c r="S132" s="23">
        <f t="shared" si="46"/>
        <v>25837415.146390002</v>
      </c>
      <c r="T132" s="23">
        <f t="shared" si="46"/>
        <v>25837415.146390002</v>
      </c>
      <c r="U132" s="23">
        <f t="shared" si="46"/>
        <v>0</v>
      </c>
      <c r="V132" s="23">
        <f t="shared" si="46"/>
        <v>0</v>
      </c>
      <c r="W132" s="23">
        <f t="shared" si="43"/>
        <v>0</v>
      </c>
      <c r="X132" s="23"/>
      <c r="Y132" s="23">
        <f>P132+Q132-T132-U132</f>
        <v>67798127.586929992</v>
      </c>
      <c r="Z132" s="109">
        <f t="shared" si="28"/>
        <v>0.72406402107395673</v>
      </c>
      <c r="AA132" s="23">
        <f>Y132+W132</f>
        <v>67798127.586929992</v>
      </c>
      <c r="AB132" s="110">
        <f t="shared" si="25"/>
        <v>0.72406402107395673</v>
      </c>
      <c r="AC132" s="23">
        <f>AC134+AC166</f>
        <v>30</v>
      </c>
      <c r="AD132" s="23">
        <f>AD134+AD166</f>
        <v>14</v>
      </c>
      <c r="AE132" s="23">
        <f>AE134+AE166</f>
        <v>6</v>
      </c>
      <c r="AF132" s="23">
        <f>AF134+AF166</f>
        <v>0</v>
      </c>
      <c r="AG132" s="23"/>
      <c r="AH132" s="23"/>
      <c r="AI132" s="23"/>
      <c r="AJ132" s="23"/>
      <c r="AK132" s="227">
        <f>AK134+AK166</f>
        <v>0</v>
      </c>
    </row>
    <row r="133" spans="1:37" s="252" customFormat="1" ht="26.25" customHeight="1">
      <c r="A133" s="65"/>
      <c r="B133" s="66" t="s">
        <v>0</v>
      </c>
      <c r="C133" s="3"/>
      <c r="D133" s="2"/>
      <c r="E133" s="24"/>
      <c r="F133" s="24"/>
      <c r="G133" s="24"/>
      <c r="H133" s="24"/>
      <c r="I133" s="24"/>
      <c r="J133" s="14"/>
      <c r="K133" s="24"/>
      <c r="L133" s="24"/>
      <c r="M133" s="24"/>
      <c r="N133" s="24"/>
      <c r="O133" s="33">
        <v>0</v>
      </c>
      <c r="P133" s="24"/>
      <c r="Q133" s="24"/>
      <c r="R133" s="24"/>
      <c r="S133" s="33">
        <v>0</v>
      </c>
      <c r="T133" s="24"/>
      <c r="U133" s="24"/>
      <c r="V133" s="24"/>
      <c r="W133" s="51">
        <f t="shared" si="43"/>
        <v>0</v>
      </c>
      <c r="X133" s="76"/>
      <c r="Y133" s="51">
        <f t="shared" si="27"/>
        <v>0</v>
      </c>
      <c r="Z133" s="117"/>
      <c r="AA133" s="51"/>
      <c r="AB133" s="126"/>
      <c r="AC133" s="106"/>
      <c r="AD133" s="106"/>
      <c r="AE133" s="106"/>
      <c r="AF133" s="77"/>
      <c r="AG133" s="77"/>
      <c r="AH133" s="77"/>
      <c r="AI133" s="77"/>
      <c r="AJ133" s="77"/>
      <c r="AK133" s="64"/>
    </row>
    <row r="134" spans="1:37" s="253" customFormat="1" ht="26.25" customHeight="1">
      <c r="A134" s="29" t="s">
        <v>14</v>
      </c>
      <c r="B134" s="21" t="s">
        <v>8</v>
      </c>
      <c r="C134" s="17"/>
      <c r="D134" s="19"/>
      <c r="E134" s="20">
        <f>SUM(E135:E165)</f>
        <v>206649480.30000001</v>
      </c>
      <c r="F134" s="20">
        <f>SUM(F135:F165)</f>
        <v>208477462.72912997</v>
      </c>
      <c r="G134" s="20">
        <f>SUM(G135:G165)</f>
        <v>113365.9</v>
      </c>
      <c r="H134" s="20">
        <f>SUM(H135:H165)</f>
        <v>34987099.299999997</v>
      </c>
      <c r="I134" s="20">
        <f>SUM(I135:I165)</f>
        <v>16192484.599999998</v>
      </c>
      <c r="J134" s="20">
        <f>SUM(J135:J164)</f>
        <v>0</v>
      </c>
      <c r="K134" s="20">
        <f>SUM(K135:K164)</f>
        <v>0</v>
      </c>
      <c r="L134" s="20">
        <f>SUM(L135:L164)</f>
        <v>0</v>
      </c>
      <c r="M134" s="20">
        <f t="shared" ref="M134:T134" si="47">SUM(M135:M165)</f>
        <v>1779322.49077</v>
      </c>
      <c r="N134" s="20">
        <f t="shared" si="47"/>
        <v>50312188.562399998</v>
      </c>
      <c r="O134" s="20">
        <f t="shared" si="47"/>
        <v>51050292.593319997</v>
      </c>
      <c r="P134" s="20">
        <f t="shared" si="47"/>
        <v>47050292.593319997</v>
      </c>
      <c r="Q134" s="20">
        <f t="shared" si="47"/>
        <v>4000000</v>
      </c>
      <c r="R134" s="20">
        <f t="shared" si="47"/>
        <v>0</v>
      </c>
      <c r="S134" s="20">
        <f t="shared" si="47"/>
        <v>25688169.546960004</v>
      </c>
      <c r="T134" s="20">
        <f t="shared" si="47"/>
        <v>25688169.546960004</v>
      </c>
      <c r="U134" s="20">
        <f>SUM(U135:U164)</f>
        <v>0</v>
      </c>
      <c r="V134" s="20">
        <f>SUM(V135:V164)</f>
        <v>0</v>
      </c>
      <c r="W134" s="20"/>
      <c r="X134" s="20"/>
      <c r="Y134" s="20">
        <f t="shared" si="27"/>
        <v>25362123.046359994</v>
      </c>
      <c r="Z134" s="113">
        <f t="shared" si="28"/>
        <v>0.49680661477107113</v>
      </c>
      <c r="AA134" s="20">
        <f t="shared" si="29"/>
        <v>25362123.046359994</v>
      </c>
      <c r="AB134" s="122">
        <f t="shared" si="25"/>
        <v>0.49680661477107113</v>
      </c>
      <c r="AC134" s="20">
        <f>SUM(AC135:AC165)</f>
        <v>18</v>
      </c>
      <c r="AD134" s="20">
        <f>SUM(AD135:AD165)</f>
        <v>11</v>
      </c>
      <c r="AE134" s="20">
        <f>SUM(AE135:AE165)</f>
        <v>2</v>
      </c>
      <c r="AF134" s="20">
        <f>SUM(AF135:AF164)</f>
        <v>0</v>
      </c>
      <c r="AG134" s="20"/>
      <c r="AH134" s="20"/>
      <c r="AI134" s="20"/>
      <c r="AJ134" s="20"/>
      <c r="AK134" s="228">
        <f>SUM(AK135:AK164)</f>
        <v>0</v>
      </c>
    </row>
    <row r="135" spans="1:37" s="258" customFormat="1" ht="86.25" customHeight="1">
      <c r="A135" s="269">
        <f>ROW()-23</f>
        <v>112</v>
      </c>
      <c r="B135" s="187" t="s">
        <v>163</v>
      </c>
      <c r="C135" s="39" t="s">
        <v>45</v>
      </c>
      <c r="D135" s="42" t="s">
        <v>63</v>
      </c>
      <c r="E135" s="41">
        <v>11303880</v>
      </c>
      <c r="F135" s="41">
        <v>10366403.130000001</v>
      </c>
      <c r="G135" s="41"/>
      <c r="H135" s="41">
        <v>11303880</v>
      </c>
      <c r="I135" s="41">
        <v>6479043.5999999996</v>
      </c>
      <c r="J135" s="32" t="s">
        <v>164</v>
      </c>
      <c r="K135" s="31" t="s">
        <v>577</v>
      </c>
      <c r="L135" s="31" t="s">
        <v>545</v>
      </c>
      <c r="M135" s="41"/>
      <c r="N135" s="41">
        <v>10507157.199999999</v>
      </c>
      <c r="O135" s="41">
        <v>4320583.5999999996</v>
      </c>
      <c r="P135" s="41">
        <v>4320583.5999999996</v>
      </c>
      <c r="Q135" s="41"/>
      <c r="R135" s="41"/>
      <c r="S135" s="41">
        <v>750269.8</v>
      </c>
      <c r="T135" s="41">
        <v>750269.8</v>
      </c>
      <c r="U135" s="41"/>
      <c r="V135" s="41"/>
      <c r="W135" s="52">
        <f t="shared" ref="W135:W164" si="48">R135-V135</f>
        <v>0</v>
      </c>
      <c r="X135" s="52"/>
      <c r="Y135" s="52">
        <f t="shared" si="27"/>
        <v>3570313.8</v>
      </c>
      <c r="Z135" s="115">
        <f t="shared" si="28"/>
        <v>0.82634989402820491</v>
      </c>
      <c r="AA135" s="52">
        <f t="shared" si="29"/>
        <v>3570313.8</v>
      </c>
      <c r="AB135" s="124">
        <f t="shared" si="25"/>
        <v>0.82634989402820491</v>
      </c>
      <c r="AC135" s="133">
        <v>1</v>
      </c>
      <c r="AD135" s="133">
        <v>0</v>
      </c>
      <c r="AE135" s="133">
        <v>0</v>
      </c>
      <c r="AF135" s="134">
        <v>0</v>
      </c>
      <c r="AG135" s="134"/>
      <c r="AH135" s="134"/>
      <c r="AI135" s="200" t="s">
        <v>714</v>
      </c>
      <c r="AJ135" s="200" t="s">
        <v>697</v>
      </c>
      <c r="AK135" s="49" t="s">
        <v>540</v>
      </c>
    </row>
    <row r="136" spans="1:37" s="258" customFormat="1" ht="93" customHeight="1">
      <c r="A136" s="269">
        <f t="shared" ref="A136:A165" si="49">ROW()-23</f>
        <v>113</v>
      </c>
      <c r="B136" s="187" t="s">
        <v>46</v>
      </c>
      <c r="C136" s="39" t="s">
        <v>45</v>
      </c>
      <c r="D136" s="42" t="s">
        <v>99</v>
      </c>
      <c r="E136" s="41">
        <v>2048546</v>
      </c>
      <c r="F136" s="41">
        <v>1879225.48</v>
      </c>
      <c r="G136" s="41">
        <v>113365.9</v>
      </c>
      <c r="H136" s="41">
        <v>1935180.1</v>
      </c>
      <c r="I136" s="41">
        <v>1605621.2</v>
      </c>
      <c r="J136" s="32" t="s">
        <v>165</v>
      </c>
      <c r="K136" s="31" t="s">
        <v>542</v>
      </c>
      <c r="L136" s="31" t="s">
        <v>541</v>
      </c>
      <c r="M136" s="41">
        <v>113365.9</v>
      </c>
      <c r="N136" s="41">
        <v>1598621.2</v>
      </c>
      <c r="O136" s="41">
        <v>273604.3</v>
      </c>
      <c r="P136" s="41">
        <v>273604.3</v>
      </c>
      <c r="Q136" s="41"/>
      <c r="R136" s="41"/>
      <c r="S136" s="41"/>
      <c r="T136" s="41"/>
      <c r="U136" s="229"/>
      <c r="V136" s="41"/>
      <c r="W136" s="52">
        <f t="shared" si="48"/>
        <v>0</v>
      </c>
      <c r="X136" s="52"/>
      <c r="Y136" s="52">
        <f t="shared" si="27"/>
        <v>273604.3</v>
      </c>
      <c r="Z136" s="115">
        <f t="shared" si="28"/>
        <v>1</v>
      </c>
      <c r="AA136" s="52">
        <f t="shared" si="29"/>
        <v>273604.3</v>
      </c>
      <c r="AB136" s="124">
        <f t="shared" si="25"/>
        <v>1</v>
      </c>
      <c r="AC136" s="133">
        <v>1</v>
      </c>
      <c r="AD136" s="133">
        <v>0</v>
      </c>
      <c r="AE136" s="133"/>
      <c r="AF136" s="134">
        <v>0</v>
      </c>
      <c r="AG136" s="134"/>
      <c r="AH136" s="134"/>
      <c r="AI136" s="200" t="s">
        <v>715</v>
      </c>
      <c r="AJ136" s="200" t="s">
        <v>698</v>
      </c>
      <c r="AK136" s="49" t="s">
        <v>1500</v>
      </c>
    </row>
    <row r="137" spans="1:37" s="258" customFormat="1" ht="99" customHeight="1">
      <c r="A137" s="269">
        <f t="shared" si="49"/>
        <v>114</v>
      </c>
      <c r="B137" s="187" t="s">
        <v>166</v>
      </c>
      <c r="C137" s="39" t="s">
        <v>45</v>
      </c>
      <c r="D137" s="42" t="s">
        <v>63</v>
      </c>
      <c r="E137" s="41">
        <v>10939817</v>
      </c>
      <c r="F137" s="41">
        <v>10408981.047909999</v>
      </c>
      <c r="G137" s="41"/>
      <c r="H137" s="41">
        <v>10939817</v>
      </c>
      <c r="I137" s="41">
        <v>1003548.9</v>
      </c>
      <c r="J137" s="80" t="s">
        <v>543</v>
      </c>
      <c r="K137" s="31" t="s">
        <v>578</v>
      </c>
      <c r="L137" s="31" t="s">
        <v>541</v>
      </c>
      <c r="M137" s="41"/>
      <c r="N137" s="41">
        <v>5003548.8</v>
      </c>
      <c r="O137" s="41">
        <v>6000000</v>
      </c>
      <c r="P137" s="41">
        <v>6000000</v>
      </c>
      <c r="Q137" s="41"/>
      <c r="R137" s="41"/>
      <c r="S137" s="41">
        <v>2137730.2000000002</v>
      </c>
      <c r="T137" s="41">
        <v>2137730.2000000002</v>
      </c>
      <c r="U137" s="41"/>
      <c r="V137" s="41"/>
      <c r="W137" s="52">
        <f t="shared" si="48"/>
        <v>0</v>
      </c>
      <c r="X137" s="52"/>
      <c r="Y137" s="52">
        <f t="shared" si="27"/>
        <v>3862269.8</v>
      </c>
      <c r="Z137" s="115">
        <f t="shared" si="28"/>
        <v>0.64371163333333326</v>
      </c>
      <c r="AA137" s="52">
        <f t="shared" si="29"/>
        <v>3862269.8</v>
      </c>
      <c r="AB137" s="124">
        <f t="shared" si="25"/>
        <v>0.64371163333333326</v>
      </c>
      <c r="AC137" s="133">
        <v>1</v>
      </c>
      <c r="AD137" s="133">
        <v>0</v>
      </c>
      <c r="AE137" s="133">
        <v>0</v>
      </c>
      <c r="AF137" s="134">
        <v>0</v>
      </c>
      <c r="AG137" s="134"/>
      <c r="AH137" s="134"/>
      <c r="AI137" s="200" t="s">
        <v>719</v>
      </c>
      <c r="AJ137" s="200" t="s">
        <v>699</v>
      </c>
      <c r="AK137" s="49" t="s">
        <v>544</v>
      </c>
    </row>
    <row r="138" spans="1:37" s="259" customFormat="1" ht="83.25" customHeight="1">
      <c r="A138" s="269">
        <f t="shared" si="49"/>
        <v>115</v>
      </c>
      <c r="B138" s="171" t="s">
        <v>168</v>
      </c>
      <c r="C138" s="39" t="s">
        <v>45</v>
      </c>
      <c r="D138" s="42" t="s">
        <v>47</v>
      </c>
      <c r="E138" s="31">
        <v>240981</v>
      </c>
      <c r="F138" s="31">
        <v>240981</v>
      </c>
      <c r="G138" s="31"/>
      <c r="H138" s="31"/>
      <c r="I138" s="31"/>
      <c r="J138" s="32" t="s">
        <v>167</v>
      </c>
      <c r="K138" s="31" t="s">
        <v>579</v>
      </c>
      <c r="L138" s="31" t="s">
        <v>580</v>
      </c>
      <c r="M138" s="31"/>
      <c r="N138" s="31">
        <v>134770.4</v>
      </c>
      <c r="O138" s="41">
        <v>153803.9</v>
      </c>
      <c r="P138" s="31">
        <v>153803.9</v>
      </c>
      <c r="Q138" s="31"/>
      <c r="R138" s="31"/>
      <c r="S138" s="41">
        <f t="shared" ref="S138:S174" si="50">SUM(T138:V138)</f>
        <v>0</v>
      </c>
      <c r="T138" s="31"/>
      <c r="U138" s="31"/>
      <c r="V138" s="31"/>
      <c r="W138" s="52">
        <f t="shared" si="48"/>
        <v>0</v>
      </c>
      <c r="X138" s="52"/>
      <c r="Y138" s="52">
        <f t="shared" si="27"/>
        <v>153803.9</v>
      </c>
      <c r="Z138" s="115">
        <f t="shared" si="28"/>
        <v>1</v>
      </c>
      <c r="AA138" s="52">
        <f t="shared" si="29"/>
        <v>153803.9</v>
      </c>
      <c r="AB138" s="124">
        <f t="shared" si="25"/>
        <v>1</v>
      </c>
      <c r="AC138" s="133">
        <v>1</v>
      </c>
      <c r="AD138" s="133">
        <v>0</v>
      </c>
      <c r="AE138" s="133">
        <v>0</v>
      </c>
      <c r="AF138" s="134">
        <v>0</v>
      </c>
      <c r="AG138" s="134"/>
      <c r="AH138" s="134"/>
      <c r="AI138" s="200" t="s">
        <v>716</v>
      </c>
      <c r="AJ138" s="200" t="s">
        <v>700</v>
      </c>
      <c r="AK138" s="49" t="s">
        <v>1501</v>
      </c>
    </row>
    <row r="139" spans="1:37" s="259" customFormat="1" ht="83.25" customHeight="1">
      <c r="A139" s="269">
        <f t="shared" si="49"/>
        <v>116</v>
      </c>
      <c r="B139" s="171" t="s">
        <v>581</v>
      </c>
      <c r="C139" s="39" t="s">
        <v>45</v>
      </c>
      <c r="D139" s="42">
        <v>2026</v>
      </c>
      <c r="E139" s="31">
        <v>1134821</v>
      </c>
      <c r="F139" s="31">
        <v>1134821</v>
      </c>
      <c r="G139" s="31"/>
      <c r="H139" s="31">
        <v>1134821</v>
      </c>
      <c r="I139" s="31">
        <v>0</v>
      </c>
      <c r="J139" s="32" t="s">
        <v>582</v>
      </c>
      <c r="K139" s="31" t="s">
        <v>583</v>
      </c>
      <c r="L139" s="54" t="s">
        <v>583</v>
      </c>
      <c r="M139" s="31"/>
      <c r="N139" s="31">
        <v>1134821</v>
      </c>
      <c r="O139" s="41">
        <f t="shared" ref="O139:O171" si="51">SUM(P139:R139)</f>
        <v>1134821</v>
      </c>
      <c r="P139" s="31">
        <v>1134821</v>
      </c>
      <c r="Q139" s="31"/>
      <c r="R139" s="31"/>
      <c r="S139" s="41">
        <f t="shared" si="50"/>
        <v>0</v>
      </c>
      <c r="T139" s="31"/>
      <c r="U139" s="31"/>
      <c r="V139" s="31"/>
      <c r="W139" s="52">
        <f t="shared" si="48"/>
        <v>0</v>
      </c>
      <c r="X139" s="52"/>
      <c r="Y139" s="52">
        <f t="shared" si="27"/>
        <v>1134821</v>
      </c>
      <c r="Z139" s="115">
        <f t="shared" si="28"/>
        <v>1</v>
      </c>
      <c r="AA139" s="52">
        <f t="shared" si="29"/>
        <v>1134821</v>
      </c>
      <c r="AB139" s="124">
        <f t="shared" si="25"/>
        <v>1</v>
      </c>
      <c r="AC139" s="133">
        <v>1</v>
      </c>
      <c r="AD139" s="133"/>
      <c r="AE139" s="133"/>
      <c r="AF139" s="134"/>
      <c r="AG139" s="134"/>
      <c r="AH139" s="134"/>
      <c r="AI139" s="200" t="s">
        <v>717</v>
      </c>
      <c r="AJ139" s="134" t="s">
        <v>702</v>
      </c>
      <c r="AK139" s="49" t="s">
        <v>701</v>
      </c>
    </row>
    <row r="140" spans="1:37" s="259" customFormat="1" ht="83.25" customHeight="1">
      <c r="A140" s="269">
        <f t="shared" si="49"/>
        <v>117</v>
      </c>
      <c r="B140" s="171" t="s">
        <v>584</v>
      </c>
      <c r="C140" s="39" t="s">
        <v>45</v>
      </c>
      <c r="D140" s="42">
        <v>2026</v>
      </c>
      <c r="E140" s="31">
        <v>1482559</v>
      </c>
      <c r="F140" s="31">
        <v>1482559</v>
      </c>
      <c r="G140" s="31"/>
      <c r="H140" s="31">
        <v>1482559</v>
      </c>
      <c r="I140" s="31">
        <v>0</v>
      </c>
      <c r="J140" s="32" t="s">
        <v>585</v>
      </c>
      <c r="K140" s="31" t="s">
        <v>583</v>
      </c>
      <c r="L140" s="54" t="s">
        <v>583</v>
      </c>
      <c r="M140" s="31"/>
      <c r="N140" s="31">
        <v>1482559</v>
      </c>
      <c r="O140" s="41">
        <f t="shared" si="51"/>
        <v>1482559</v>
      </c>
      <c r="P140" s="31">
        <v>1482559</v>
      </c>
      <c r="Q140" s="31"/>
      <c r="R140" s="31"/>
      <c r="S140" s="41">
        <f t="shared" si="50"/>
        <v>0</v>
      </c>
      <c r="T140" s="31"/>
      <c r="U140" s="31"/>
      <c r="V140" s="31"/>
      <c r="W140" s="52">
        <f t="shared" si="48"/>
        <v>0</v>
      </c>
      <c r="X140" s="52"/>
      <c r="Y140" s="52">
        <f t="shared" si="27"/>
        <v>1482559</v>
      </c>
      <c r="Z140" s="115">
        <f t="shared" si="28"/>
        <v>1</v>
      </c>
      <c r="AA140" s="52">
        <f t="shared" si="29"/>
        <v>1482559</v>
      </c>
      <c r="AB140" s="124">
        <f t="shared" si="25"/>
        <v>1</v>
      </c>
      <c r="AC140" s="133">
        <v>1</v>
      </c>
      <c r="AD140" s="133"/>
      <c r="AE140" s="133"/>
      <c r="AF140" s="134"/>
      <c r="AG140" s="134"/>
      <c r="AH140" s="134"/>
      <c r="AI140" s="200" t="s">
        <v>718</v>
      </c>
      <c r="AJ140" s="134" t="s">
        <v>702</v>
      </c>
      <c r="AK140" s="49" t="s">
        <v>701</v>
      </c>
    </row>
    <row r="141" spans="1:37" s="257" customFormat="1" ht="57.75" customHeight="1">
      <c r="A141" s="269">
        <f t="shared" si="49"/>
        <v>118</v>
      </c>
      <c r="B141" s="187" t="s">
        <v>169</v>
      </c>
      <c r="C141" s="39" t="s">
        <v>45</v>
      </c>
      <c r="D141" s="42" t="s">
        <v>99</v>
      </c>
      <c r="E141" s="41">
        <v>1067803</v>
      </c>
      <c r="F141" s="41">
        <v>2500211.5</v>
      </c>
      <c r="G141" s="31"/>
      <c r="H141" s="31" t="s">
        <v>170</v>
      </c>
      <c r="I141" s="31"/>
      <c r="J141" s="32" t="s">
        <v>171</v>
      </c>
      <c r="K141" s="31" t="s">
        <v>622</v>
      </c>
      <c r="L141" s="41"/>
      <c r="M141" s="41"/>
      <c r="N141" s="41"/>
      <c r="O141" s="41">
        <f t="shared" si="51"/>
        <v>834311</v>
      </c>
      <c r="P141" s="41">
        <v>834311</v>
      </c>
      <c r="Q141" s="41"/>
      <c r="R141" s="41"/>
      <c r="S141" s="41">
        <f t="shared" si="50"/>
        <v>139505</v>
      </c>
      <c r="T141" s="41">
        <v>139505</v>
      </c>
      <c r="U141" s="41"/>
      <c r="V141" s="41"/>
      <c r="W141" s="52">
        <f t="shared" si="48"/>
        <v>0</v>
      </c>
      <c r="X141" s="52"/>
      <c r="Y141" s="52">
        <f t="shared" si="27"/>
        <v>694806</v>
      </c>
      <c r="Z141" s="115">
        <f t="shared" si="28"/>
        <v>0.83279017057188509</v>
      </c>
      <c r="AA141" s="52">
        <f t="shared" si="29"/>
        <v>694806</v>
      </c>
      <c r="AB141" s="124">
        <f t="shared" si="25"/>
        <v>0.83279017057188509</v>
      </c>
      <c r="AC141" s="133"/>
      <c r="AD141" s="133">
        <v>1</v>
      </c>
      <c r="AE141" s="133"/>
      <c r="AF141" s="134">
        <v>0</v>
      </c>
      <c r="AG141" s="134"/>
      <c r="AH141" s="134"/>
      <c r="AI141" s="200" t="s">
        <v>734</v>
      </c>
      <c r="AJ141" s="200" t="s">
        <v>735</v>
      </c>
      <c r="AK141" s="49" t="s">
        <v>1502</v>
      </c>
    </row>
    <row r="142" spans="1:37" s="257" customFormat="1" ht="96" customHeight="1">
      <c r="A142" s="269">
        <f t="shared" si="49"/>
        <v>119</v>
      </c>
      <c r="B142" s="187" t="s">
        <v>172</v>
      </c>
      <c r="C142" s="39" t="s">
        <v>45</v>
      </c>
      <c r="D142" s="42" t="s">
        <v>63</v>
      </c>
      <c r="E142" s="41">
        <v>6055963</v>
      </c>
      <c r="F142" s="41">
        <v>5745283.7999999998</v>
      </c>
      <c r="G142" s="41"/>
      <c r="H142" s="31" t="s">
        <v>432</v>
      </c>
      <c r="I142" s="41"/>
      <c r="J142" s="32" t="s">
        <v>173</v>
      </c>
      <c r="K142" s="31" t="s">
        <v>623</v>
      </c>
      <c r="L142" s="41"/>
      <c r="M142" s="41"/>
      <c r="N142" s="41"/>
      <c r="O142" s="41">
        <f t="shared" si="51"/>
        <v>566934.5</v>
      </c>
      <c r="P142" s="41">
        <v>566934.5</v>
      </c>
      <c r="Q142" s="41"/>
      <c r="R142" s="41"/>
      <c r="S142" s="41">
        <f t="shared" si="50"/>
        <v>234865.3</v>
      </c>
      <c r="T142" s="41">
        <v>234865.3</v>
      </c>
      <c r="U142" s="41"/>
      <c r="V142" s="41"/>
      <c r="W142" s="52">
        <f t="shared" si="48"/>
        <v>0</v>
      </c>
      <c r="X142" s="52"/>
      <c r="Y142" s="52">
        <f t="shared" si="27"/>
        <v>332069.2</v>
      </c>
      <c r="Z142" s="115">
        <f t="shared" si="28"/>
        <v>0.58572762814751966</v>
      </c>
      <c r="AA142" s="52">
        <f t="shared" si="29"/>
        <v>332069.2</v>
      </c>
      <c r="AB142" s="124">
        <f t="shared" si="25"/>
        <v>0.58572762814751966</v>
      </c>
      <c r="AC142" s="133"/>
      <c r="AD142" s="133">
        <v>1</v>
      </c>
      <c r="AE142" s="133">
        <v>0</v>
      </c>
      <c r="AF142" s="134">
        <v>0</v>
      </c>
      <c r="AG142" s="134"/>
      <c r="AH142" s="134"/>
      <c r="AI142" s="200" t="s">
        <v>740</v>
      </c>
      <c r="AJ142" s="200" t="s">
        <v>739</v>
      </c>
      <c r="AK142" s="49" t="s">
        <v>744</v>
      </c>
    </row>
    <row r="143" spans="1:37" s="257" customFormat="1" ht="71.25" customHeight="1">
      <c r="A143" s="269">
        <f t="shared" si="49"/>
        <v>120</v>
      </c>
      <c r="B143" s="187" t="s">
        <v>1306</v>
      </c>
      <c r="C143" s="39" t="s">
        <v>45</v>
      </c>
      <c r="D143" s="40" t="s">
        <v>99</v>
      </c>
      <c r="E143" s="41">
        <v>8090229</v>
      </c>
      <c r="F143" s="31">
        <v>7508565.2999999998</v>
      </c>
      <c r="G143" s="41"/>
      <c r="H143" s="31" t="s">
        <v>203</v>
      </c>
      <c r="I143" s="41"/>
      <c r="J143" s="32" t="s">
        <v>102</v>
      </c>
      <c r="K143" s="31" t="s">
        <v>618</v>
      </c>
      <c r="L143" s="41"/>
      <c r="M143" s="41">
        <v>1665956.5907700001</v>
      </c>
      <c r="N143" s="41">
        <v>469793.66239999997</v>
      </c>
      <c r="O143" s="41">
        <v>1500000</v>
      </c>
      <c r="P143" s="41">
        <v>1500000</v>
      </c>
      <c r="Q143" s="41"/>
      <c r="R143" s="41"/>
      <c r="S143" s="41">
        <f t="shared" si="50"/>
        <v>430438.8</v>
      </c>
      <c r="T143" s="41">
        <v>430438.8</v>
      </c>
      <c r="U143" s="41"/>
      <c r="V143" s="41"/>
      <c r="W143" s="52">
        <f t="shared" si="48"/>
        <v>0</v>
      </c>
      <c r="X143" s="52"/>
      <c r="Y143" s="52">
        <f t="shared" si="27"/>
        <v>1069561.2</v>
      </c>
      <c r="Z143" s="115">
        <f t="shared" si="28"/>
        <v>0.71304079999999992</v>
      </c>
      <c r="AA143" s="52">
        <f t="shared" si="29"/>
        <v>1069561.2</v>
      </c>
      <c r="AB143" s="124">
        <f t="shared" si="25"/>
        <v>0.71304079999999992</v>
      </c>
      <c r="AC143" s="133">
        <v>1</v>
      </c>
      <c r="AD143" s="133">
        <v>0</v>
      </c>
      <c r="AE143" s="133">
        <v>0</v>
      </c>
      <c r="AF143" s="134">
        <v>0</v>
      </c>
      <c r="AG143" s="134"/>
      <c r="AH143" s="134"/>
      <c r="AI143" s="200" t="s">
        <v>882</v>
      </c>
      <c r="AJ143" s="134" t="s">
        <v>881</v>
      </c>
      <c r="AK143" s="81"/>
    </row>
    <row r="144" spans="1:37" s="257" customFormat="1" ht="87" customHeight="1">
      <c r="A144" s="269">
        <f t="shared" si="49"/>
        <v>121</v>
      </c>
      <c r="B144" s="169" t="s">
        <v>174</v>
      </c>
      <c r="C144" s="39" t="s">
        <v>45</v>
      </c>
      <c r="D144" s="40" t="s">
        <v>47</v>
      </c>
      <c r="E144" s="41">
        <v>2392098</v>
      </c>
      <c r="F144" s="31">
        <v>2294484</v>
      </c>
      <c r="G144" s="41"/>
      <c r="H144" s="31" t="s">
        <v>207</v>
      </c>
      <c r="I144" s="41"/>
      <c r="J144" s="32" t="s">
        <v>175</v>
      </c>
      <c r="K144" s="31" t="s">
        <v>619</v>
      </c>
      <c r="L144" s="41"/>
      <c r="M144" s="41"/>
      <c r="N144" s="41"/>
      <c r="O144" s="41">
        <f t="shared" si="51"/>
        <v>1150000</v>
      </c>
      <c r="P144" s="41">
        <v>1150000</v>
      </c>
      <c r="Q144" s="41"/>
      <c r="R144" s="41"/>
      <c r="S144" s="41">
        <f t="shared" si="50"/>
        <v>458543.8</v>
      </c>
      <c r="T144" s="41">
        <v>458543.8</v>
      </c>
      <c r="U144" s="41"/>
      <c r="V144" s="41"/>
      <c r="W144" s="52">
        <f t="shared" si="48"/>
        <v>0</v>
      </c>
      <c r="X144" s="52"/>
      <c r="Y144" s="52">
        <f t="shared" si="27"/>
        <v>691456.2</v>
      </c>
      <c r="Z144" s="115">
        <f t="shared" si="28"/>
        <v>0.60126626086956514</v>
      </c>
      <c r="AA144" s="52">
        <f t="shared" si="29"/>
        <v>691456.2</v>
      </c>
      <c r="AB144" s="124">
        <f t="shared" si="25"/>
        <v>0.60126626086956514</v>
      </c>
      <c r="AC144" s="133">
        <v>1</v>
      </c>
      <c r="AD144" s="133">
        <v>0</v>
      </c>
      <c r="AE144" s="133">
        <v>0</v>
      </c>
      <c r="AF144" s="134">
        <v>0</v>
      </c>
      <c r="AG144" s="134"/>
      <c r="AH144" s="134"/>
      <c r="AI144" s="200" t="s">
        <v>884</v>
      </c>
      <c r="AJ144" s="200" t="s">
        <v>883</v>
      </c>
      <c r="AK144" s="81"/>
    </row>
    <row r="145" spans="1:37" s="257" customFormat="1" ht="120" customHeight="1">
      <c r="A145" s="269">
        <f t="shared" si="49"/>
        <v>122</v>
      </c>
      <c r="B145" s="169" t="s">
        <v>176</v>
      </c>
      <c r="C145" s="39" t="s">
        <v>45</v>
      </c>
      <c r="D145" s="40" t="s">
        <v>47</v>
      </c>
      <c r="E145" s="41">
        <v>2273847</v>
      </c>
      <c r="F145" s="31">
        <v>803479.31099999999</v>
      </c>
      <c r="G145" s="41"/>
      <c r="H145" s="31" t="s">
        <v>227</v>
      </c>
      <c r="I145" s="41"/>
      <c r="J145" s="32" t="s">
        <v>177</v>
      </c>
      <c r="K145" s="41"/>
      <c r="L145" s="41"/>
      <c r="M145" s="41"/>
      <c r="N145" s="41">
        <v>803479.3</v>
      </c>
      <c r="O145" s="41">
        <v>707330</v>
      </c>
      <c r="P145" s="41">
        <v>707330</v>
      </c>
      <c r="Q145" s="41"/>
      <c r="R145" s="41"/>
      <c r="S145" s="41">
        <f t="shared" si="50"/>
        <v>520297.2</v>
      </c>
      <c r="T145" s="41">
        <v>520297.2</v>
      </c>
      <c r="U145" s="41"/>
      <c r="V145" s="41"/>
      <c r="W145" s="52">
        <f t="shared" si="48"/>
        <v>0</v>
      </c>
      <c r="X145" s="52"/>
      <c r="Y145" s="52">
        <f t="shared" si="27"/>
        <v>187032.8</v>
      </c>
      <c r="Z145" s="115">
        <f t="shared" si="28"/>
        <v>0.26442085023963352</v>
      </c>
      <c r="AA145" s="52">
        <f t="shared" si="29"/>
        <v>187032.8</v>
      </c>
      <c r="AB145" s="124">
        <f t="shared" si="25"/>
        <v>0.26442085023963352</v>
      </c>
      <c r="AC145" s="133"/>
      <c r="AD145" s="133">
        <v>1</v>
      </c>
      <c r="AE145" s="133">
        <v>0</v>
      </c>
      <c r="AF145" s="134">
        <v>0</v>
      </c>
      <c r="AG145" s="134"/>
      <c r="AH145" s="134"/>
      <c r="AI145" s="200" t="s">
        <v>704</v>
      </c>
      <c r="AJ145" s="134" t="s">
        <v>703</v>
      </c>
      <c r="AK145" s="144" t="s">
        <v>1478</v>
      </c>
    </row>
    <row r="146" spans="1:37" s="257" customFormat="1" ht="86.25" customHeight="1">
      <c r="A146" s="269">
        <f t="shared" si="49"/>
        <v>123</v>
      </c>
      <c r="B146" s="187" t="s">
        <v>178</v>
      </c>
      <c r="C146" s="39" t="s">
        <v>45</v>
      </c>
      <c r="D146" s="40" t="s">
        <v>47</v>
      </c>
      <c r="E146" s="41">
        <v>2023874</v>
      </c>
      <c r="F146" s="41">
        <v>702997.90300000005</v>
      </c>
      <c r="G146" s="41"/>
      <c r="H146" s="31" t="s">
        <v>230</v>
      </c>
      <c r="I146" s="41"/>
      <c r="J146" s="32" t="s">
        <v>179</v>
      </c>
      <c r="K146" s="41"/>
      <c r="L146" s="41"/>
      <c r="M146" s="41"/>
      <c r="N146" s="41">
        <v>702997.9</v>
      </c>
      <c r="O146" s="41">
        <v>555497</v>
      </c>
      <c r="P146" s="41">
        <v>555497</v>
      </c>
      <c r="Q146" s="41"/>
      <c r="R146" s="41"/>
      <c r="S146" s="41">
        <f t="shared" si="50"/>
        <v>412558.33</v>
      </c>
      <c r="T146" s="41">
        <v>412558.33</v>
      </c>
      <c r="U146" s="41"/>
      <c r="V146" s="41"/>
      <c r="W146" s="52">
        <f t="shared" si="48"/>
        <v>0</v>
      </c>
      <c r="X146" s="52"/>
      <c r="Y146" s="52">
        <f t="shared" si="27"/>
        <v>142938.66999999998</v>
      </c>
      <c r="Z146" s="115">
        <f t="shared" si="28"/>
        <v>0.25731672718304505</v>
      </c>
      <c r="AA146" s="52">
        <f t="shared" si="29"/>
        <v>142938.66999999998</v>
      </c>
      <c r="AB146" s="124">
        <f t="shared" ref="AB146:AB196" si="52">AA146/O146</f>
        <v>0.25731672718304505</v>
      </c>
      <c r="AC146" s="133"/>
      <c r="AD146" s="133">
        <v>1</v>
      </c>
      <c r="AE146" s="133">
        <v>0</v>
      </c>
      <c r="AF146" s="134">
        <v>0</v>
      </c>
      <c r="AG146" s="134"/>
      <c r="AH146" s="134"/>
      <c r="AI146" s="200" t="s">
        <v>705</v>
      </c>
      <c r="AJ146" s="134" t="s">
        <v>703</v>
      </c>
      <c r="AK146" s="149" t="s">
        <v>1478</v>
      </c>
    </row>
    <row r="147" spans="1:37" s="257" customFormat="1" ht="81" customHeight="1">
      <c r="A147" s="269">
        <f t="shared" si="49"/>
        <v>124</v>
      </c>
      <c r="B147" s="187" t="s">
        <v>180</v>
      </c>
      <c r="C147" s="39" t="s">
        <v>45</v>
      </c>
      <c r="D147" s="40" t="s">
        <v>47</v>
      </c>
      <c r="E147" s="41">
        <v>2840266</v>
      </c>
      <c r="F147" s="41">
        <v>2679942.267</v>
      </c>
      <c r="G147" s="41"/>
      <c r="H147" s="31" t="s">
        <v>231</v>
      </c>
      <c r="I147" s="41"/>
      <c r="J147" s="32" t="s">
        <v>181</v>
      </c>
      <c r="K147" s="41"/>
      <c r="L147" s="41"/>
      <c r="M147" s="41"/>
      <c r="N147" s="41">
        <v>2679942.2999999998</v>
      </c>
      <c r="O147" s="41">
        <v>754225</v>
      </c>
      <c r="P147" s="41">
        <v>754225</v>
      </c>
      <c r="Q147" s="41"/>
      <c r="R147" s="41"/>
      <c r="S147" s="41">
        <f t="shared" si="50"/>
        <v>523735.55</v>
      </c>
      <c r="T147" s="41">
        <v>523735.55</v>
      </c>
      <c r="U147" s="41"/>
      <c r="V147" s="41"/>
      <c r="W147" s="52">
        <f t="shared" si="48"/>
        <v>0</v>
      </c>
      <c r="X147" s="52"/>
      <c r="Y147" s="52">
        <f t="shared" si="27"/>
        <v>230489.45</v>
      </c>
      <c r="Z147" s="115">
        <f t="shared" si="28"/>
        <v>0.30559773277205082</v>
      </c>
      <c r="AA147" s="52">
        <f t="shared" si="29"/>
        <v>230489.45</v>
      </c>
      <c r="AB147" s="124">
        <f t="shared" si="52"/>
        <v>0.30559773277205082</v>
      </c>
      <c r="AC147" s="133"/>
      <c r="AD147" s="133">
        <v>1</v>
      </c>
      <c r="AE147" s="133">
        <v>0</v>
      </c>
      <c r="AF147" s="134">
        <v>0</v>
      </c>
      <c r="AG147" s="134"/>
      <c r="AH147" s="134"/>
      <c r="AI147" s="200" t="s">
        <v>706</v>
      </c>
      <c r="AJ147" s="200" t="s">
        <v>707</v>
      </c>
      <c r="AK147" s="149" t="s">
        <v>941</v>
      </c>
    </row>
    <row r="148" spans="1:37" s="257" customFormat="1" ht="86.25" customHeight="1">
      <c r="A148" s="269">
        <f t="shared" si="49"/>
        <v>125</v>
      </c>
      <c r="B148" s="171" t="s">
        <v>182</v>
      </c>
      <c r="C148" s="39" t="s">
        <v>45</v>
      </c>
      <c r="D148" s="42" t="s">
        <v>47</v>
      </c>
      <c r="E148" s="41">
        <v>8238569.5</v>
      </c>
      <c r="F148" s="31">
        <v>7979630.557</v>
      </c>
      <c r="G148" s="41"/>
      <c r="H148" s="31" t="s">
        <v>464</v>
      </c>
      <c r="I148" s="41"/>
      <c r="J148" s="32" t="s">
        <v>183</v>
      </c>
      <c r="K148" s="41"/>
      <c r="L148" s="41"/>
      <c r="M148" s="41"/>
      <c r="N148" s="41">
        <v>7979630.5999999996</v>
      </c>
      <c r="O148" s="41">
        <v>3000000</v>
      </c>
      <c r="P148" s="41">
        <v>3000000</v>
      </c>
      <c r="Q148" s="41"/>
      <c r="R148" s="41"/>
      <c r="S148" s="41">
        <f t="shared" si="50"/>
        <v>1106993.9099999999</v>
      </c>
      <c r="T148" s="41">
        <v>1106993.9099999999</v>
      </c>
      <c r="U148" s="41"/>
      <c r="V148" s="41"/>
      <c r="W148" s="52">
        <f t="shared" si="48"/>
        <v>0</v>
      </c>
      <c r="X148" s="52"/>
      <c r="Y148" s="52">
        <f t="shared" ref="Y148:Y197" si="53">P148+Q148-T148-U148</f>
        <v>1893006.09</v>
      </c>
      <c r="Z148" s="115">
        <f t="shared" ref="Z148:Z196" si="54">Y148/(P148+Q148)</f>
        <v>0.63100202999999999</v>
      </c>
      <c r="AA148" s="52">
        <f t="shared" ref="AA148:AA196" si="55">Y148+W148</f>
        <v>1893006.09</v>
      </c>
      <c r="AB148" s="124">
        <f t="shared" si="52"/>
        <v>0.63100202999999999</v>
      </c>
      <c r="AC148" s="133">
        <v>1</v>
      </c>
      <c r="AD148" s="133">
        <v>0</v>
      </c>
      <c r="AE148" s="133">
        <v>0</v>
      </c>
      <c r="AF148" s="134">
        <v>0</v>
      </c>
      <c r="AG148" s="134"/>
      <c r="AH148" s="134"/>
      <c r="AI148" s="200" t="s">
        <v>709</v>
      </c>
      <c r="AJ148" s="134" t="s">
        <v>708</v>
      </c>
      <c r="AK148" s="81"/>
    </row>
    <row r="149" spans="1:37" s="257" customFormat="1" ht="113.25" customHeight="1">
      <c r="A149" s="269">
        <f t="shared" si="49"/>
        <v>126</v>
      </c>
      <c r="B149" s="169" t="s">
        <v>184</v>
      </c>
      <c r="C149" s="39" t="s">
        <v>45</v>
      </c>
      <c r="D149" s="42" t="s">
        <v>47</v>
      </c>
      <c r="E149" s="41">
        <v>4451155</v>
      </c>
      <c r="F149" s="31">
        <v>4306187.4000000004</v>
      </c>
      <c r="G149" s="41"/>
      <c r="H149" s="41">
        <v>2315859.5</v>
      </c>
      <c r="I149" s="41">
        <v>2315859.5</v>
      </c>
      <c r="J149" s="32" t="s">
        <v>534</v>
      </c>
      <c r="K149" s="31" t="s">
        <v>535</v>
      </c>
      <c r="L149" s="41"/>
      <c r="M149" s="41"/>
      <c r="N149" s="41">
        <v>4306187.4000000004</v>
      </c>
      <c r="O149" s="41">
        <f t="shared" si="51"/>
        <v>4315859</v>
      </c>
      <c r="P149" s="41">
        <v>2315859</v>
      </c>
      <c r="Q149" s="41">
        <v>2000000</v>
      </c>
      <c r="R149" s="41"/>
      <c r="S149" s="41">
        <f t="shared" si="50"/>
        <v>3371309.3</v>
      </c>
      <c r="T149" s="41">
        <v>3371309.3</v>
      </c>
      <c r="U149" s="41"/>
      <c r="V149" s="41"/>
      <c r="W149" s="52">
        <f t="shared" si="48"/>
        <v>0</v>
      </c>
      <c r="X149" s="52"/>
      <c r="Y149" s="52">
        <f t="shared" si="53"/>
        <v>944549.70000000019</v>
      </c>
      <c r="Z149" s="115">
        <f t="shared" si="54"/>
        <v>0.21885555111971919</v>
      </c>
      <c r="AA149" s="52">
        <f t="shared" si="55"/>
        <v>944549.70000000019</v>
      </c>
      <c r="AB149" s="124">
        <f t="shared" si="52"/>
        <v>0.21885555111971919</v>
      </c>
      <c r="AC149" s="133">
        <v>1</v>
      </c>
      <c r="AD149" s="133"/>
      <c r="AE149" s="133"/>
      <c r="AF149" s="58"/>
      <c r="AG149" s="58"/>
      <c r="AH149" s="58"/>
      <c r="AI149" s="58" t="s">
        <v>725</v>
      </c>
      <c r="AJ149" s="58" t="s">
        <v>731</v>
      </c>
      <c r="AK149" s="144" t="s">
        <v>1503</v>
      </c>
    </row>
    <row r="150" spans="1:37" s="257" customFormat="1" ht="79.5" customHeight="1">
      <c r="A150" s="269">
        <f t="shared" si="49"/>
        <v>127</v>
      </c>
      <c r="B150" s="169" t="s">
        <v>185</v>
      </c>
      <c r="C150" s="39" t="s">
        <v>45</v>
      </c>
      <c r="D150" s="42" t="s">
        <v>47</v>
      </c>
      <c r="E150" s="41">
        <v>7932939</v>
      </c>
      <c r="F150" s="31">
        <v>7633703.0999999996</v>
      </c>
      <c r="G150" s="41"/>
      <c r="H150" s="41">
        <v>6</v>
      </c>
      <c r="I150" s="41">
        <v>6</v>
      </c>
      <c r="J150" s="32" t="s">
        <v>186</v>
      </c>
      <c r="K150" s="31" t="s">
        <v>537</v>
      </c>
      <c r="L150" s="41"/>
      <c r="M150" s="41"/>
      <c r="N150" s="41">
        <v>7633703.0999999996</v>
      </c>
      <c r="O150" s="41">
        <f t="shared" si="51"/>
        <v>2000006</v>
      </c>
      <c r="P150" s="41">
        <v>6</v>
      </c>
      <c r="Q150" s="41">
        <v>2000000</v>
      </c>
      <c r="R150" s="41"/>
      <c r="S150" s="41">
        <f t="shared" si="50"/>
        <v>1390550</v>
      </c>
      <c r="T150" s="41">
        <v>1390550</v>
      </c>
      <c r="U150" s="41"/>
      <c r="V150" s="41"/>
      <c r="W150" s="52">
        <f t="shared" si="48"/>
        <v>0</v>
      </c>
      <c r="X150" s="52"/>
      <c r="Y150" s="52">
        <f t="shared" si="53"/>
        <v>609456</v>
      </c>
      <c r="Z150" s="115">
        <f t="shared" si="54"/>
        <v>0.30472708581874253</v>
      </c>
      <c r="AA150" s="52">
        <f t="shared" si="55"/>
        <v>609456</v>
      </c>
      <c r="AB150" s="124">
        <f t="shared" si="52"/>
        <v>0.30472708581874253</v>
      </c>
      <c r="AC150" s="133">
        <v>1</v>
      </c>
      <c r="AD150" s="133"/>
      <c r="AE150" s="133"/>
      <c r="AF150" s="58"/>
      <c r="AG150" s="58"/>
      <c r="AH150" s="58"/>
      <c r="AI150" s="58" t="s">
        <v>726</v>
      </c>
      <c r="AJ150" s="58" t="s">
        <v>731</v>
      </c>
      <c r="AK150" s="144" t="s">
        <v>538</v>
      </c>
    </row>
    <row r="151" spans="1:37" s="252" customFormat="1" ht="120.75" customHeight="1">
      <c r="A151" s="269">
        <f t="shared" si="49"/>
        <v>128</v>
      </c>
      <c r="B151" s="163" t="s">
        <v>748</v>
      </c>
      <c r="C151" s="87" t="s">
        <v>49</v>
      </c>
      <c r="D151" s="42" t="s">
        <v>47</v>
      </c>
      <c r="E151" s="41">
        <v>1336005</v>
      </c>
      <c r="F151" s="41">
        <v>1269272.5</v>
      </c>
      <c r="G151" s="88"/>
      <c r="H151" s="88"/>
      <c r="I151" s="88"/>
      <c r="J151" s="32" t="s">
        <v>199</v>
      </c>
      <c r="K151" s="31"/>
      <c r="L151" s="31"/>
      <c r="M151" s="31"/>
      <c r="N151" s="31"/>
      <c r="O151" s="41">
        <f t="shared" si="51"/>
        <v>1269272.2</v>
      </c>
      <c r="P151" s="41">
        <v>1269272.2</v>
      </c>
      <c r="Q151" s="31"/>
      <c r="R151" s="31"/>
      <c r="S151" s="41">
        <f t="shared" si="50"/>
        <v>1201314</v>
      </c>
      <c r="T151" s="31">
        <v>1201314</v>
      </c>
      <c r="U151" s="31"/>
      <c r="V151" s="31"/>
      <c r="W151" s="52">
        <f>R151-V151</f>
        <v>0</v>
      </c>
      <c r="X151" s="52"/>
      <c r="Y151" s="52">
        <f t="shared" si="53"/>
        <v>67958.199999999953</v>
      </c>
      <c r="Z151" s="115">
        <f t="shared" si="54"/>
        <v>5.3541076531889657E-2</v>
      </c>
      <c r="AA151" s="52">
        <f t="shared" si="55"/>
        <v>67958.199999999953</v>
      </c>
      <c r="AB151" s="124">
        <f t="shared" si="52"/>
        <v>5.3541076531889657E-2</v>
      </c>
      <c r="AC151" s="108">
        <v>1</v>
      </c>
      <c r="AD151" s="108"/>
      <c r="AE151" s="108"/>
      <c r="AF151" s="58"/>
      <c r="AG151" s="58"/>
      <c r="AH151" s="58"/>
      <c r="AI151" s="58" t="s">
        <v>728</v>
      </c>
      <c r="AJ151" s="58" t="s">
        <v>730</v>
      </c>
      <c r="AK151" s="49" t="s">
        <v>536</v>
      </c>
    </row>
    <row r="152" spans="1:37" s="257" customFormat="1" ht="77.45" customHeight="1">
      <c r="A152" s="269">
        <f t="shared" si="49"/>
        <v>129</v>
      </c>
      <c r="B152" s="169" t="s">
        <v>187</v>
      </c>
      <c r="C152" s="39" t="s">
        <v>45</v>
      </c>
      <c r="D152" s="42" t="s">
        <v>63</v>
      </c>
      <c r="E152" s="41">
        <v>4408850</v>
      </c>
      <c r="F152" s="31">
        <v>4226103.8</v>
      </c>
      <c r="G152" s="41"/>
      <c r="H152" s="41">
        <v>3616330.7</v>
      </c>
      <c r="I152" s="41">
        <v>3616330.7</v>
      </c>
      <c r="J152" s="32" t="s">
        <v>188</v>
      </c>
      <c r="K152" s="32" t="s">
        <v>188</v>
      </c>
      <c r="L152" s="41"/>
      <c r="M152" s="41"/>
      <c r="N152" s="41">
        <v>3616330.7</v>
      </c>
      <c r="O152" s="41">
        <f t="shared" si="51"/>
        <v>186978.7</v>
      </c>
      <c r="P152" s="41">
        <v>186978.7</v>
      </c>
      <c r="Q152" s="41"/>
      <c r="R152" s="41"/>
      <c r="S152" s="41">
        <f t="shared" si="50"/>
        <v>186978.7</v>
      </c>
      <c r="T152" s="41">
        <v>186978.7</v>
      </c>
      <c r="U152" s="41"/>
      <c r="V152" s="41"/>
      <c r="W152" s="52">
        <f t="shared" si="48"/>
        <v>0</v>
      </c>
      <c r="X152" s="52"/>
      <c r="Y152" s="52">
        <f t="shared" si="53"/>
        <v>0</v>
      </c>
      <c r="Z152" s="115">
        <f t="shared" si="54"/>
        <v>0</v>
      </c>
      <c r="AA152" s="52">
        <f t="shared" si="55"/>
        <v>0</v>
      </c>
      <c r="AB152" s="124">
        <f t="shared" si="52"/>
        <v>0</v>
      </c>
      <c r="AC152" s="133"/>
      <c r="AD152" s="133"/>
      <c r="AE152" s="133">
        <v>1</v>
      </c>
      <c r="AF152" s="134">
        <v>0</v>
      </c>
      <c r="AG152" s="134"/>
      <c r="AH152" s="134"/>
      <c r="AI152" s="200" t="s">
        <v>888</v>
      </c>
      <c r="AJ152" s="200" t="s">
        <v>889</v>
      </c>
      <c r="AK152" s="144" t="s">
        <v>890</v>
      </c>
    </row>
    <row r="153" spans="1:37" s="257" customFormat="1" ht="63" customHeight="1">
      <c r="A153" s="269">
        <f t="shared" si="49"/>
        <v>130</v>
      </c>
      <c r="B153" s="169" t="s">
        <v>189</v>
      </c>
      <c r="C153" s="39" t="s">
        <v>45</v>
      </c>
      <c r="D153" s="42" t="s">
        <v>47</v>
      </c>
      <c r="E153" s="41">
        <v>2413053</v>
      </c>
      <c r="F153" s="31">
        <v>1726606</v>
      </c>
      <c r="G153" s="41"/>
      <c r="H153" s="41">
        <v>2258646</v>
      </c>
      <c r="I153" s="41">
        <v>1172074.7</v>
      </c>
      <c r="J153" s="32" t="s">
        <v>568</v>
      </c>
      <c r="K153" s="32" t="s">
        <v>568</v>
      </c>
      <c r="L153" s="41"/>
      <c r="M153" s="41"/>
      <c r="N153" s="41">
        <v>2258646</v>
      </c>
      <c r="O153" s="41">
        <f t="shared" si="51"/>
        <v>1203015</v>
      </c>
      <c r="P153" s="41">
        <v>1203015</v>
      </c>
      <c r="Q153" s="41"/>
      <c r="R153" s="41"/>
      <c r="S153" s="41">
        <f t="shared" si="50"/>
        <v>1203014.9679</v>
      </c>
      <c r="T153" s="41">
        <v>1203014.9679</v>
      </c>
      <c r="U153" s="41"/>
      <c r="V153" s="41"/>
      <c r="W153" s="52">
        <f t="shared" si="48"/>
        <v>0</v>
      </c>
      <c r="X153" s="52"/>
      <c r="Y153" s="52">
        <f t="shared" si="53"/>
        <v>3.2099999953061342E-2</v>
      </c>
      <c r="Z153" s="115">
        <f t="shared" si="54"/>
        <v>2.6682959026330795E-8</v>
      </c>
      <c r="AA153" s="52">
        <f t="shared" si="55"/>
        <v>3.2099999953061342E-2</v>
      </c>
      <c r="AB153" s="124">
        <f t="shared" si="52"/>
        <v>2.6682959026330795E-8</v>
      </c>
      <c r="AC153" s="133"/>
      <c r="AD153" s="133">
        <v>1</v>
      </c>
      <c r="AE153" s="133">
        <v>0</v>
      </c>
      <c r="AF153" s="134">
        <v>0</v>
      </c>
      <c r="AG153" s="134"/>
      <c r="AH153" s="134"/>
      <c r="AI153" s="200" t="s">
        <v>892</v>
      </c>
      <c r="AJ153" s="200" t="s">
        <v>893</v>
      </c>
      <c r="AK153" s="144" t="s">
        <v>891</v>
      </c>
    </row>
    <row r="154" spans="1:37" s="258" customFormat="1" ht="72" customHeight="1">
      <c r="A154" s="269">
        <f t="shared" si="49"/>
        <v>131</v>
      </c>
      <c r="B154" s="163" t="s">
        <v>424</v>
      </c>
      <c r="C154" s="87" t="s">
        <v>78</v>
      </c>
      <c r="D154" s="42" t="s">
        <v>47</v>
      </c>
      <c r="E154" s="41">
        <v>541133</v>
      </c>
      <c r="F154" s="31">
        <v>503214.16178999998</v>
      </c>
      <c r="G154" s="31"/>
      <c r="H154" s="41"/>
      <c r="I154" s="41"/>
      <c r="J154" s="80" t="s">
        <v>425</v>
      </c>
      <c r="K154" s="31" t="s">
        <v>922</v>
      </c>
      <c r="L154" s="41"/>
      <c r="M154" s="41"/>
      <c r="N154" s="41"/>
      <c r="O154" s="41"/>
      <c r="P154" s="97"/>
      <c r="Q154" s="97"/>
      <c r="R154" s="41"/>
      <c r="S154" s="41">
        <f t="shared" si="50"/>
        <v>0</v>
      </c>
      <c r="T154" s="41"/>
      <c r="U154" s="41"/>
      <c r="V154" s="41"/>
      <c r="W154" s="52">
        <f t="shared" si="48"/>
        <v>0</v>
      </c>
      <c r="X154" s="52"/>
      <c r="Y154" s="52">
        <f t="shared" si="53"/>
        <v>0</v>
      </c>
      <c r="Z154" s="115" t="e">
        <f t="shared" si="54"/>
        <v>#DIV/0!</v>
      </c>
      <c r="AA154" s="52">
        <f t="shared" si="55"/>
        <v>0</v>
      </c>
      <c r="AB154" s="124" t="e">
        <f t="shared" si="52"/>
        <v>#DIV/0!</v>
      </c>
      <c r="AC154" s="133"/>
      <c r="AD154" s="133">
        <v>1</v>
      </c>
      <c r="AE154" s="133">
        <v>0</v>
      </c>
      <c r="AF154" s="134">
        <v>0</v>
      </c>
      <c r="AG154" s="200"/>
      <c r="AH154" s="200"/>
      <c r="AI154" s="200" t="s">
        <v>1329</v>
      </c>
      <c r="AJ154" s="200" t="s">
        <v>729</v>
      </c>
      <c r="AK154" s="49" t="s">
        <v>1504</v>
      </c>
    </row>
    <row r="155" spans="1:37" s="258" customFormat="1" ht="93" customHeight="1">
      <c r="A155" s="269">
        <f t="shared" si="49"/>
        <v>132</v>
      </c>
      <c r="B155" s="163" t="s">
        <v>426</v>
      </c>
      <c r="C155" s="87" t="s">
        <v>78</v>
      </c>
      <c r="D155" s="42" t="s">
        <v>97</v>
      </c>
      <c r="E155" s="41">
        <v>20458980</v>
      </c>
      <c r="F155" s="41">
        <v>29677689.147340003</v>
      </c>
      <c r="G155" s="31"/>
      <c r="H155" s="31" t="s">
        <v>427</v>
      </c>
      <c r="I155" s="41"/>
      <c r="J155" s="80" t="s">
        <v>428</v>
      </c>
      <c r="K155" s="31" t="s">
        <v>924</v>
      </c>
      <c r="L155" s="41"/>
      <c r="M155" s="41"/>
      <c r="N155" s="41"/>
      <c r="O155" s="41">
        <f t="shared" si="51"/>
        <v>1067207</v>
      </c>
      <c r="P155" s="41">
        <v>1067207</v>
      </c>
      <c r="Q155" s="41"/>
      <c r="R155" s="41"/>
      <c r="S155" s="41">
        <f t="shared" si="50"/>
        <v>1060207</v>
      </c>
      <c r="T155" s="33">
        <v>1060207</v>
      </c>
      <c r="U155" s="41"/>
      <c r="V155" s="41"/>
      <c r="W155" s="52">
        <f t="shared" si="48"/>
        <v>0</v>
      </c>
      <c r="X155" s="52"/>
      <c r="Y155" s="52">
        <f t="shared" si="53"/>
        <v>7000</v>
      </c>
      <c r="Z155" s="115">
        <f t="shared" si="54"/>
        <v>6.5591773667151732E-3</v>
      </c>
      <c r="AA155" s="52">
        <f t="shared" si="55"/>
        <v>7000</v>
      </c>
      <c r="AB155" s="124">
        <f t="shared" si="52"/>
        <v>6.5591773667151732E-3</v>
      </c>
      <c r="AC155" s="133"/>
      <c r="AD155" s="133">
        <v>1</v>
      </c>
      <c r="AE155" s="133"/>
      <c r="AF155" s="134">
        <v>0</v>
      </c>
      <c r="AG155" s="200"/>
      <c r="AH155" s="200"/>
      <c r="AI155" s="200" t="s">
        <v>1331</v>
      </c>
      <c r="AJ155" s="200" t="s">
        <v>1330</v>
      </c>
      <c r="AK155" s="49" t="s">
        <v>1474</v>
      </c>
    </row>
    <row r="156" spans="1:37" s="258" customFormat="1" ht="285" customHeight="1">
      <c r="A156" s="269">
        <f t="shared" si="49"/>
        <v>133</v>
      </c>
      <c r="B156" s="163" t="s">
        <v>79</v>
      </c>
      <c r="C156" s="87" t="s">
        <v>78</v>
      </c>
      <c r="D156" s="42" t="s">
        <v>47</v>
      </c>
      <c r="E156" s="41">
        <v>10441503</v>
      </c>
      <c r="F156" s="31">
        <v>10008207.9</v>
      </c>
      <c r="G156" s="41"/>
      <c r="H156" s="31" t="s">
        <v>431</v>
      </c>
      <c r="I156" s="41"/>
      <c r="J156" s="80" t="s">
        <v>80</v>
      </c>
      <c r="K156" s="204" t="s">
        <v>925</v>
      </c>
      <c r="L156" s="41"/>
      <c r="M156" s="41"/>
      <c r="N156" s="41"/>
      <c r="O156" s="41">
        <f t="shared" si="51"/>
        <v>962338</v>
      </c>
      <c r="P156" s="33">
        <v>962338</v>
      </c>
      <c r="Q156" s="41"/>
      <c r="R156" s="41"/>
      <c r="S156" s="41">
        <f t="shared" si="50"/>
        <v>962338</v>
      </c>
      <c r="T156" s="33">
        <v>962338</v>
      </c>
      <c r="U156" s="41"/>
      <c r="V156" s="41"/>
      <c r="W156" s="52">
        <f t="shared" si="48"/>
        <v>0</v>
      </c>
      <c r="X156" s="52"/>
      <c r="Y156" s="52">
        <f t="shared" si="53"/>
        <v>0</v>
      </c>
      <c r="Z156" s="115">
        <f t="shared" si="54"/>
        <v>0</v>
      </c>
      <c r="AA156" s="52">
        <f t="shared" si="55"/>
        <v>0</v>
      </c>
      <c r="AB156" s="124">
        <f t="shared" si="52"/>
        <v>0</v>
      </c>
      <c r="AC156" s="133">
        <v>1</v>
      </c>
      <c r="AD156" s="133">
        <v>0</v>
      </c>
      <c r="AE156" s="133">
        <v>0</v>
      </c>
      <c r="AF156" s="134">
        <v>0</v>
      </c>
      <c r="AG156" s="200"/>
      <c r="AH156" s="200"/>
      <c r="AI156" s="200" t="s">
        <v>1333</v>
      </c>
      <c r="AJ156" s="200" t="s">
        <v>1332</v>
      </c>
      <c r="AK156" s="49"/>
    </row>
    <row r="157" spans="1:37" s="258" customFormat="1" ht="141" customHeight="1">
      <c r="A157" s="269">
        <f t="shared" si="49"/>
        <v>134</v>
      </c>
      <c r="B157" s="163" t="s">
        <v>429</v>
      </c>
      <c r="C157" s="87" t="s">
        <v>78</v>
      </c>
      <c r="D157" s="42" t="s">
        <v>63</v>
      </c>
      <c r="E157" s="41">
        <v>641088</v>
      </c>
      <c r="F157" s="41">
        <v>628266.08962999994</v>
      </c>
      <c r="G157" s="41"/>
      <c r="H157" s="31" t="s">
        <v>432</v>
      </c>
      <c r="I157" s="41"/>
      <c r="J157" s="80" t="s">
        <v>425</v>
      </c>
      <c r="K157" s="205" t="s">
        <v>926</v>
      </c>
      <c r="L157" s="41"/>
      <c r="M157" s="41"/>
      <c r="N157" s="41"/>
      <c r="O157" s="41"/>
      <c r="P157" s="41"/>
      <c r="Q157" s="41"/>
      <c r="R157" s="41"/>
      <c r="S157" s="41">
        <f t="shared" si="50"/>
        <v>0</v>
      </c>
      <c r="T157" s="41"/>
      <c r="U157" s="41"/>
      <c r="V157" s="41"/>
      <c r="W157" s="52">
        <f t="shared" si="48"/>
        <v>0</v>
      </c>
      <c r="X157" s="52"/>
      <c r="Y157" s="52">
        <f t="shared" si="53"/>
        <v>0</v>
      </c>
      <c r="Z157" s="115" t="e">
        <f t="shared" si="54"/>
        <v>#DIV/0!</v>
      </c>
      <c r="AA157" s="52">
        <f t="shared" si="55"/>
        <v>0</v>
      </c>
      <c r="AB157" s="124" t="e">
        <f t="shared" si="52"/>
        <v>#DIV/0!</v>
      </c>
      <c r="AC157" s="133">
        <v>1</v>
      </c>
      <c r="AD157" s="133">
        <v>0</v>
      </c>
      <c r="AE157" s="133">
        <v>0</v>
      </c>
      <c r="AF157" s="134">
        <v>0</v>
      </c>
      <c r="AG157" s="200"/>
      <c r="AH157" s="200"/>
      <c r="AI157" s="200" t="s">
        <v>1335</v>
      </c>
      <c r="AJ157" s="200" t="s">
        <v>1334</v>
      </c>
      <c r="AK157" s="49" t="s">
        <v>1505</v>
      </c>
    </row>
    <row r="158" spans="1:37" s="258" customFormat="1" ht="114.75" customHeight="1">
      <c r="A158" s="269">
        <f t="shared" si="49"/>
        <v>135</v>
      </c>
      <c r="B158" s="163" t="s">
        <v>430</v>
      </c>
      <c r="C158" s="87" t="s">
        <v>78</v>
      </c>
      <c r="D158" s="42" t="s">
        <v>97</v>
      </c>
      <c r="E158" s="41">
        <v>2316459</v>
      </c>
      <c r="F158" s="31">
        <v>2148147.9474599999</v>
      </c>
      <c r="G158" s="41"/>
      <c r="H158" s="31" t="s">
        <v>203</v>
      </c>
      <c r="I158" s="41"/>
      <c r="J158" s="80" t="s">
        <v>81</v>
      </c>
      <c r="K158" s="205" t="s">
        <v>927</v>
      </c>
      <c r="L158" s="41"/>
      <c r="M158" s="41"/>
      <c r="N158" s="41"/>
      <c r="O158" s="41">
        <f t="shared" si="51"/>
        <v>134829</v>
      </c>
      <c r="P158" s="97">
        <v>134829</v>
      </c>
      <c r="Q158" s="41"/>
      <c r="R158" s="41"/>
      <c r="S158" s="41">
        <f t="shared" si="50"/>
        <v>134829</v>
      </c>
      <c r="T158" s="33">
        <v>134829</v>
      </c>
      <c r="U158" s="41"/>
      <c r="V158" s="41"/>
      <c r="W158" s="52">
        <f t="shared" si="48"/>
        <v>0</v>
      </c>
      <c r="X158" s="52"/>
      <c r="Y158" s="52">
        <f t="shared" si="53"/>
        <v>0</v>
      </c>
      <c r="Z158" s="115">
        <f t="shared" si="54"/>
        <v>0</v>
      </c>
      <c r="AA158" s="52">
        <f t="shared" si="55"/>
        <v>0</v>
      </c>
      <c r="AB158" s="124">
        <f t="shared" si="52"/>
        <v>0</v>
      </c>
      <c r="AC158" s="133">
        <v>1</v>
      </c>
      <c r="AD158" s="133"/>
      <c r="AE158" s="133">
        <v>0</v>
      </c>
      <c r="AF158" s="134">
        <v>0</v>
      </c>
      <c r="AG158" s="200"/>
      <c r="AH158" s="200"/>
      <c r="AI158" s="200" t="s">
        <v>1337</v>
      </c>
      <c r="AJ158" s="200" t="s">
        <v>1336</v>
      </c>
      <c r="AK158" s="49" t="s">
        <v>927</v>
      </c>
    </row>
    <row r="159" spans="1:37" s="258" customFormat="1" ht="75" customHeight="1">
      <c r="A159" s="269">
        <f t="shared" si="49"/>
        <v>136</v>
      </c>
      <c r="B159" s="163" t="s">
        <v>82</v>
      </c>
      <c r="C159" s="87" t="s">
        <v>78</v>
      </c>
      <c r="D159" s="42" t="s">
        <v>107</v>
      </c>
      <c r="E159" s="41">
        <v>3911649</v>
      </c>
      <c r="F159" s="41">
        <v>3486620.9225900001</v>
      </c>
      <c r="G159" s="31"/>
      <c r="H159" s="31" t="s">
        <v>431</v>
      </c>
      <c r="I159" s="41"/>
      <c r="J159" s="80" t="s">
        <v>83</v>
      </c>
      <c r="K159" s="205" t="s">
        <v>928</v>
      </c>
      <c r="L159" s="41"/>
      <c r="M159" s="41"/>
      <c r="N159" s="41"/>
      <c r="O159" s="41">
        <f t="shared" si="51"/>
        <v>88610</v>
      </c>
      <c r="P159" s="33">
        <v>88610</v>
      </c>
      <c r="Q159" s="41"/>
      <c r="R159" s="41"/>
      <c r="S159" s="41">
        <f t="shared" si="50"/>
        <v>88610</v>
      </c>
      <c r="T159" s="33">
        <v>88610</v>
      </c>
      <c r="U159" s="41"/>
      <c r="V159" s="41"/>
      <c r="W159" s="52">
        <f t="shared" si="48"/>
        <v>0</v>
      </c>
      <c r="X159" s="52"/>
      <c r="Y159" s="52">
        <f t="shared" si="53"/>
        <v>0</v>
      </c>
      <c r="Z159" s="115">
        <f t="shared" si="54"/>
        <v>0</v>
      </c>
      <c r="AA159" s="52">
        <f t="shared" si="55"/>
        <v>0</v>
      </c>
      <c r="AB159" s="124">
        <f t="shared" si="52"/>
        <v>0</v>
      </c>
      <c r="AC159" s="133"/>
      <c r="AD159" s="133">
        <v>1</v>
      </c>
      <c r="AE159" s="133"/>
      <c r="AF159" s="134">
        <v>0</v>
      </c>
      <c r="AG159" s="200"/>
      <c r="AH159" s="200"/>
      <c r="AI159" s="200" t="s">
        <v>1340</v>
      </c>
      <c r="AJ159" s="200" t="s">
        <v>1338</v>
      </c>
      <c r="AK159" s="49" t="s">
        <v>928</v>
      </c>
    </row>
    <row r="160" spans="1:37" s="258" customFormat="1" ht="287.25" customHeight="1">
      <c r="A160" s="269">
        <f t="shared" si="49"/>
        <v>137</v>
      </c>
      <c r="B160" s="163" t="s">
        <v>433</v>
      </c>
      <c r="C160" s="87" t="s">
        <v>78</v>
      </c>
      <c r="D160" s="42" t="s">
        <v>63</v>
      </c>
      <c r="E160" s="41">
        <v>37187956</v>
      </c>
      <c r="F160" s="31">
        <v>37011845.020640008</v>
      </c>
      <c r="G160" s="41"/>
      <c r="H160" s="31" t="s">
        <v>231</v>
      </c>
      <c r="I160" s="41"/>
      <c r="J160" s="80" t="s">
        <v>434</v>
      </c>
      <c r="K160" s="205" t="s">
        <v>1466</v>
      </c>
      <c r="L160" s="41"/>
      <c r="M160" s="41"/>
      <c r="N160" s="41"/>
      <c r="O160" s="41">
        <f t="shared" si="51"/>
        <v>11612579</v>
      </c>
      <c r="P160" s="41">
        <v>11612579</v>
      </c>
      <c r="Q160" s="41"/>
      <c r="R160" s="41"/>
      <c r="S160" s="41">
        <f>T160</f>
        <v>3730100.9555000002</v>
      </c>
      <c r="T160" s="41">
        <v>3730100.9555000002</v>
      </c>
      <c r="U160" s="41"/>
      <c r="V160" s="41"/>
      <c r="W160" s="52">
        <f t="shared" si="48"/>
        <v>0</v>
      </c>
      <c r="X160" s="52"/>
      <c r="Y160" s="52">
        <f t="shared" si="53"/>
        <v>7882478.0444999998</v>
      </c>
      <c r="Z160" s="115">
        <f t="shared" si="54"/>
        <v>0.67878789410173224</v>
      </c>
      <c r="AA160" s="52">
        <f t="shared" si="55"/>
        <v>7882478.0444999998</v>
      </c>
      <c r="AB160" s="124">
        <f t="shared" si="52"/>
        <v>0.67878789410173224</v>
      </c>
      <c r="AC160" s="133">
        <v>1</v>
      </c>
      <c r="AD160" s="133"/>
      <c r="AE160" s="133">
        <v>0</v>
      </c>
      <c r="AF160" s="134">
        <v>0</v>
      </c>
      <c r="AG160" s="200"/>
      <c r="AH160" s="200"/>
      <c r="AI160" s="200" t="s">
        <v>1339</v>
      </c>
      <c r="AJ160" s="200" t="s">
        <v>900</v>
      </c>
      <c r="AK160" s="49" t="s">
        <v>1426</v>
      </c>
    </row>
    <row r="161" spans="1:37" s="258" customFormat="1" ht="56.25" customHeight="1">
      <c r="A161" s="269">
        <f t="shared" si="49"/>
        <v>138</v>
      </c>
      <c r="B161" s="163" t="s">
        <v>435</v>
      </c>
      <c r="C161" s="87" t="s">
        <v>78</v>
      </c>
      <c r="D161" s="42" t="s">
        <v>63</v>
      </c>
      <c r="E161" s="41">
        <v>1438379.8</v>
      </c>
      <c r="F161" s="31">
        <v>1374626.4</v>
      </c>
      <c r="G161" s="41"/>
      <c r="H161" s="31" t="s">
        <v>464</v>
      </c>
      <c r="I161" s="41"/>
      <c r="J161" s="80" t="s">
        <v>436</v>
      </c>
      <c r="K161" s="41"/>
      <c r="L161" s="41"/>
      <c r="M161" s="41"/>
      <c r="N161" s="41"/>
      <c r="O161" s="41">
        <f t="shared" si="51"/>
        <v>1274627</v>
      </c>
      <c r="P161" s="41">
        <v>1274627</v>
      </c>
      <c r="Q161" s="41"/>
      <c r="R161" s="41"/>
      <c r="S161" s="41">
        <f t="shared" si="50"/>
        <v>1142677.34024</v>
      </c>
      <c r="T161" s="41">
        <v>1142677.34024</v>
      </c>
      <c r="U161" s="41"/>
      <c r="V161" s="41"/>
      <c r="W161" s="52">
        <f t="shared" si="48"/>
        <v>0</v>
      </c>
      <c r="X161" s="52"/>
      <c r="Y161" s="52">
        <f t="shared" si="53"/>
        <v>131949.65975999995</v>
      </c>
      <c r="Z161" s="115">
        <f t="shared" si="54"/>
        <v>0.10352021396063316</v>
      </c>
      <c r="AA161" s="52">
        <f t="shared" si="55"/>
        <v>131949.65975999995</v>
      </c>
      <c r="AB161" s="124">
        <f t="shared" si="52"/>
        <v>0.10352021396063316</v>
      </c>
      <c r="AC161" s="133"/>
      <c r="AD161" s="133">
        <v>0</v>
      </c>
      <c r="AE161" s="133">
        <v>1</v>
      </c>
      <c r="AF161" s="134"/>
      <c r="AG161" s="200"/>
      <c r="AH161" s="200"/>
      <c r="AI161" s="200"/>
      <c r="AJ161" s="200"/>
      <c r="AK161" s="49" t="s">
        <v>1432</v>
      </c>
    </row>
    <row r="162" spans="1:37" s="258" customFormat="1" ht="69" customHeight="1">
      <c r="A162" s="269">
        <f t="shared" si="49"/>
        <v>139</v>
      </c>
      <c r="B162" s="169" t="s">
        <v>437</v>
      </c>
      <c r="C162" s="87" t="s">
        <v>78</v>
      </c>
      <c r="D162" s="42" t="s">
        <v>47</v>
      </c>
      <c r="E162" s="41">
        <v>1209198</v>
      </c>
      <c r="F162" s="31">
        <v>1155012.7525599999</v>
      </c>
      <c r="G162" s="41"/>
      <c r="H162" s="31" t="s">
        <v>525</v>
      </c>
      <c r="I162" s="41"/>
      <c r="J162" s="80" t="s">
        <v>438</v>
      </c>
      <c r="K162" s="205" t="s">
        <v>930</v>
      </c>
      <c r="L162" s="41"/>
      <c r="M162" s="41"/>
      <c r="N162" s="41"/>
      <c r="O162" s="41">
        <f t="shared" si="51"/>
        <v>604</v>
      </c>
      <c r="P162" s="41">
        <v>604</v>
      </c>
      <c r="Q162" s="41"/>
      <c r="R162" s="41"/>
      <c r="S162" s="41">
        <f t="shared" si="50"/>
        <v>604</v>
      </c>
      <c r="T162" s="41">
        <v>604</v>
      </c>
      <c r="U162" s="41"/>
      <c r="V162" s="41"/>
      <c r="W162" s="52">
        <f t="shared" si="48"/>
        <v>0</v>
      </c>
      <c r="X162" s="52"/>
      <c r="Y162" s="52">
        <f t="shared" si="53"/>
        <v>0</v>
      </c>
      <c r="Z162" s="115">
        <f t="shared" si="54"/>
        <v>0</v>
      </c>
      <c r="AA162" s="52">
        <f t="shared" si="55"/>
        <v>0</v>
      </c>
      <c r="AB162" s="124">
        <f t="shared" si="52"/>
        <v>0</v>
      </c>
      <c r="AC162" s="133"/>
      <c r="AD162" s="133">
        <v>1</v>
      </c>
      <c r="AE162" s="133"/>
      <c r="AF162" s="134">
        <v>0</v>
      </c>
      <c r="AG162" s="200"/>
      <c r="AH162" s="200"/>
      <c r="AI162" s="200" t="s">
        <v>1344</v>
      </c>
      <c r="AJ162" s="200" t="s">
        <v>1343</v>
      </c>
      <c r="AK162" s="49" t="s">
        <v>1475</v>
      </c>
    </row>
    <row r="163" spans="1:37" s="258" customFormat="1" ht="68.25" customHeight="1">
      <c r="A163" s="269">
        <f t="shared" si="49"/>
        <v>140</v>
      </c>
      <c r="B163" s="169" t="s">
        <v>679</v>
      </c>
      <c r="C163" s="87" t="s">
        <v>78</v>
      </c>
      <c r="D163" s="42" t="s">
        <v>47</v>
      </c>
      <c r="E163" s="41">
        <v>657025</v>
      </c>
      <c r="F163" s="31">
        <v>612945.55771000008</v>
      </c>
      <c r="G163" s="41"/>
      <c r="H163" s="41"/>
      <c r="I163" s="41"/>
      <c r="J163" s="80" t="s">
        <v>439</v>
      </c>
      <c r="K163" s="205" t="s">
        <v>931</v>
      </c>
      <c r="L163" s="41"/>
      <c r="M163" s="41"/>
      <c r="N163" s="41"/>
      <c r="O163" s="41">
        <f t="shared" si="51"/>
        <v>120429.39332</v>
      </c>
      <c r="P163" s="41">
        <v>120429.39332</v>
      </c>
      <c r="Q163" s="41"/>
      <c r="R163" s="41"/>
      <c r="S163" s="41">
        <f t="shared" si="50"/>
        <v>120429.39332</v>
      </c>
      <c r="T163" s="41">
        <v>120429.39332</v>
      </c>
      <c r="U163" s="41"/>
      <c r="V163" s="41"/>
      <c r="W163" s="52">
        <f t="shared" si="48"/>
        <v>0</v>
      </c>
      <c r="X163" s="52"/>
      <c r="Y163" s="52">
        <f t="shared" si="53"/>
        <v>0</v>
      </c>
      <c r="Z163" s="115">
        <f t="shared" si="54"/>
        <v>0</v>
      </c>
      <c r="AA163" s="52">
        <f t="shared" si="55"/>
        <v>0</v>
      </c>
      <c r="AB163" s="124">
        <f t="shared" si="52"/>
        <v>0</v>
      </c>
      <c r="AC163" s="133">
        <v>1</v>
      </c>
      <c r="AD163" s="133">
        <v>0</v>
      </c>
      <c r="AE163" s="133">
        <v>0</v>
      </c>
      <c r="AF163" s="134">
        <v>0</v>
      </c>
      <c r="AG163" s="200"/>
      <c r="AH163" s="200"/>
      <c r="AI163" s="200" t="s">
        <v>1346</v>
      </c>
      <c r="AJ163" s="200" t="s">
        <v>1345</v>
      </c>
      <c r="AK163" s="49" t="s">
        <v>1427</v>
      </c>
    </row>
    <row r="164" spans="1:37" s="258" customFormat="1" ht="81.75" customHeight="1">
      <c r="A164" s="269">
        <f t="shared" si="49"/>
        <v>141</v>
      </c>
      <c r="B164" s="188" t="s">
        <v>440</v>
      </c>
      <c r="C164" s="87" t="s">
        <v>78</v>
      </c>
      <c r="D164" s="42" t="s">
        <v>47</v>
      </c>
      <c r="E164" s="41">
        <v>2434639</v>
      </c>
      <c r="F164" s="31">
        <v>2343015.0335000004</v>
      </c>
      <c r="G164" s="41"/>
      <c r="H164" s="41"/>
      <c r="I164" s="41"/>
      <c r="J164" s="80" t="s">
        <v>441</v>
      </c>
      <c r="K164" s="205" t="s">
        <v>928</v>
      </c>
      <c r="L164" s="41"/>
      <c r="M164" s="41"/>
      <c r="N164" s="41"/>
      <c r="O164" s="41">
        <f t="shared" si="51"/>
        <v>1417175</v>
      </c>
      <c r="P164" s="41">
        <v>1417175</v>
      </c>
      <c r="Q164" s="41"/>
      <c r="R164" s="41"/>
      <c r="S164" s="41">
        <f t="shared" si="50"/>
        <v>1417175</v>
      </c>
      <c r="T164" s="41">
        <v>1417175</v>
      </c>
      <c r="U164" s="41"/>
      <c r="V164" s="41"/>
      <c r="W164" s="52">
        <f t="shared" si="48"/>
        <v>0</v>
      </c>
      <c r="X164" s="52"/>
      <c r="Y164" s="52">
        <f t="shared" si="53"/>
        <v>0</v>
      </c>
      <c r="Z164" s="115">
        <f t="shared" si="54"/>
        <v>0</v>
      </c>
      <c r="AA164" s="52">
        <f t="shared" si="55"/>
        <v>0</v>
      </c>
      <c r="AB164" s="124">
        <f t="shared" si="52"/>
        <v>0</v>
      </c>
      <c r="AC164" s="133"/>
      <c r="AD164" s="133">
        <v>1</v>
      </c>
      <c r="AE164" s="133">
        <v>0</v>
      </c>
      <c r="AF164" s="134">
        <v>0</v>
      </c>
      <c r="AG164" s="200"/>
      <c r="AH164" s="200"/>
      <c r="AI164" s="200" t="s">
        <v>1348</v>
      </c>
      <c r="AJ164" s="200" t="s">
        <v>1347</v>
      </c>
      <c r="AK164" s="49" t="s">
        <v>928</v>
      </c>
    </row>
    <row r="165" spans="1:37" s="253" customFormat="1" ht="80.25" customHeight="1">
      <c r="A165" s="269">
        <f t="shared" si="49"/>
        <v>142</v>
      </c>
      <c r="B165" s="163" t="s">
        <v>677</v>
      </c>
      <c r="C165" s="87" t="s">
        <v>78</v>
      </c>
      <c r="D165" s="42" t="s">
        <v>563</v>
      </c>
      <c r="E165" s="41">
        <v>44736215</v>
      </c>
      <c r="F165" s="41">
        <v>44638433.700000003</v>
      </c>
      <c r="G165" s="41"/>
      <c r="H165" s="41"/>
      <c r="I165" s="41"/>
      <c r="J165" s="32" t="s">
        <v>678</v>
      </c>
      <c r="K165" s="205" t="s">
        <v>929</v>
      </c>
      <c r="L165" s="41"/>
      <c r="M165" s="41"/>
      <c r="N165" s="41"/>
      <c r="O165" s="41">
        <f t="shared" si="51"/>
        <v>2963094</v>
      </c>
      <c r="P165" s="41">
        <v>2963094</v>
      </c>
      <c r="Q165" s="41"/>
      <c r="R165" s="31"/>
      <c r="S165" s="41">
        <f t="shared" si="50"/>
        <v>2963094</v>
      </c>
      <c r="T165" s="41">
        <v>2963094</v>
      </c>
      <c r="U165" s="41"/>
      <c r="V165" s="41"/>
      <c r="W165" s="52"/>
      <c r="X165" s="52"/>
      <c r="Y165" s="52">
        <f t="shared" si="53"/>
        <v>0</v>
      </c>
      <c r="Z165" s="115">
        <f t="shared" si="54"/>
        <v>0</v>
      </c>
      <c r="AA165" s="52">
        <f t="shared" si="55"/>
        <v>0</v>
      </c>
      <c r="AB165" s="124">
        <f t="shared" si="52"/>
        <v>0</v>
      </c>
      <c r="AC165" s="133">
        <v>1</v>
      </c>
      <c r="AD165" s="133"/>
      <c r="AE165" s="133"/>
      <c r="AF165" s="134"/>
      <c r="AG165" s="200"/>
      <c r="AH165" s="200"/>
      <c r="AI165" s="200" t="s">
        <v>1342</v>
      </c>
      <c r="AJ165" s="200" t="s">
        <v>1341</v>
      </c>
      <c r="AK165" s="49" t="s">
        <v>1428</v>
      </c>
    </row>
    <row r="166" spans="1:37" s="253" customFormat="1" ht="28.5" customHeight="1">
      <c r="A166" s="29" t="s">
        <v>15</v>
      </c>
      <c r="B166" s="21" t="s">
        <v>64</v>
      </c>
      <c r="C166" s="17"/>
      <c r="D166" s="19"/>
      <c r="E166" s="20">
        <f t="shared" ref="E166:V166" si="56">SUM(E167:E183)</f>
        <v>0</v>
      </c>
      <c r="F166" s="20">
        <f>SUM(F167:F185)</f>
        <v>49620955.560349993</v>
      </c>
      <c r="G166" s="20">
        <f t="shared" si="56"/>
        <v>0</v>
      </c>
      <c r="H166" s="20">
        <f t="shared" si="56"/>
        <v>0</v>
      </c>
      <c r="I166" s="20">
        <f t="shared" si="56"/>
        <v>0</v>
      </c>
      <c r="J166" s="20">
        <f t="shared" si="56"/>
        <v>0</v>
      </c>
      <c r="K166" s="20">
        <f t="shared" si="56"/>
        <v>0</v>
      </c>
      <c r="L166" s="20">
        <f t="shared" si="56"/>
        <v>0</v>
      </c>
      <c r="M166" s="20">
        <f t="shared" si="56"/>
        <v>0</v>
      </c>
      <c r="N166" s="20">
        <f t="shared" ref="N166:T166" si="57">SUM(N167:N185)</f>
        <v>139235.6942</v>
      </c>
      <c r="O166" s="20">
        <f t="shared" si="57"/>
        <v>42585250.140000001</v>
      </c>
      <c r="P166" s="20">
        <f t="shared" si="57"/>
        <v>42493400.140000001</v>
      </c>
      <c r="Q166" s="20">
        <f t="shared" si="57"/>
        <v>91850</v>
      </c>
      <c r="R166" s="20">
        <f t="shared" si="57"/>
        <v>0</v>
      </c>
      <c r="S166" s="20">
        <f t="shared" si="57"/>
        <v>149245.59943</v>
      </c>
      <c r="T166" s="20">
        <f t="shared" si="57"/>
        <v>149245.59943</v>
      </c>
      <c r="U166" s="20">
        <f t="shared" si="56"/>
        <v>0</v>
      </c>
      <c r="V166" s="20">
        <f t="shared" si="56"/>
        <v>0</v>
      </c>
      <c r="W166" s="20"/>
      <c r="X166" s="20"/>
      <c r="Y166" s="20">
        <f t="shared" si="53"/>
        <v>42436004.540569998</v>
      </c>
      <c r="Z166" s="113">
        <f t="shared" si="54"/>
        <v>0.9964953687265109</v>
      </c>
      <c r="AA166" s="20">
        <f t="shared" si="55"/>
        <v>42436004.540569998</v>
      </c>
      <c r="AB166" s="122">
        <f t="shared" si="52"/>
        <v>0.9964953687265109</v>
      </c>
      <c r="AC166" s="20">
        <f t="shared" ref="AC166:AE166" si="58">SUM(AC167:AC185)</f>
        <v>12</v>
      </c>
      <c r="AD166" s="20">
        <f t="shared" si="58"/>
        <v>3</v>
      </c>
      <c r="AE166" s="20">
        <f t="shared" si="58"/>
        <v>4</v>
      </c>
      <c r="AF166" s="20">
        <f>SUM(AF167:AF183)</f>
        <v>0</v>
      </c>
      <c r="AG166" s="20"/>
      <c r="AH166" s="20"/>
      <c r="AI166" s="20"/>
      <c r="AJ166" s="20"/>
      <c r="AK166" s="228">
        <f>SUM(AK167:AK183)</f>
        <v>0</v>
      </c>
    </row>
    <row r="167" spans="1:37" s="253" customFormat="1" ht="71.25" customHeight="1">
      <c r="A167" s="269">
        <f>ROW()-24</f>
        <v>143</v>
      </c>
      <c r="B167" s="187" t="s">
        <v>190</v>
      </c>
      <c r="C167" s="39" t="s">
        <v>45</v>
      </c>
      <c r="D167" s="42" t="s">
        <v>47</v>
      </c>
      <c r="E167" s="72"/>
      <c r="F167" s="31">
        <v>19665417.859999999</v>
      </c>
      <c r="G167" s="44"/>
      <c r="H167" s="44"/>
      <c r="I167" s="44"/>
      <c r="J167" s="80" t="s">
        <v>48</v>
      </c>
      <c r="K167" s="72"/>
      <c r="L167" s="72"/>
      <c r="M167" s="72"/>
      <c r="N167" s="72"/>
      <c r="O167" s="41">
        <f t="shared" si="51"/>
        <v>17165417.859999999</v>
      </c>
      <c r="P167" s="72">
        <v>17165417.859999999</v>
      </c>
      <c r="Q167" s="44"/>
      <c r="R167" s="31"/>
      <c r="S167" s="41"/>
      <c r="T167" s="72"/>
      <c r="U167" s="44"/>
      <c r="V167" s="44"/>
      <c r="W167" s="52">
        <f t="shared" ref="W167:W197" si="59">R167-V167</f>
        <v>0</v>
      </c>
      <c r="X167" s="52"/>
      <c r="Y167" s="52">
        <f t="shared" si="53"/>
        <v>17165417.859999999</v>
      </c>
      <c r="Z167" s="115">
        <f t="shared" si="54"/>
        <v>1</v>
      </c>
      <c r="AA167" s="52">
        <f t="shared" si="55"/>
        <v>17165417.859999999</v>
      </c>
      <c r="AB167" s="124">
        <f t="shared" si="52"/>
        <v>1</v>
      </c>
      <c r="AC167" s="133">
        <v>1</v>
      </c>
      <c r="AD167" s="133">
        <v>0</v>
      </c>
      <c r="AE167" s="133">
        <v>0</v>
      </c>
      <c r="AF167" s="134">
        <v>0</v>
      </c>
      <c r="AG167" s="200" t="s">
        <v>1243</v>
      </c>
      <c r="AH167" s="200" t="s">
        <v>1246</v>
      </c>
      <c r="AI167" s="134"/>
      <c r="AJ167" s="134"/>
      <c r="AK167" s="83" t="s">
        <v>836</v>
      </c>
    </row>
    <row r="168" spans="1:37" s="253" customFormat="1" ht="62.25" customHeight="1">
      <c r="A168" s="269">
        <f t="shared" ref="A168:A185" si="60">ROW()-24</f>
        <v>144</v>
      </c>
      <c r="B168" s="187" t="s">
        <v>191</v>
      </c>
      <c r="C168" s="39" t="s">
        <v>45</v>
      </c>
      <c r="D168" s="42" t="s">
        <v>47</v>
      </c>
      <c r="E168" s="72"/>
      <c r="F168" s="31">
        <v>19665417.859999999</v>
      </c>
      <c r="G168" s="44"/>
      <c r="H168" s="44"/>
      <c r="I168" s="44"/>
      <c r="J168" s="80" t="s">
        <v>48</v>
      </c>
      <c r="K168" s="72"/>
      <c r="L168" s="72"/>
      <c r="M168" s="72"/>
      <c r="N168" s="72"/>
      <c r="O168" s="41">
        <f t="shared" si="51"/>
        <v>17165417.859999999</v>
      </c>
      <c r="P168" s="72">
        <v>17165417.859999999</v>
      </c>
      <c r="Q168" s="44"/>
      <c r="R168" s="31"/>
      <c r="S168" s="41"/>
      <c r="T168" s="72"/>
      <c r="U168" s="44"/>
      <c r="V168" s="44"/>
      <c r="W168" s="52">
        <f t="shared" si="59"/>
        <v>0</v>
      </c>
      <c r="X168" s="52"/>
      <c r="Y168" s="52">
        <f t="shared" si="53"/>
        <v>17165417.859999999</v>
      </c>
      <c r="Z168" s="115">
        <f t="shared" si="54"/>
        <v>1</v>
      </c>
      <c r="AA168" s="52">
        <f t="shared" si="55"/>
        <v>17165417.859999999</v>
      </c>
      <c r="AB168" s="124">
        <f t="shared" si="52"/>
        <v>1</v>
      </c>
      <c r="AC168" s="133">
        <v>1</v>
      </c>
      <c r="AD168" s="133">
        <v>0</v>
      </c>
      <c r="AE168" s="133">
        <v>0</v>
      </c>
      <c r="AF168" s="134">
        <v>0</v>
      </c>
      <c r="AG168" s="200" t="s">
        <v>1244</v>
      </c>
      <c r="AH168" s="200" t="s">
        <v>1246</v>
      </c>
      <c r="AI168" s="134"/>
      <c r="AJ168" s="134"/>
      <c r="AK168" s="83" t="s">
        <v>836</v>
      </c>
    </row>
    <row r="169" spans="1:37" s="253" customFormat="1" ht="59.25" customHeight="1">
      <c r="A169" s="269">
        <f t="shared" si="60"/>
        <v>145</v>
      </c>
      <c r="B169" s="187" t="s">
        <v>192</v>
      </c>
      <c r="C169" s="39" t="s">
        <v>45</v>
      </c>
      <c r="D169" s="42" t="s">
        <v>47</v>
      </c>
      <c r="E169" s="72"/>
      <c r="F169" s="31">
        <v>7956771.4199999999</v>
      </c>
      <c r="G169" s="44"/>
      <c r="H169" s="44"/>
      <c r="I169" s="44"/>
      <c r="J169" s="80" t="s">
        <v>48</v>
      </c>
      <c r="K169" s="72"/>
      <c r="L169" s="72"/>
      <c r="M169" s="72"/>
      <c r="N169" s="72"/>
      <c r="O169" s="41">
        <f t="shared" si="51"/>
        <v>7956771.4199999999</v>
      </c>
      <c r="P169" s="72">
        <v>7956771.4199999999</v>
      </c>
      <c r="Q169" s="44"/>
      <c r="R169" s="31"/>
      <c r="S169" s="41"/>
      <c r="T169" s="72"/>
      <c r="U169" s="44"/>
      <c r="V169" s="44"/>
      <c r="W169" s="52">
        <f t="shared" si="59"/>
        <v>0</v>
      </c>
      <c r="X169" s="52"/>
      <c r="Y169" s="52">
        <f t="shared" si="53"/>
        <v>7956771.4199999999</v>
      </c>
      <c r="Z169" s="115">
        <f t="shared" si="54"/>
        <v>1</v>
      </c>
      <c r="AA169" s="52">
        <f t="shared" si="55"/>
        <v>7956771.4199999999</v>
      </c>
      <c r="AB169" s="124">
        <f t="shared" si="52"/>
        <v>1</v>
      </c>
      <c r="AC169" s="133">
        <v>1</v>
      </c>
      <c r="AD169" s="133">
        <v>0</v>
      </c>
      <c r="AE169" s="133">
        <v>0</v>
      </c>
      <c r="AF169" s="134">
        <v>0</v>
      </c>
      <c r="AG169" s="200" t="s">
        <v>1245</v>
      </c>
      <c r="AH169" s="200" t="s">
        <v>1247</v>
      </c>
      <c r="AI169" s="134"/>
      <c r="AJ169" s="134"/>
      <c r="AK169" s="83" t="s">
        <v>836</v>
      </c>
    </row>
    <row r="170" spans="1:37" s="253" customFormat="1" ht="68.25" customHeight="1">
      <c r="A170" s="269">
        <f t="shared" si="60"/>
        <v>146</v>
      </c>
      <c r="B170" s="187" t="s">
        <v>193</v>
      </c>
      <c r="C170" s="39" t="s">
        <v>45</v>
      </c>
      <c r="D170" s="42" t="s">
        <v>47</v>
      </c>
      <c r="E170" s="72"/>
      <c r="F170" s="31">
        <v>16323</v>
      </c>
      <c r="G170" s="44"/>
      <c r="H170" s="44"/>
      <c r="I170" s="44"/>
      <c r="J170" s="80" t="s">
        <v>620</v>
      </c>
      <c r="K170" s="72"/>
      <c r="L170" s="72"/>
      <c r="M170" s="72"/>
      <c r="N170" s="72"/>
      <c r="O170" s="41">
        <f t="shared" si="51"/>
        <v>16323</v>
      </c>
      <c r="P170" s="72">
        <v>16323</v>
      </c>
      <c r="Q170" s="44"/>
      <c r="R170" s="31"/>
      <c r="S170" s="41">
        <f t="shared" si="50"/>
        <v>14690.7</v>
      </c>
      <c r="T170" s="72">
        <v>14690.7</v>
      </c>
      <c r="U170" s="44"/>
      <c r="V170" s="44"/>
      <c r="W170" s="52">
        <f t="shared" si="59"/>
        <v>0</v>
      </c>
      <c r="X170" s="52"/>
      <c r="Y170" s="52">
        <f t="shared" si="53"/>
        <v>1632.2999999999993</v>
      </c>
      <c r="Z170" s="115">
        <f t="shared" si="54"/>
        <v>9.999999999999995E-2</v>
      </c>
      <c r="AA170" s="52">
        <f t="shared" si="55"/>
        <v>1632.2999999999993</v>
      </c>
      <c r="AB170" s="124">
        <f t="shared" si="52"/>
        <v>9.999999999999995E-2</v>
      </c>
      <c r="AC170" s="133">
        <v>1</v>
      </c>
      <c r="AD170" s="133">
        <v>0</v>
      </c>
      <c r="AE170" s="133">
        <v>0</v>
      </c>
      <c r="AF170" s="134">
        <v>0</v>
      </c>
      <c r="AG170" s="134" t="s">
        <v>886</v>
      </c>
      <c r="AH170" s="200" t="s">
        <v>885</v>
      </c>
      <c r="AI170" s="134"/>
      <c r="AJ170" s="134"/>
      <c r="AK170" s="83" t="s">
        <v>732</v>
      </c>
    </row>
    <row r="171" spans="1:37" s="253" customFormat="1" ht="65.25" customHeight="1">
      <c r="A171" s="269">
        <f t="shared" si="60"/>
        <v>147</v>
      </c>
      <c r="B171" s="187" t="s">
        <v>194</v>
      </c>
      <c r="C171" s="39" t="s">
        <v>45</v>
      </c>
      <c r="D171" s="42" t="s">
        <v>47</v>
      </c>
      <c r="E171" s="72"/>
      <c r="F171" s="31">
        <v>13121</v>
      </c>
      <c r="G171" s="44"/>
      <c r="H171" s="44"/>
      <c r="I171" s="44"/>
      <c r="J171" s="80" t="s">
        <v>621</v>
      </c>
      <c r="K171" s="72"/>
      <c r="L171" s="72"/>
      <c r="M171" s="72"/>
      <c r="N171" s="72"/>
      <c r="O171" s="41">
        <f t="shared" si="51"/>
        <v>13121</v>
      </c>
      <c r="P171" s="72">
        <v>13121</v>
      </c>
      <c r="Q171" s="44"/>
      <c r="R171" s="31"/>
      <c r="S171" s="41">
        <f t="shared" si="50"/>
        <v>11808.900009999999</v>
      </c>
      <c r="T171" s="72">
        <v>11808.900009999999</v>
      </c>
      <c r="U171" s="44"/>
      <c r="V171" s="44"/>
      <c r="W171" s="52">
        <f t="shared" si="59"/>
        <v>0</v>
      </c>
      <c r="X171" s="52"/>
      <c r="Y171" s="52">
        <f t="shared" si="53"/>
        <v>1312.0999900000006</v>
      </c>
      <c r="Z171" s="115">
        <f t="shared" si="54"/>
        <v>9.9999999237863013E-2</v>
      </c>
      <c r="AA171" s="52">
        <f t="shared" si="55"/>
        <v>1312.0999900000006</v>
      </c>
      <c r="AB171" s="124">
        <f t="shared" si="52"/>
        <v>9.9999999237863013E-2</v>
      </c>
      <c r="AC171" s="133">
        <v>1</v>
      </c>
      <c r="AD171" s="133">
        <v>0</v>
      </c>
      <c r="AE171" s="133">
        <v>0</v>
      </c>
      <c r="AF171" s="134">
        <v>0</v>
      </c>
      <c r="AG171" s="134" t="s">
        <v>887</v>
      </c>
      <c r="AH171" s="200" t="s">
        <v>885</v>
      </c>
      <c r="AI171" s="134"/>
      <c r="AJ171" s="134"/>
      <c r="AK171" s="83" t="s">
        <v>732</v>
      </c>
    </row>
    <row r="172" spans="1:37" s="260" customFormat="1" ht="93.75" customHeight="1">
      <c r="A172" s="269">
        <f t="shared" si="60"/>
        <v>148</v>
      </c>
      <c r="B172" s="171" t="s">
        <v>195</v>
      </c>
      <c r="C172" s="39" t="s">
        <v>45</v>
      </c>
      <c r="D172" s="42" t="s">
        <v>47</v>
      </c>
      <c r="E172" s="31"/>
      <c r="F172" s="31">
        <v>23254.807000000001</v>
      </c>
      <c r="G172" s="31"/>
      <c r="H172" s="31"/>
      <c r="I172" s="31"/>
      <c r="J172" s="80" t="s">
        <v>48</v>
      </c>
      <c r="K172" s="31"/>
      <c r="L172" s="31"/>
      <c r="M172" s="31"/>
      <c r="N172" s="31">
        <v>23254.799999999999</v>
      </c>
      <c r="O172" s="41">
        <v>22255</v>
      </c>
      <c r="P172" s="31">
        <v>22255</v>
      </c>
      <c r="Q172" s="31"/>
      <c r="R172" s="31"/>
      <c r="S172" s="41">
        <f t="shared" si="50"/>
        <v>0</v>
      </c>
      <c r="T172" s="31">
        <v>0</v>
      </c>
      <c r="U172" s="31"/>
      <c r="V172" s="31"/>
      <c r="W172" s="52">
        <f t="shared" si="59"/>
        <v>0</v>
      </c>
      <c r="X172" s="52"/>
      <c r="Y172" s="52">
        <f t="shared" si="53"/>
        <v>22255</v>
      </c>
      <c r="Z172" s="115">
        <f t="shared" si="54"/>
        <v>1</v>
      </c>
      <c r="AA172" s="52">
        <f t="shared" si="55"/>
        <v>22255</v>
      </c>
      <c r="AB172" s="124">
        <f t="shared" si="52"/>
        <v>1</v>
      </c>
      <c r="AC172" s="133"/>
      <c r="AD172" s="133">
        <v>1</v>
      </c>
      <c r="AE172" s="133">
        <v>0</v>
      </c>
      <c r="AF172" s="200" t="s">
        <v>553</v>
      </c>
      <c r="AG172" s="200" t="s">
        <v>711</v>
      </c>
      <c r="AH172" s="200" t="s">
        <v>710</v>
      </c>
      <c r="AI172" s="200"/>
      <c r="AJ172" s="134"/>
      <c r="AK172" s="49" t="s">
        <v>1506</v>
      </c>
    </row>
    <row r="173" spans="1:37" s="260" customFormat="1" ht="93.75" customHeight="1">
      <c r="A173" s="269">
        <f t="shared" si="60"/>
        <v>149</v>
      </c>
      <c r="B173" s="171" t="s">
        <v>196</v>
      </c>
      <c r="C173" s="39" t="s">
        <v>45</v>
      </c>
      <c r="D173" s="42" t="s">
        <v>47</v>
      </c>
      <c r="E173" s="31"/>
      <c r="F173" s="31">
        <v>37347.875</v>
      </c>
      <c r="G173" s="31"/>
      <c r="H173" s="31"/>
      <c r="I173" s="31"/>
      <c r="J173" s="80" t="s">
        <v>48</v>
      </c>
      <c r="K173" s="31"/>
      <c r="L173" s="31"/>
      <c r="M173" s="31"/>
      <c r="N173" s="31">
        <v>37347.9</v>
      </c>
      <c r="O173" s="41">
        <v>36348</v>
      </c>
      <c r="P173" s="31">
        <v>36348</v>
      </c>
      <c r="Q173" s="31"/>
      <c r="R173" s="31"/>
      <c r="S173" s="41">
        <f t="shared" si="50"/>
        <v>5000</v>
      </c>
      <c r="T173" s="31">
        <v>5000</v>
      </c>
      <c r="U173" s="31"/>
      <c r="V173" s="31"/>
      <c r="W173" s="52">
        <f t="shared" si="59"/>
        <v>0</v>
      </c>
      <c r="X173" s="52"/>
      <c r="Y173" s="52">
        <f t="shared" si="53"/>
        <v>31348</v>
      </c>
      <c r="Z173" s="115">
        <f t="shared" si="54"/>
        <v>0.86244084956531308</v>
      </c>
      <c r="AA173" s="52">
        <f t="shared" si="55"/>
        <v>31348</v>
      </c>
      <c r="AB173" s="124">
        <f t="shared" si="52"/>
        <v>0.86244084956531308</v>
      </c>
      <c r="AC173" s="133"/>
      <c r="AD173" s="133">
        <v>1</v>
      </c>
      <c r="AE173" s="133">
        <v>0</v>
      </c>
      <c r="AF173" s="200" t="s">
        <v>553</v>
      </c>
      <c r="AG173" s="200" t="s">
        <v>713</v>
      </c>
      <c r="AH173" s="200" t="s">
        <v>712</v>
      </c>
      <c r="AI173" s="134"/>
      <c r="AJ173" s="134"/>
      <c r="AK173" s="49" t="s">
        <v>553</v>
      </c>
    </row>
    <row r="174" spans="1:37" s="253" customFormat="1" ht="78" customHeight="1">
      <c r="A174" s="269">
        <f t="shared" si="60"/>
        <v>150</v>
      </c>
      <c r="B174" s="187" t="s">
        <v>197</v>
      </c>
      <c r="C174" s="39" t="s">
        <v>45</v>
      </c>
      <c r="D174" s="42" t="s">
        <v>47</v>
      </c>
      <c r="E174" s="72"/>
      <c r="F174" s="31">
        <v>78632.994200000001</v>
      </c>
      <c r="G174" s="44"/>
      <c r="H174" s="44"/>
      <c r="I174" s="44"/>
      <c r="J174" s="80" t="s">
        <v>48</v>
      </c>
      <c r="K174" s="72" t="s">
        <v>48</v>
      </c>
      <c r="L174" s="72" t="s">
        <v>539</v>
      </c>
      <c r="M174" s="72"/>
      <c r="N174" s="72">
        <v>78632.994200000001</v>
      </c>
      <c r="O174" s="41">
        <f>SUM(P174:R174)</f>
        <v>170483</v>
      </c>
      <c r="P174" s="72">
        <v>78633</v>
      </c>
      <c r="Q174" s="72">
        <v>91850</v>
      </c>
      <c r="R174" s="31"/>
      <c r="S174" s="41">
        <f t="shared" si="50"/>
        <v>78632.999419999993</v>
      </c>
      <c r="T174" s="72">
        <v>78632.999419999993</v>
      </c>
      <c r="U174" s="44"/>
      <c r="V174" s="44"/>
      <c r="W174" s="52">
        <f>R174-V174</f>
        <v>0</v>
      </c>
      <c r="X174" s="52"/>
      <c r="Y174" s="52">
        <f t="shared" si="53"/>
        <v>91850.000580000007</v>
      </c>
      <c r="Z174" s="115">
        <f t="shared" si="54"/>
        <v>0.53876339916589933</v>
      </c>
      <c r="AA174" s="52">
        <f t="shared" si="55"/>
        <v>91850.000580000007</v>
      </c>
      <c r="AB174" s="124">
        <f t="shared" si="52"/>
        <v>0.53876339916589933</v>
      </c>
      <c r="AC174" s="133"/>
      <c r="AD174" s="133"/>
      <c r="AE174" s="133">
        <v>1</v>
      </c>
      <c r="AF174" s="58"/>
      <c r="AG174" s="58" t="s">
        <v>727</v>
      </c>
      <c r="AH174" s="58" t="s">
        <v>729</v>
      </c>
      <c r="AI174" s="58"/>
      <c r="AJ174" s="58"/>
      <c r="AK174" s="83" t="s">
        <v>720</v>
      </c>
    </row>
    <row r="175" spans="1:37" s="253" customFormat="1" ht="73.5" customHeight="1">
      <c r="A175" s="269">
        <f t="shared" si="60"/>
        <v>151</v>
      </c>
      <c r="B175" s="189" t="s">
        <v>442</v>
      </c>
      <c r="C175" s="87" t="s">
        <v>78</v>
      </c>
      <c r="D175" s="42" t="s">
        <v>47</v>
      </c>
      <c r="E175" s="41"/>
      <c r="F175" s="41">
        <v>864002.28</v>
      </c>
      <c r="G175" s="41"/>
      <c r="H175" s="41"/>
      <c r="I175" s="41"/>
      <c r="J175" s="32" t="s">
        <v>48</v>
      </c>
      <c r="K175" s="41"/>
      <c r="L175" s="41">
        <v>0</v>
      </c>
      <c r="M175" s="41"/>
      <c r="N175" s="41"/>
      <c r="O175" s="41"/>
      <c r="P175" s="41"/>
      <c r="Q175" s="41"/>
      <c r="R175" s="31"/>
      <c r="S175" s="41"/>
      <c r="T175" s="41"/>
      <c r="U175" s="41"/>
      <c r="V175" s="41"/>
      <c r="W175" s="52">
        <f t="shared" si="59"/>
        <v>0</v>
      </c>
      <c r="X175" s="52"/>
      <c r="Y175" s="52">
        <f t="shared" si="53"/>
        <v>0</v>
      </c>
      <c r="Z175" s="115" t="e">
        <f t="shared" si="54"/>
        <v>#DIV/0!</v>
      </c>
      <c r="AA175" s="52">
        <f t="shared" si="55"/>
        <v>0</v>
      </c>
      <c r="AB175" s="124" t="e">
        <f t="shared" si="52"/>
        <v>#DIV/0!</v>
      </c>
      <c r="AC175" s="133">
        <v>1</v>
      </c>
      <c r="AD175" s="133">
        <v>0</v>
      </c>
      <c r="AE175" s="133">
        <v>0</v>
      </c>
      <c r="AF175" s="134">
        <v>0</v>
      </c>
      <c r="AG175" s="200" t="s">
        <v>1352</v>
      </c>
      <c r="AH175" s="200" t="s">
        <v>1349</v>
      </c>
      <c r="AI175" s="200"/>
      <c r="AJ175" s="200"/>
      <c r="AK175" s="209" t="s">
        <v>923</v>
      </c>
    </row>
    <row r="176" spans="1:37" s="253" customFormat="1" ht="69" customHeight="1">
      <c r="A176" s="269">
        <f t="shared" si="60"/>
        <v>152</v>
      </c>
      <c r="B176" s="163" t="s">
        <v>443</v>
      </c>
      <c r="C176" s="87" t="s">
        <v>78</v>
      </c>
      <c r="D176" s="42" t="s">
        <v>99</v>
      </c>
      <c r="E176" s="41"/>
      <c r="F176" s="41">
        <v>81920.952900000004</v>
      </c>
      <c r="G176" s="41"/>
      <c r="H176" s="41"/>
      <c r="I176" s="41"/>
      <c r="J176" s="32" t="s">
        <v>48</v>
      </c>
      <c r="K176" s="41"/>
      <c r="L176" s="41">
        <v>0</v>
      </c>
      <c r="M176" s="41"/>
      <c r="N176" s="41"/>
      <c r="O176" s="41"/>
      <c r="P176" s="97"/>
      <c r="Q176" s="41"/>
      <c r="R176" s="31"/>
      <c r="S176" s="41"/>
      <c r="T176" s="41"/>
      <c r="U176" s="41"/>
      <c r="V176" s="41"/>
      <c r="W176" s="52">
        <f t="shared" si="59"/>
        <v>0</v>
      </c>
      <c r="X176" s="52"/>
      <c r="Y176" s="52">
        <f t="shared" si="53"/>
        <v>0</v>
      </c>
      <c r="Z176" s="115" t="e">
        <f t="shared" si="54"/>
        <v>#DIV/0!</v>
      </c>
      <c r="AA176" s="52">
        <f t="shared" si="55"/>
        <v>0</v>
      </c>
      <c r="AB176" s="124" t="e">
        <f t="shared" si="52"/>
        <v>#DIV/0!</v>
      </c>
      <c r="AC176" s="133">
        <v>1</v>
      </c>
      <c r="AD176" s="133">
        <v>0</v>
      </c>
      <c r="AE176" s="133">
        <v>0</v>
      </c>
      <c r="AF176" s="134">
        <v>0</v>
      </c>
      <c r="AG176" s="200" t="s">
        <v>1351</v>
      </c>
      <c r="AH176" s="200" t="s">
        <v>1350</v>
      </c>
      <c r="AI176" s="200"/>
      <c r="AJ176" s="200"/>
      <c r="AK176" s="209" t="s">
        <v>923</v>
      </c>
    </row>
    <row r="177" spans="1:37" s="253" customFormat="1" ht="117" customHeight="1">
      <c r="A177" s="269">
        <f t="shared" si="60"/>
        <v>153</v>
      </c>
      <c r="B177" s="188" t="s">
        <v>1307</v>
      </c>
      <c r="C177" s="87" t="s">
        <v>78</v>
      </c>
      <c r="D177" s="42" t="s">
        <v>63</v>
      </c>
      <c r="E177" s="41"/>
      <c r="F177" s="41">
        <v>267495.09999999998</v>
      </c>
      <c r="G177" s="41"/>
      <c r="H177" s="41"/>
      <c r="I177" s="41"/>
      <c r="J177" s="32" t="s">
        <v>48</v>
      </c>
      <c r="K177" s="41"/>
      <c r="L177" s="41">
        <v>0</v>
      </c>
      <c r="M177" s="41"/>
      <c r="N177" s="41"/>
      <c r="O177" s="41"/>
      <c r="P177" s="41"/>
      <c r="Q177" s="41"/>
      <c r="R177" s="31"/>
      <c r="S177" s="41"/>
      <c r="T177" s="41"/>
      <c r="U177" s="41"/>
      <c r="V177" s="41"/>
      <c r="W177" s="52">
        <f t="shared" si="59"/>
        <v>0</v>
      </c>
      <c r="X177" s="52"/>
      <c r="Y177" s="52">
        <f t="shared" si="53"/>
        <v>0</v>
      </c>
      <c r="Z177" s="115" t="e">
        <f t="shared" si="54"/>
        <v>#DIV/0!</v>
      </c>
      <c r="AA177" s="52">
        <f t="shared" si="55"/>
        <v>0</v>
      </c>
      <c r="AB177" s="124" t="e">
        <f t="shared" si="52"/>
        <v>#DIV/0!</v>
      </c>
      <c r="AC177" s="133">
        <v>1</v>
      </c>
      <c r="AD177" s="133">
        <v>0</v>
      </c>
      <c r="AE177" s="133">
        <v>0</v>
      </c>
      <c r="AF177" s="134">
        <v>0</v>
      </c>
      <c r="AG177" s="200" t="s">
        <v>1353</v>
      </c>
      <c r="AH177" s="200" t="s">
        <v>908</v>
      </c>
      <c r="AI177" s="200"/>
      <c r="AJ177" s="200"/>
      <c r="AK177" s="209" t="s">
        <v>923</v>
      </c>
    </row>
    <row r="178" spans="1:37" s="253" customFormat="1" ht="65.25" customHeight="1">
      <c r="A178" s="269">
        <f t="shared" si="60"/>
        <v>154</v>
      </c>
      <c r="B178" s="163" t="s">
        <v>444</v>
      </c>
      <c r="C178" s="87" t="s">
        <v>78</v>
      </c>
      <c r="D178" s="42" t="s">
        <v>99</v>
      </c>
      <c r="E178" s="41"/>
      <c r="F178" s="41">
        <v>147867.6</v>
      </c>
      <c r="G178" s="41"/>
      <c r="H178" s="41"/>
      <c r="I178" s="41"/>
      <c r="J178" s="32" t="s">
        <v>48</v>
      </c>
      <c r="K178" s="41"/>
      <c r="L178" s="41">
        <v>0</v>
      </c>
      <c r="M178" s="41"/>
      <c r="N178" s="41"/>
      <c r="O178" s="41"/>
      <c r="P178" s="41"/>
      <c r="Q178" s="41"/>
      <c r="R178" s="31"/>
      <c r="S178" s="41"/>
      <c r="T178" s="41"/>
      <c r="U178" s="41"/>
      <c r="V178" s="41"/>
      <c r="W178" s="52">
        <f t="shared" si="59"/>
        <v>0</v>
      </c>
      <c r="X178" s="52"/>
      <c r="Y178" s="52">
        <f t="shared" si="53"/>
        <v>0</v>
      </c>
      <c r="Z178" s="115" t="e">
        <f t="shared" si="54"/>
        <v>#DIV/0!</v>
      </c>
      <c r="AA178" s="52">
        <f t="shared" si="55"/>
        <v>0</v>
      </c>
      <c r="AB178" s="124" t="e">
        <f t="shared" si="52"/>
        <v>#DIV/0!</v>
      </c>
      <c r="AC178" s="133">
        <v>1</v>
      </c>
      <c r="AD178" s="133">
        <v>0</v>
      </c>
      <c r="AE178" s="133">
        <v>0</v>
      </c>
      <c r="AF178" s="134">
        <v>0</v>
      </c>
      <c r="AG178" s="200" t="s">
        <v>1355</v>
      </c>
      <c r="AH178" s="200" t="s">
        <v>1354</v>
      </c>
      <c r="AI178" s="200"/>
      <c r="AJ178" s="200"/>
      <c r="AK178" s="209" t="s">
        <v>923</v>
      </c>
    </row>
    <row r="179" spans="1:37" s="253" customFormat="1" ht="50.25" customHeight="1">
      <c r="A179" s="269">
        <f t="shared" si="60"/>
        <v>155</v>
      </c>
      <c r="B179" s="163" t="s">
        <v>1356</v>
      </c>
      <c r="C179" s="87" t="s">
        <v>78</v>
      </c>
      <c r="D179" s="42" t="s">
        <v>47</v>
      </c>
      <c r="E179" s="41"/>
      <c r="F179" s="41">
        <v>419920.2</v>
      </c>
      <c r="G179" s="41"/>
      <c r="H179" s="41"/>
      <c r="I179" s="41"/>
      <c r="J179" s="32" t="s">
        <v>48</v>
      </c>
      <c r="K179" s="41"/>
      <c r="L179" s="41"/>
      <c r="M179" s="41"/>
      <c r="N179" s="41"/>
      <c r="O179" s="41"/>
      <c r="P179" s="41"/>
      <c r="Q179" s="41"/>
      <c r="R179" s="31"/>
      <c r="S179" s="41"/>
      <c r="T179" s="41"/>
      <c r="U179" s="41"/>
      <c r="V179" s="41"/>
      <c r="W179" s="52">
        <f t="shared" si="59"/>
        <v>0</v>
      </c>
      <c r="X179" s="52"/>
      <c r="Y179" s="52">
        <f t="shared" si="53"/>
        <v>0</v>
      </c>
      <c r="Z179" s="115" t="e">
        <f t="shared" si="54"/>
        <v>#DIV/0!</v>
      </c>
      <c r="AA179" s="52">
        <f t="shared" si="55"/>
        <v>0</v>
      </c>
      <c r="AB179" s="124" t="e">
        <f t="shared" si="52"/>
        <v>#DIV/0!</v>
      </c>
      <c r="AC179" s="133">
        <v>1</v>
      </c>
      <c r="AD179" s="133">
        <v>0</v>
      </c>
      <c r="AE179" s="133">
        <v>0</v>
      </c>
      <c r="AF179" s="134">
        <v>0</v>
      </c>
      <c r="AG179" s="200" t="s">
        <v>1357</v>
      </c>
      <c r="AH179" s="200" t="s">
        <v>908</v>
      </c>
      <c r="AI179" s="200"/>
      <c r="AJ179" s="200"/>
      <c r="AK179" s="209" t="s">
        <v>923</v>
      </c>
    </row>
    <row r="180" spans="1:37" s="253" customFormat="1" ht="87" customHeight="1">
      <c r="A180" s="269">
        <f t="shared" si="60"/>
        <v>156</v>
      </c>
      <c r="B180" s="163" t="s">
        <v>445</v>
      </c>
      <c r="C180" s="87" t="s">
        <v>78</v>
      </c>
      <c r="D180" s="42" t="s">
        <v>99</v>
      </c>
      <c r="E180" s="41"/>
      <c r="F180" s="41">
        <v>128394.18180999999</v>
      </c>
      <c r="G180" s="41"/>
      <c r="H180" s="41"/>
      <c r="I180" s="41"/>
      <c r="J180" s="32" t="s">
        <v>48</v>
      </c>
      <c r="K180" s="41"/>
      <c r="L180" s="41">
        <v>0</v>
      </c>
      <c r="M180" s="41"/>
      <c r="N180" s="41"/>
      <c r="O180" s="41"/>
      <c r="P180" s="41"/>
      <c r="Q180" s="41"/>
      <c r="R180" s="31"/>
      <c r="S180" s="41"/>
      <c r="T180" s="41"/>
      <c r="U180" s="41"/>
      <c r="V180" s="41"/>
      <c r="W180" s="52">
        <f t="shared" si="59"/>
        <v>0</v>
      </c>
      <c r="X180" s="52"/>
      <c r="Y180" s="52">
        <f t="shared" si="53"/>
        <v>0</v>
      </c>
      <c r="Z180" s="115" t="e">
        <f t="shared" si="54"/>
        <v>#DIV/0!</v>
      </c>
      <c r="AA180" s="52">
        <f t="shared" si="55"/>
        <v>0</v>
      </c>
      <c r="AB180" s="124" t="e">
        <f t="shared" si="52"/>
        <v>#DIV/0!</v>
      </c>
      <c r="AC180" s="133">
        <v>1</v>
      </c>
      <c r="AD180" s="133">
        <v>0</v>
      </c>
      <c r="AE180" s="133">
        <v>0</v>
      </c>
      <c r="AF180" s="134">
        <v>0</v>
      </c>
      <c r="AG180" s="200" t="s">
        <v>1358</v>
      </c>
      <c r="AH180" s="200" t="s">
        <v>1350</v>
      </c>
      <c r="AI180" s="200"/>
      <c r="AJ180" s="200"/>
      <c r="AK180" s="209" t="s">
        <v>923</v>
      </c>
    </row>
    <row r="181" spans="1:37" s="253" customFormat="1" ht="108.75" customHeight="1">
      <c r="A181" s="269">
        <f t="shared" si="60"/>
        <v>157</v>
      </c>
      <c r="B181" s="163" t="s">
        <v>446</v>
      </c>
      <c r="C181" s="87" t="s">
        <v>78</v>
      </c>
      <c r="D181" s="42" t="s">
        <v>97</v>
      </c>
      <c r="E181" s="41"/>
      <c r="F181" s="41">
        <v>80996.175000000003</v>
      </c>
      <c r="G181" s="41"/>
      <c r="H181" s="41"/>
      <c r="I181" s="41"/>
      <c r="J181" s="32" t="s">
        <v>48</v>
      </c>
      <c r="K181" s="41"/>
      <c r="L181" s="41">
        <v>0</v>
      </c>
      <c r="M181" s="41"/>
      <c r="N181" s="41"/>
      <c r="O181" s="41"/>
      <c r="P181" s="41"/>
      <c r="Q181" s="41"/>
      <c r="R181" s="31"/>
      <c r="S181" s="41"/>
      <c r="T181" s="41"/>
      <c r="U181" s="41"/>
      <c r="V181" s="41"/>
      <c r="W181" s="52">
        <f t="shared" si="59"/>
        <v>0</v>
      </c>
      <c r="X181" s="52"/>
      <c r="Y181" s="52">
        <f t="shared" si="53"/>
        <v>0</v>
      </c>
      <c r="Z181" s="115" t="e">
        <f t="shared" si="54"/>
        <v>#DIV/0!</v>
      </c>
      <c r="AA181" s="52">
        <f t="shared" si="55"/>
        <v>0</v>
      </c>
      <c r="AB181" s="124" t="e">
        <f t="shared" si="52"/>
        <v>#DIV/0!</v>
      </c>
      <c r="AC181" s="133">
        <v>1</v>
      </c>
      <c r="AD181" s="133">
        <v>0</v>
      </c>
      <c r="AE181" s="133">
        <v>0</v>
      </c>
      <c r="AF181" s="134">
        <v>0</v>
      </c>
      <c r="AG181" s="200" t="s">
        <v>1360</v>
      </c>
      <c r="AH181" s="200" t="s">
        <v>1359</v>
      </c>
      <c r="AI181" s="200"/>
      <c r="AJ181" s="200"/>
      <c r="AK181" s="209" t="s">
        <v>923</v>
      </c>
    </row>
    <row r="182" spans="1:37" s="253" customFormat="1" ht="91.15" customHeight="1">
      <c r="A182" s="269">
        <f t="shared" si="60"/>
        <v>158</v>
      </c>
      <c r="B182" s="163" t="s">
        <v>447</v>
      </c>
      <c r="C182" s="87" t="s">
        <v>78</v>
      </c>
      <c r="D182" s="42" t="s">
        <v>99</v>
      </c>
      <c r="E182" s="41"/>
      <c r="F182" s="41">
        <v>31878.539379999998</v>
      </c>
      <c r="G182" s="41"/>
      <c r="H182" s="41"/>
      <c r="I182" s="41"/>
      <c r="J182" s="32" t="s">
        <v>48</v>
      </c>
      <c r="K182" s="205" t="s">
        <v>933</v>
      </c>
      <c r="L182" s="41">
        <v>0</v>
      </c>
      <c r="M182" s="41"/>
      <c r="N182" s="41"/>
      <c r="O182" s="41"/>
      <c r="P182" s="41"/>
      <c r="Q182" s="41"/>
      <c r="R182" s="31"/>
      <c r="S182" s="41"/>
      <c r="T182" s="41"/>
      <c r="U182" s="41"/>
      <c r="V182" s="41"/>
      <c r="W182" s="52">
        <f t="shared" si="59"/>
        <v>0</v>
      </c>
      <c r="X182" s="52"/>
      <c r="Y182" s="52">
        <f t="shared" si="53"/>
        <v>0</v>
      </c>
      <c r="Z182" s="115" t="e">
        <f t="shared" si="54"/>
        <v>#DIV/0!</v>
      </c>
      <c r="AA182" s="52">
        <f t="shared" si="55"/>
        <v>0</v>
      </c>
      <c r="AB182" s="124" t="e">
        <f t="shared" si="52"/>
        <v>#DIV/0!</v>
      </c>
      <c r="AC182" s="133"/>
      <c r="AD182" s="133">
        <v>0</v>
      </c>
      <c r="AE182" s="133">
        <v>1</v>
      </c>
      <c r="AF182" s="134">
        <v>0</v>
      </c>
      <c r="AG182" s="200" t="s">
        <v>1362</v>
      </c>
      <c r="AH182" s="200" t="s">
        <v>1361</v>
      </c>
      <c r="AI182" s="200"/>
      <c r="AJ182" s="200"/>
      <c r="AK182" s="209" t="s">
        <v>1507</v>
      </c>
    </row>
    <row r="183" spans="1:37" s="253" customFormat="1" ht="95.25" customHeight="1">
      <c r="A183" s="269">
        <f t="shared" si="60"/>
        <v>159</v>
      </c>
      <c r="B183" s="163" t="s">
        <v>448</v>
      </c>
      <c r="C183" s="87" t="s">
        <v>78</v>
      </c>
      <c r="D183" s="42" t="s">
        <v>106</v>
      </c>
      <c r="E183" s="41"/>
      <c r="F183" s="41">
        <v>73258.226950000011</v>
      </c>
      <c r="G183" s="41"/>
      <c r="H183" s="41"/>
      <c r="I183" s="41"/>
      <c r="J183" s="32" t="s">
        <v>48</v>
      </c>
      <c r="K183" s="205" t="s">
        <v>934</v>
      </c>
      <c r="L183" s="41">
        <v>0</v>
      </c>
      <c r="M183" s="41"/>
      <c r="N183" s="41"/>
      <c r="O183" s="41">
        <f t="shared" ref="O183" si="61">SUM(P183:R183)</f>
        <v>2113</v>
      </c>
      <c r="P183" s="41">
        <v>2113</v>
      </c>
      <c r="Q183" s="41"/>
      <c r="R183" s="31"/>
      <c r="S183" s="41">
        <f t="shared" ref="S183:S185" si="62">SUM(T183:V183)</f>
        <v>2113</v>
      </c>
      <c r="T183" s="41">
        <v>2113</v>
      </c>
      <c r="U183" s="41"/>
      <c r="V183" s="41"/>
      <c r="W183" s="52">
        <f t="shared" si="59"/>
        <v>0</v>
      </c>
      <c r="X183" s="52"/>
      <c r="Y183" s="52">
        <f t="shared" si="53"/>
        <v>0</v>
      </c>
      <c r="Z183" s="115">
        <f t="shared" si="54"/>
        <v>0</v>
      </c>
      <c r="AA183" s="52">
        <f t="shared" si="55"/>
        <v>0</v>
      </c>
      <c r="AB183" s="124">
        <f t="shared" si="52"/>
        <v>0</v>
      </c>
      <c r="AC183" s="133"/>
      <c r="AD183" s="133">
        <v>1</v>
      </c>
      <c r="AE183" s="133"/>
      <c r="AF183" s="134">
        <v>0</v>
      </c>
      <c r="AG183" s="200" t="s">
        <v>1364</v>
      </c>
      <c r="AH183" s="200" t="s">
        <v>1363</v>
      </c>
      <c r="AI183" s="200"/>
      <c r="AJ183" s="200"/>
      <c r="AK183" s="49" t="s">
        <v>1477</v>
      </c>
    </row>
    <row r="184" spans="1:37" s="253" customFormat="1" ht="87" customHeight="1">
      <c r="A184" s="269">
        <f t="shared" si="60"/>
        <v>160</v>
      </c>
      <c r="B184" s="163" t="s">
        <v>935</v>
      </c>
      <c r="C184" s="87" t="s">
        <v>78</v>
      </c>
      <c r="D184" s="42" t="s">
        <v>99</v>
      </c>
      <c r="E184" s="41"/>
      <c r="F184" s="41">
        <v>22767.488109999998</v>
      </c>
      <c r="G184" s="41"/>
      <c r="H184" s="41"/>
      <c r="I184" s="41"/>
      <c r="J184" s="32" t="s">
        <v>48</v>
      </c>
      <c r="K184" s="205" t="s">
        <v>936</v>
      </c>
      <c r="L184" s="41"/>
      <c r="M184" s="41"/>
      <c r="N184" s="41"/>
      <c r="O184" s="41">
        <v>7000</v>
      </c>
      <c r="P184" s="41">
        <v>7000</v>
      </c>
      <c r="Q184" s="41"/>
      <c r="R184" s="31"/>
      <c r="S184" s="41">
        <f t="shared" si="62"/>
        <v>7000</v>
      </c>
      <c r="T184" s="41">
        <v>7000</v>
      </c>
      <c r="U184" s="41"/>
      <c r="V184" s="41"/>
      <c r="W184" s="52"/>
      <c r="X184" s="52"/>
      <c r="Y184" s="52">
        <f t="shared" si="53"/>
        <v>0</v>
      </c>
      <c r="Z184" s="115">
        <f t="shared" si="54"/>
        <v>0</v>
      </c>
      <c r="AA184" s="52">
        <f t="shared" si="55"/>
        <v>0</v>
      </c>
      <c r="AB184" s="124">
        <f t="shared" si="52"/>
        <v>0</v>
      </c>
      <c r="AC184" s="133"/>
      <c r="AD184" s="133"/>
      <c r="AE184" s="133">
        <v>1</v>
      </c>
      <c r="AF184" s="134"/>
      <c r="AG184" s="200" t="s">
        <v>1366</v>
      </c>
      <c r="AH184" s="200" t="s">
        <v>1365</v>
      </c>
      <c r="AI184" s="200"/>
      <c r="AJ184" s="200"/>
      <c r="AK184" s="49" t="s">
        <v>936</v>
      </c>
    </row>
    <row r="185" spans="1:37" s="253" customFormat="1" ht="142.5" customHeight="1">
      <c r="A185" s="269">
        <f t="shared" si="60"/>
        <v>161</v>
      </c>
      <c r="B185" s="208" t="s">
        <v>680</v>
      </c>
      <c r="C185" s="3" t="s">
        <v>78</v>
      </c>
      <c r="D185" s="2" t="s">
        <v>47</v>
      </c>
      <c r="E185" s="24"/>
      <c r="F185" s="24">
        <v>46168</v>
      </c>
      <c r="G185" s="24"/>
      <c r="H185" s="24"/>
      <c r="I185" s="24"/>
      <c r="J185" s="207" t="s">
        <v>48</v>
      </c>
      <c r="K185" s="207" t="s">
        <v>932</v>
      </c>
      <c r="L185" s="24"/>
      <c r="M185" s="24"/>
      <c r="N185" s="24"/>
      <c r="O185" s="24">
        <v>30000</v>
      </c>
      <c r="P185" s="24">
        <v>30000</v>
      </c>
      <c r="Q185" s="24"/>
      <c r="R185" s="24"/>
      <c r="S185" s="41">
        <f t="shared" si="62"/>
        <v>30000</v>
      </c>
      <c r="T185" s="24">
        <v>30000</v>
      </c>
      <c r="U185" s="24"/>
      <c r="V185" s="24"/>
      <c r="W185" s="76"/>
      <c r="X185" s="76"/>
      <c r="Y185" s="52">
        <f t="shared" si="53"/>
        <v>0</v>
      </c>
      <c r="Z185" s="115">
        <f t="shared" si="54"/>
        <v>0</v>
      </c>
      <c r="AA185" s="52">
        <f t="shared" si="55"/>
        <v>0</v>
      </c>
      <c r="AB185" s="124">
        <f t="shared" si="52"/>
        <v>0</v>
      </c>
      <c r="AC185" s="194"/>
      <c r="AD185" s="193"/>
      <c r="AE185" s="76">
        <v>1</v>
      </c>
      <c r="AF185" s="193"/>
      <c r="AG185" s="76" t="s">
        <v>1431</v>
      </c>
      <c r="AH185" s="76" t="s">
        <v>1349</v>
      </c>
      <c r="AI185" s="193"/>
      <c r="AJ185" s="193"/>
      <c r="AK185" s="230" t="s">
        <v>932</v>
      </c>
    </row>
    <row r="186" spans="1:37" s="253" customFormat="1" ht="23.25" customHeight="1">
      <c r="A186" s="313" t="s">
        <v>32</v>
      </c>
      <c r="B186" s="314"/>
      <c r="C186" s="156"/>
      <c r="D186" s="84">
        <f>D188+D190+D193</f>
        <v>0</v>
      </c>
      <c r="E186" s="84">
        <f>E188+E190+F193</f>
        <v>32177879.857659999</v>
      </c>
      <c r="F186" s="84">
        <f>F188+F190+F193</f>
        <v>22071019.627509996</v>
      </c>
      <c r="G186" s="84">
        <f>G188+G190+G193</f>
        <v>0</v>
      </c>
      <c r="H186" s="84">
        <f>H188+H190+H193</f>
        <v>14711</v>
      </c>
      <c r="I186" s="84">
        <f t="shared" ref="I186:V186" si="63">I188+I190+I193</f>
        <v>0</v>
      </c>
      <c r="J186" s="84">
        <f t="shared" si="63"/>
        <v>0</v>
      </c>
      <c r="K186" s="84">
        <f t="shared" si="63"/>
        <v>0</v>
      </c>
      <c r="L186" s="84">
        <f t="shared" si="63"/>
        <v>228199</v>
      </c>
      <c r="M186" s="84">
        <f t="shared" si="63"/>
        <v>0</v>
      </c>
      <c r="N186" s="84">
        <f t="shared" si="63"/>
        <v>14711</v>
      </c>
      <c r="O186" s="84">
        <f t="shared" si="63"/>
        <v>3340794.7</v>
      </c>
      <c r="P186" s="84">
        <f t="shared" si="63"/>
        <v>3340794.7</v>
      </c>
      <c r="Q186" s="84">
        <f t="shared" si="63"/>
        <v>0</v>
      </c>
      <c r="R186" s="84">
        <f t="shared" si="63"/>
        <v>0</v>
      </c>
      <c r="S186" s="84">
        <f t="shared" si="63"/>
        <v>3336414.5</v>
      </c>
      <c r="T186" s="84">
        <f t="shared" si="63"/>
        <v>3336414.5</v>
      </c>
      <c r="U186" s="84">
        <f t="shared" si="63"/>
        <v>0</v>
      </c>
      <c r="V186" s="84">
        <f t="shared" si="63"/>
        <v>0</v>
      </c>
      <c r="W186" s="84">
        <f t="shared" si="59"/>
        <v>0</v>
      </c>
      <c r="X186" s="84"/>
      <c r="Y186" s="84">
        <f t="shared" si="53"/>
        <v>4380.2000000001863</v>
      </c>
      <c r="Z186" s="118">
        <f t="shared" si="54"/>
        <v>1.311125164320988E-3</v>
      </c>
      <c r="AA186" s="84">
        <f t="shared" si="55"/>
        <v>4380.2000000001863</v>
      </c>
      <c r="AB186" s="127">
        <f t="shared" si="52"/>
        <v>1.311125164320988E-3</v>
      </c>
      <c r="AC186" s="84">
        <f>AC188+AC190+AC193</f>
        <v>3</v>
      </c>
      <c r="AD186" s="84">
        <f>AD188+AD190+AD193</f>
        <v>1</v>
      </c>
      <c r="AE186" s="84">
        <f>AE188+AE190+AE193</f>
        <v>1</v>
      </c>
      <c r="AF186" s="84">
        <f>AF188+AF190+AF193</f>
        <v>0</v>
      </c>
      <c r="AG186" s="84" t="s">
        <v>1367</v>
      </c>
      <c r="AH186" s="84"/>
      <c r="AI186" s="84"/>
      <c r="AJ186" s="84"/>
      <c r="AK186" s="231">
        <f>AK188+AK190+AK193</f>
        <v>0</v>
      </c>
    </row>
    <row r="187" spans="1:37" s="253" customFormat="1" ht="27.75" customHeight="1">
      <c r="A187" s="65"/>
      <c r="B187" s="66" t="s">
        <v>0</v>
      </c>
      <c r="C187" s="3"/>
      <c r="D187" s="3"/>
      <c r="E187" s="13"/>
      <c r="F187" s="13"/>
      <c r="G187" s="13"/>
      <c r="H187" s="13"/>
      <c r="I187" s="13"/>
      <c r="J187" s="85"/>
      <c r="K187" s="13"/>
      <c r="L187" s="13"/>
      <c r="M187" s="13"/>
      <c r="N187" s="13"/>
      <c r="O187" s="33">
        <f>SUM(P187:R187)</f>
        <v>0</v>
      </c>
      <c r="P187" s="33"/>
      <c r="Q187" s="33"/>
      <c r="R187" s="33"/>
      <c r="S187" s="33"/>
      <c r="T187" s="33"/>
      <c r="U187" s="33"/>
      <c r="V187" s="33"/>
      <c r="W187" s="51">
        <f t="shared" si="59"/>
        <v>0</v>
      </c>
      <c r="X187" s="51"/>
      <c r="Y187" s="51">
        <f t="shared" si="53"/>
        <v>0</v>
      </c>
      <c r="Z187" s="114"/>
      <c r="AA187" s="51"/>
      <c r="AB187" s="123"/>
      <c r="AC187" s="101"/>
      <c r="AD187" s="101"/>
      <c r="AE187" s="101"/>
      <c r="AF187" s="79"/>
      <c r="AG187" s="79"/>
      <c r="AH187" s="79"/>
      <c r="AI187" s="79"/>
      <c r="AJ187" s="79"/>
      <c r="AK187" s="64"/>
    </row>
    <row r="188" spans="1:37" s="252" customFormat="1" ht="37.5" customHeight="1">
      <c r="A188" s="29" t="s">
        <v>16</v>
      </c>
      <c r="B188" s="21" t="s">
        <v>8</v>
      </c>
      <c r="C188" s="17"/>
      <c r="D188" s="19"/>
      <c r="E188" s="86">
        <f>SUM(E189:E189)</f>
        <v>25655753</v>
      </c>
      <c r="F188" s="86">
        <f>SUM(F189:F189)</f>
        <v>16124090.009879997</v>
      </c>
      <c r="G188" s="86">
        <f t="shared" ref="G188:AK188" si="64">SUM(G189:G189)</f>
        <v>0</v>
      </c>
      <c r="H188" s="86">
        <f t="shared" si="64"/>
        <v>0</v>
      </c>
      <c r="I188" s="86">
        <f t="shared" si="64"/>
        <v>0</v>
      </c>
      <c r="J188" s="86">
        <f t="shared" si="64"/>
        <v>0</v>
      </c>
      <c r="K188" s="86">
        <f t="shared" si="64"/>
        <v>0</v>
      </c>
      <c r="L188" s="86">
        <f t="shared" si="64"/>
        <v>0</v>
      </c>
      <c r="M188" s="86">
        <f t="shared" si="64"/>
        <v>0</v>
      </c>
      <c r="N188" s="86">
        <f t="shared" si="64"/>
        <v>0</v>
      </c>
      <c r="O188" s="86">
        <f t="shared" si="64"/>
        <v>2085856</v>
      </c>
      <c r="P188" s="86">
        <f t="shared" si="64"/>
        <v>2085856</v>
      </c>
      <c r="Q188" s="86">
        <f t="shared" si="64"/>
        <v>0</v>
      </c>
      <c r="R188" s="86">
        <f t="shared" si="64"/>
        <v>0</v>
      </c>
      <c r="S188" s="86">
        <f t="shared" si="64"/>
        <v>2085404.8</v>
      </c>
      <c r="T188" s="86">
        <f t="shared" si="64"/>
        <v>2085404.8</v>
      </c>
      <c r="U188" s="86">
        <f t="shared" si="64"/>
        <v>0</v>
      </c>
      <c r="V188" s="86">
        <f t="shared" si="64"/>
        <v>0</v>
      </c>
      <c r="W188" s="86">
        <f t="shared" si="59"/>
        <v>0</v>
      </c>
      <c r="X188" s="86"/>
      <c r="Y188" s="86">
        <f t="shared" si="53"/>
        <v>451.19999999995343</v>
      </c>
      <c r="Z188" s="119">
        <f t="shared" ref="Z188:Z189" si="65">Y188/(P188+Q188)</f>
        <v>2.1631406961935697E-4</v>
      </c>
      <c r="AA188" s="86">
        <f t="shared" ref="AA188:AA189" si="66">Y188+W188</f>
        <v>451.19999999995343</v>
      </c>
      <c r="AB188" s="128">
        <f t="shared" ref="AB188:AB189" si="67">AA188/O188</f>
        <v>2.1631406961935697E-4</v>
      </c>
      <c r="AC188" s="107">
        <f t="shared" si="64"/>
        <v>0</v>
      </c>
      <c r="AD188" s="86">
        <f>SUM(AD189:AD189)</f>
        <v>0</v>
      </c>
      <c r="AE188" s="86">
        <f>SUM(AE189:AE189)</f>
        <v>1</v>
      </c>
      <c r="AF188" s="86">
        <f>SUM(AF189:AF189)</f>
        <v>0</v>
      </c>
      <c r="AG188" s="86"/>
      <c r="AH188" s="86"/>
      <c r="AI188" s="86"/>
      <c r="AJ188" s="86"/>
      <c r="AK188" s="232">
        <f t="shared" si="64"/>
        <v>0</v>
      </c>
    </row>
    <row r="189" spans="1:37" s="252" customFormat="1" ht="91.15" customHeight="1">
      <c r="A189" s="269">
        <f>ROW()-27</f>
        <v>162</v>
      </c>
      <c r="B189" s="190" t="s">
        <v>419</v>
      </c>
      <c r="C189" s="87" t="s">
        <v>71</v>
      </c>
      <c r="D189" s="135" t="s">
        <v>63</v>
      </c>
      <c r="E189" s="155">
        <v>25655753</v>
      </c>
      <c r="F189" s="155">
        <v>16124090.009879997</v>
      </c>
      <c r="G189" s="41"/>
      <c r="H189" s="41"/>
      <c r="I189" s="41"/>
      <c r="J189" s="136" t="s">
        <v>420</v>
      </c>
      <c r="K189" s="41"/>
      <c r="L189" s="41"/>
      <c r="M189" s="41"/>
      <c r="N189" s="41"/>
      <c r="O189" s="41">
        <f t="shared" ref="O189:O195" si="68">SUM(P189:R189)</f>
        <v>2085856</v>
      </c>
      <c r="P189" s="41">
        <v>2085856</v>
      </c>
      <c r="Q189" s="41"/>
      <c r="R189" s="41"/>
      <c r="S189" s="41">
        <f t="shared" ref="S189" si="69">SUM(T189:V189)</f>
        <v>2085404.8</v>
      </c>
      <c r="T189" s="41">
        <v>2085404.8</v>
      </c>
      <c r="U189" s="41"/>
      <c r="V189" s="41"/>
      <c r="W189" s="52">
        <f t="shared" si="59"/>
        <v>0</v>
      </c>
      <c r="X189" s="52"/>
      <c r="Y189" s="52">
        <f t="shared" si="53"/>
        <v>451.19999999995343</v>
      </c>
      <c r="Z189" s="115">
        <f t="shared" si="65"/>
        <v>2.1631406961935697E-4</v>
      </c>
      <c r="AA189" s="52">
        <f t="shared" si="66"/>
        <v>451.19999999995343</v>
      </c>
      <c r="AB189" s="124">
        <f t="shared" si="67"/>
        <v>2.1631406961935697E-4</v>
      </c>
      <c r="AC189" s="133"/>
      <c r="AD189" s="133">
        <v>0</v>
      </c>
      <c r="AE189" s="133">
        <v>1</v>
      </c>
      <c r="AF189" s="134">
        <v>0</v>
      </c>
      <c r="AG189" s="134"/>
      <c r="AH189" s="134"/>
      <c r="AI189" s="200" t="s">
        <v>828</v>
      </c>
      <c r="AJ189" s="200" t="s">
        <v>829</v>
      </c>
      <c r="AK189" s="49" t="s">
        <v>827</v>
      </c>
    </row>
    <row r="190" spans="1:37" s="252" customFormat="1" ht="36" customHeight="1">
      <c r="A190" s="29" t="s">
        <v>17</v>
      </c>
      <c r="B190" s="21" t="s">
        <v>10</v>
      </c>
      <c r="C190" s="17"/>
      <c r="D190" s="19"/>
      <c r="E190" s="86">
        <f t="shared" ref="E190:V190" si="70">SUM(E191:E192)</f>
        <v>6326669</v>
      </c>
      <c r="F190" s="86">
        <f t="shared" si="70"/>
        <v>5751471.75997</v>
      </c>
      <c r="G190" s="86">
        <f t="shared" si="70"/>
        <v>0</v>
      </c>
      <c r="H190" s="86">
        <f t="shared" si="70"/>
        <v>0</v>
      </c>
      <c r="I190" s="86">
        <f t="shared" si="70"/>
        <v>0</v>
      </c>
      <c r="J190" s="86">
        <f t="shared" si="70"/>
        <v>0</v>
      </c>
      <c r="K190" s="86">
        <f t="shared" si="70"/>
        <v>0</v>
      </c>
      <c r="L190" s="86">
        <f t="shared" si="70"/>
        <v>228199</v>
      </c>
      <c r="M190" s="86">
        <f t="shared" si="70"/>
        <v>0</v>
      </c>
      <c r="N190" s="86">
        <f t="shared" si="70"/>
        <v>0</v>
      </c>
      <c r="O190" s="86">
        <f t="shared" si="70"/>
        <v>1190227.7</v>
      </c>
      <c r="P190" s="86">
        <f t="shared" si="70"/>
        <v>1190227.7</v>
      </c>
      <c r="Q190" s="86">
        <f t="shared" si="70"/>
        <v>0</v>
      </c>
      <c r="R190" s="86">
        <f t="shared" si="70"/>
        <v>0</v>
      </c>
      <c r="S190" s="86">
        <f t="shared" si="70"/>
        <v>1190227.7</v>
      </c>
      <c r="T190" s="86">
        <f t="shared" si="70"/>
        <v>1190227.7</v>
      </c>
      <c r="U190" s="86">
        <f t="shared" si="70"/>
        <v>0</v>
      </c>
      <c r="V190" s="86">
        <f t="shared" si="70"/>
        <v>0</v>
      </c>
      <c r="W190" s="86">
        <f t="shared" si="59"/>
        <v>0</v>
      </c>
      <c r="X190" s="86"/>
      <c r="Y190" s="86">
        <f t="shared" si="53"/>
        <v>0</v>
      </c>
      <c r="Z190" s="119">
        <f t="shared" si="54"/>
        <v>0</v>
      </c>
      <c r="AA190" s="86">
        <f t="shared" si="55"/>
        <v>0</v>
      </c>
      <c r="AB190" s="128">
        <f t="shared" si="52"/>
        <v>0</v>
      </c>
      <c r="AC190" s="86">
        <f t="shared" ref="AC190" si="71">SUM(AC191:AC192)</f>
        <v>2</v>
      </c>
      <c r="AD190" s="107">
        <f>SUM(AD191:AD192)</f>
        <v>0</v>
      </c>
      <c r="AE190" s="107">
        <f>SUM(AE191:AE192)</f>
        <v>0</v>
      </c>
      <c r="AF190" s="86">
        <f>SUM(AF191:AF192)</f>
        <v>0</v>
      </c>
      <c r="AG190" s="86"/>
      <c r="AH190" s="86"/>
      <c r="AI190" s="86"/>
      <c r="AJ190" s="86"/>
      <c r="AK190" s="232">
        <f>SUM(AK191:AK192)</f>
        <v>0</v>
      </c>
    </row>
    <row r="191" spans="1:37" s="252" customFormat="1" ht="88.5" customHeight="1">
      <c r="A191" s="269">
        <f>ROW()-28</f>
        <v>163</v>
      </c>
      <c r="B191" s="163" t="s">
        <v>421</v>
      </c>
      <c r="C191" s="87" t="s">
        <v>72</v>
      </c>
      <c r="D191" s="40" t="s">
        <v>63</v>
      </c>
      <c r="E191" s="41">
        <v>2818043</v>
      </c>
      <c r="F191" s="41">
        <v>2719953.0773399998</v>
      </c>
      <c r="G191" s="41"/>
      <c r="H191" s="41"/>
      <c r="I191" s="41"/>
      <c r="J191" s="80" t="s">
        <v>422</v>
      </c>
      <c r="K191" s="41"/>
      <c r="L191" s="41"/>
      <c r="M191" s="41"/>
      <c r="N191" s="41"/>
      <c r="O191" s="41">
        <f t="shared" si="68"/>
        <v>852127.7</v>
      </c>
      <c r="P191" s="41">
        <v>852127.7</v>
      </c>
      <c r="Q191" s="41"/>
      <c r="R191" s="41"/>
      <c r="S191" s="41">
        <f t="shared" ref="S191:S192" si="72">SUM(T191:V191)</f>
        <v>852127.7</v>
      </c>
      <c r="T191" s="41">
        <v>852127.7</v>
      </c>
      <c r="U191" s="41"/>
      <c r="V191" s="41"/>
      <c r="W191" s="52">
        <f t="shared" si="59"/>
        <v>0</v>
      </c>
      <c r="X191" s="52"/>
      <c r="Y191" s="52">
        <f t="shared" si="53"/>
        <v>0</v>
      </c>
      <c r="Z191" s="115">
        <f t="shared" si="54"/>
        <v>0</v>
      </c>
      <c r="AA191" s="52">
        <f t="shared" si="55"/>
        <v>0</v>
      </c>
      <c r="AB191" s="124">
        <f t="shared" si="52"/>
        <v>0</v>
      </c>
      <c r="AC191" s="133">
        <v>1</v>
      </c>
      <c r="AD191" s="133">
        <v>0</v>
      </c>
      <c r="AE191" s="133">
        <v>0</v>
      </c>
      <c r="AF191" s="134">
        <v>0</v>
      </c>
      <c r="AG191" s="134"/>
      <c r="AH191" s="134"/>
      <c r="AI191" s="200" t="s">
        <v>831</v>
      </c>
      <c r="AJ191" s="200" t="s">
        <v>830</v>
      </c>
      <c r="AK191" s="71"/>
    </row>
    <row r="192" spans="1:37" s="252" customFormat="1" ht="88.5" customHeight="1">
      <c r="A192" s="269">
        <f>ROW()-28</f>
        <v>164</v>
      </c>
      <c r="B192" s="163" t="s">
        <v>93</v>
      </c>
      <c r="C192" s="87" t="s">
        <v>72</v>
      </c>
      <c r="D192" s="40" t="s">
        <v>47</v>
      </c>
      <c r="E192" s="41">
        <v>3508626</v>
      </c>
      <c r="F192" s="31">
        <v>3031518.6826299997</v>
      </c>
      <c r="G192" s="31"/>
      <c r="H192" s="31"/>
      <c r="I192" s="41"/>
      <c r="J192" s="80" t="s">
        <v>423</v>
      </c>
      <c r="K192" s="41"/>
      <c r="L192" s="41">
        <v>228199</v>
      </c>
      <c r="M192" s="41"/>
      <c r="N192" s="41"/>
      <c r="O192" s="41">
        <f t="shared" si="68"/>
        <v>338100</v>
      </c>
      <c r="P192" s="41">
        <v>338100</v>
      </c>
      <c r="Q192" s="41"/>
      <c r="R192" s="41"/>
      <c r="S192" s="41">
        <f t="shared" si="72"/>
        <v>338100</v>
      </c>
      <c r="T192" s="41">
        <v>338100</v>
      </c>
      <c r="U192" s="41"/>
      <c r="V192" s="41"/>
      <c r="W192" s="52">
        <f t="shared" si="59"/>
        <v>0</v>
      </c>
      <c r="X192" s="52"/>
      <c r="Y192" s="52">
        <f t="shared" si="53"/>
        <v>0</v>
      </c>
      <c r="Z192" s="115">
        <f t="shared" si="54"/>
        <v>0</v>
      </c>
      <c r="AA192" s="52">
        <f t="shared" si="55"/>
        <v>0</v>
      </c>
      <c r="AB192" s="124">
        <f t="shared" si="52"/>
        <v>0</v>
      </c>
      <c r="AC192" s="133">
        <v>1</v>
      </c>
      <c r="AD192" s="133"/>
      <c r="AE192" s="133"/>
      <c r="AF192" s="134">
        <v>0</v>
      </c>
      <c r="AG192" s="134"/>
      <c r="AH192" s="134"/>
      <c r="AI192" s="200" t="s">
        <v>833</v>
      </c>
      <c r="AJ192" s="200" t="s">
        <v>832</v>
      </c>
      <c r="AK192" s="144" t="s">
        <v>1224</v>
      </c>
    </row>
    <row r="193" spans="1:37" s="252" customFormat="1" ht="30" customHeight="1">
      <c r="A193" s="29" t="s">
        <v>33</v>
      </c>
      <c r="B193" s="21" t="s">
        <v>64</v>
      </c>
      <c r="C193" s="17"/>
      <c r="D193" s="19"/>
      <c r="E193" s="86">
        <f>SUM(E194:E195)</f>
        <v>0</v>
      </c>
      <c r="F193" s="86">
        <f>SUM(F194:F195)</f>
        <v>195457.85766000001</v>
      </c>
      <c r="G193" s="86">
        <f>SUM(G194:G194)</f>
        <v>0</v>
      </c>
      <c r="H193" s="86">
        <f>SUM(H194:H195)</f>
        <v>14711</v>
      </c>
      <c r="I193" s="86">
        <f>SUM(I194:I194)</f>
        <v>0</v>
      </c>
      <c r="J193" s="86">
        <f>SUM(J194:J194)</f>
        <v>0</v>
      </c>
      <c r="K193" s="86">
        <f>SUM(K194:K194)</f>
        <v>0</v>
      </c>
      <c r="L193" s="86">
        <f>SUM(L194:L194)</f>
        <v>0</v>
      </c>
      <c r="M193" s="86">
        <f>SUM(M194:M194)</f>
        <v>0</v>
      </c>
      <c r="N193" s="86">
        <f>SUM(N194:N195)</f>
        <v>14711</v>
      </c>
      <c r="O193" s="86">
        <f>SUM(O194:O195)</f>
        <v>64711</v>
      </c>
      <c r="P193" s="86">
        <f>SUM(P194:P195)</f>
        <v>64711</v>
      </c>
      <c r="Q193" s="86">
        <f t="shared" ref="Q193:V193" si="73">SUM(Q194:Q195)</f>
        <v>0</v>
      </c>
      <c r="R193" s="86">
        <f t="shared" si="73"/>
        <v>0</v>
      </c>
      <c r="S193" s="86">
        <f>SUM(S194:S195)</f>
        <v>60782</v>
      </c>
      <c r="T193" s="86">
        <f>SUM(T194:T195)</f>
        <v>60782</v>
      </c>
      <c r="U193" s="86">
        <f t="shared" si="73"/>
        <v>0</v>
      </c>
      <c r="V193" s="86">
        <f t="shared" si="73"/>
        <v>0</v>
      </c>
      <c r="W193" s="86">
        <f t="shared" si="59"/>
        <v>0</v>
      </c>
      <c r="X193" s="86"/>
      <c r="Y193" s="86">
        <f>P193+Q193-T193-U193</f>
        <v>3929</v>
      </c>
      <c r="Z193" s="119">
        <f t="shared" si="54"/>
        <v>6.0716106998810096E-2</v>
      </c>
      <c r="AA193" s="86">
        <f>Y193+W193</f>
        <v>3929</v>
      </c>
      <c r="AB193" s="128">
        <f t="shared" si="52"/>
        <v>6.0716106998810096E-2</v>
      </c>
      <c r="AC193" s="86">
        <f>SUM(AC194:AC195)</f>
        <v>1</v>
      </c>
      <c r="AD193" s="86">
        <f>SUM(AD194:AD195)</f>
        <v>1</v>
      </c>
      <c r="AE193" s="86">
        <f>SUM(AE194:AE195)</f>
        <v>0</v>
      </c>
      <c r="AF193" s="86">
        <f>SUM(AF194:AF194)</f>
        <v>0</v>
      </c>
      <c r="AG193" s="86"/>
      <c r="AH193" s="86"/>
      <c r="AI193" s="86"/>
      <c r="AJ193" s="86"/>
      <c r="AK193" s="232">
        <f>SUM(AK194:AK194)</f>
        <v>0</v>
      </c>
    </row>
    <row r="194" spans="1:37" s="252" customFormat="1" ht="228.75" customHeight="1">
      <c r="A194" s="269">
        <f>ROW()-29</f>
        <v>165</v>
      </c>
      <c r="B194" s="163" t="s">
        <v>198</v>
      </c>
      <c r="C194" s="87" t="s">
        <v>103</v>
      </c>
      <c r="D194" s="40">
        <v>2026</v>
      </c>
      <c r="E194" s="41"/>
      <c r="F194" s="31">
        <v>14711</v>
      </c>
      <c r="G194" s="31">
        <v>0</v>
      </c>
      <c r="H194" s="31">
        <v>14711</v>
      </c>
      <c r="I194" s="41"/>
      <c r="J194" s="80" t="s">
        <v>48</v>
      </c>
      <c r="K194" s="41" t="s">
        <v>48</v>
      </c>
      <c r="L194" s="41" t="s">
        <v>549</v>
      </c>
      <c r="M194" s="41"/>
      <c r="N194" s="41">
        <v>14711</v>
      </c>
      <c r="O194" s="41">
        <f t="shared" si="68"/>
        <v>14711</v>
      </c>
      <c r="P194" s="41">
        <v>14711</v>
      </c>
      <c r="Q194" s="41"/>
      <c r="R194" s="41"/>
      <c r="S194" s="41">
        <f t="shared" ref="S194:S195" si="74">SUM(T194:V194)</f>
        <v>10782</v>
      </c>
      <c r="T194" s="41">
        <v>10782</v>
      </c>
      <c r="U194" s="41"/>
      <c r="V194" s="41"/>
      <c r="W194" s="52">
        <f t="shared" si="59"/>
        <v>0</v>
      </c>
      <c r="X194" s="52"/>
      <c r="Y194" s="52">
        <f t="shared" ref="Y194:Y195" si="75">P194+Q194-T194-U194</f>
        <v>3929</v>
      </c>
      <c r="Z194" s="115">
        <f t="shared" si="54"/>
        <v>0.26707905648834207</v>
      </c>
      <c r="AA194" s="52">
        <f t="shared" ref="AA194:AA195" si="76">Y194+W194</f>
        <v>3929</v>
      </c>
      <c r="AB194" s="124">
        <f t="shared" si="52"/>
        <v>0.26707905648834207</v>
      </c>
      <c r="AC194" s="133"/>
      <c r="AD194" s="133">
        <v>1</v>
      </c>
      <c r="AE194" s="133"/>
      <c r="AF194" s="134">
        <v>0</v>
      </c>
      <c r="AG194" s="200" t="s">
        <v>737</v>
      </c>
      <c r="AH194" s="200" t="s">
        <v>736</v>
      </c>
      <c r="AI194" s="134"/>
      <c r="AJ194" s="134"/>
      <c r="AK194" s="137" t="s">
        <v>738</v>
      </c>
    </row>
    <row r="195" spans="1:37" s="252" customFormat="1" ht="93" customHeight="1">
      <c r="A195" s="269">
        <f>ROW()-29</f>
        <v>166</v>
      </c>
      <c r="B195" s="163" t="s">
        <v>617</v>
      </c>
      <c r="C195" s="87" t="s">
        <v>72</v>
      </c>
      <c r="D195" s="40" t="s">
        <v>563</v>
      </c>
      <c r="E195" s="41"/>
      <c r="F195" s="41">
        <v>180746.85766000001</v>
      </c>
      <c r="G195" s="41"/>
      <c r="H195" s="41"/>
      <c r="I195" s="41"/>
      <c r="J195" s="32"/>
      <c r="K195" s="72"/>
      <c r="L195" s="41"/>
      <c r="M195" s="41"/>
      <c r="N195" s="41"/>
      <c r="O195" s="41">
        <f t="shared" si="68"/>
        <v>50000</v>
      </c>
      <c r="P195" s="41">
        <v>50000</v>
      </c>
      <c r="Q195" s="41"/>
      <c r="R195" s="41"/>
      <c r="S195" s="41">
        <f t="shared" si="74"/>
        <v>50000</v>
      </c>
      <c r="T195" s="41">
        <v>50000</v>
      </c>
      <c r="U195" s="41"/>
      <c r="V195" s="41"/>
      <c r="W195" s="52">
        <f t="shared" si="59"/>
        <v>0</v>
      </c>
      <c r="X195" s="52"/>
      <c r="Y195" s="52">
        <f t="shared" si="75"/>
        <v>0</v>
      </c>
      <c r="Z195" s="115">
        <f t="shared" si="54"/>
        <v>0</v>
      </c>
      <c r="AA195" s="52">
        <f t="shared" si="76"/>
        <v>0</v>
      </c>
      <c r="AB195" s="124">
        <f t="shared" si="52"/>
        <v>0</v>
      </c>
      <c r="AC195" s="133">
        <v>1</v>
      </c>
      <c r="AD195" s="133"/>
      <c r="AE195" s="133"/>
      <c r="AF195" s="134"/>
      <c r="AG195" s="200" t="s">
        <v>1192</v>
      </c>
      <c r="AH195" s="134" t="s">
        <v>1191</v>
      </c>
      <c r="AI195" s="134"/>
      <c r="AJ195" s="134"/>
      <c r="AK195" s="49"/>
    </row>
    <row r="196" spans="1:37" s="257" customFormat="1">
      <c r="A196" s="271" t="s">
        <v>39</v>
      </c>
      <c r="B196" s="272"/>
      <c r="C196" s="156"/>
      <c r="D196" s="15"/>
      <c r="E196" s="23">
        <f>E198+F235</f>
        <v>353880733.01343995</v>
      </c>
      <c r="F196" s="23">
        <f>F198+F235</f>
        <v>367369130.77445</v>
      </c>
      <c r="G196" s="23">
        <f t="shared" ref="G196:V196" si="77">G198+G235</f>
        <v>0</v>
      </c>
      <c r="H196" s="23">
        <f>H198+H235</f>
        <v>40218592.400000006</v>
      </c>
      <c r="I196" s="23">
        <f t="shared" si="77"/>
        <v>0</v>
      </c>
      <c r="J196" s="23">
        <f t="shared" si="77"/>
        <v>0</v>
      </c>
      <c r="K196" s="23">
        <f t="shared" si="77"/>
        <v>0</v>
      </c>
      <c r="L196" s="23">
        <f>L198+L235</f>
        <v>2417788.2418699991</v>
      </c>
      <c r="M196" s="23">
        <f t="shared" si="77"/>
        <v>0</v>
      </c>
      <c r="N196" s="23">
        <f t="shared" si="77"/>
        <v>0</v>
      </c>
      <c r="O196" s="23">
        <f>O198+O235</f>
        <v>21582780.5</v>
      </c>
      <c r="P196" s="23">
        <f>P198+P235</f>
        <v>21582780.5</v>
      </c>
      <c r="Q196" s="23">
        <f t="shared" si="77"/>
        <v>0</v>
      </c>
      <c r="R196" s="23">
        <f t="shared" si="77"/>
        <v>0</v>
      </c>
      <c r="S196" s="23">
        <f>S198+S235</f>
        <v>20733130.455780003</v>
      </c>
      <c r="T196" s="23">
        <f>T198+T235</f>
        <v>20733130.455780003</v>
      </c>
      <c r="U196" s="23">
        <f t="shared" si="77"/>
        <v>0</v>
      </c>
      <c r="V196" s="23">
        <f t="shared" si="77"/>
        <v>0</v>
      </c>
      <c r="W196" s="23">
        <f t="shared" si="59"/>
        <v>0</v>
      </c>
      <c r="X196" s="23"/>
      <c r="Y196" s="23">
        <f>P196+Q196-T196-U196</f>
        <v>849650.04421999678</v>
      </c>
      <c r="Z196" s="109">
        <f t="shared" si="54"/>
        <v>3.9367033558071758E-2</v>
      </c>
      <c r="AA196" s="23">
        <f t="shared" si="55"/>
        <v>849650.04421999678</v>
      </c>
      <c r="AB196" s="110">
        <f t="shared" si="52"/>
        <v>3.9367033558071758E-2</v>
      </c>
      <c r="AC196" s="23">
        <f t="shared" ref="AC196:AE196" si="78">AC198+AC235</f>
        <v>61</v>
      </c>
      <c r="AD196" s="23">
        <f t="shared" si="78"/>
        <v>0</v>
      </c>
      <c r="AE196" s="23">
        <f t="shared" si="78"/>
        <v>4</v>
      </c>
      <c r="AF196" s="23">
        <f>AF198+AF235</f>
        <v>0</v>
      </c>
      <c r="AG196" s="23"/>
      <c r="AH196" s="23"/>
      <c r="AI196" s="23"/>
      <c r="AJ196" s="23"/>
      <c r="AK196" s="227">
        <f>AK198+AK235</f>
        <v>0</v>
      </c>
    </row>
    <row r="197" spans="1:37" s="252" customFormat="1" ht="22.5" customHeight="1">
      <c r="A197" s="30"/>
      <c r="B197" s="12" t="s">
        <v>0</v>
      </c>
      <c r="C197" s="3"/>
      <c r="D197" s="2"/>
      <c r="E197" s="24"/>
      <c r="F197" s="13"/>
      <c r="G197" s="13"/>
      <c r="H197" s="13"/>
      <c r="I197" s="13"/>
      <c r="J197" s="14"/>
      <c r="K197" s="13"/>
      <c r="L197" s="13"/>
      <c r="M197" s="13"/>
      <c r="N197" s="13"/>
      <c r="O197" s="33">
        <v>0</v>
      </c>
      <c r="P197" s="13"/>
      <c r="Q197" s="13"/>
      <c r="R197" s="13"/>
      <c r="S197" s="33">
        <v>0</v>
      </c>
      <c r="T197" s="13"/>
      <c r="U197" s="13"/>
      <c r="V197" s="13"/>
      <c r="W197" s="51">
        <f t="shared" si="59"/>
        <v>0</v>
      </c>
      <c r="X197" s="53"/>
      <c r="Y197" s="51">
        <f t="shared" si="53"/>
        <v>0</v>
      </c>
      <c r="Z197" s="116"/>
      <c r="AA197" s="51"/>
      <c r="AB197" s="125"/>
      <c r="AC197" s="103"/>
      <c r="AD197" s="103"/>
      <c r="AE197" s="103"/>
      <c r="AF197" s="57"/>
      <c r="AG197" s="57"/>
      <c r="AH197" s="57"/>
      <c r="AI197" s="57"/>
      <c r="AJ197" s="57"/>
      <c r="AK197" s="64"/>
    </row>
    <row r="198" spans="1:37" s="252" customFormat="1">
      <c r="A198" s="29" t="s">
        <v>34</v>
      </c>
      <c r="B198" s="21" t="s">
        <v>8</v>
      </c>
      <c r="C198" s="17"/>
      <c r="D198" s="19"/>
      <c r="E198" s="86">
        <f>SUM(E199:E234)</f>
        <v>349830008.60799998</v>
      </c>
      <c r="F198" s="86">
        <f>SUM(F199:F234)</f>
        <v>363318406.36901003</v>
      </c>
      <c r="G198" s="86">
        <f>SUM(G199:G223)</f>
        <v>0</v>
      </c>
      <c r="H198" s="86">
        <f>SUM(H199:H234)</f>
        <v>39315085.200000003</v>
      </c>
      <c r="I198" s="86">
        <f>SUM(I199:I223)</f>
        <v>0</v>
      </c>
      <c r="J198" s="86">
        <f>SUM(J199:J223)</f>
        <v>0</v>
      </c>
      <c r="K198" s="86">
        <f>SUM(K199:K223)</f>
        <v>0</v>
      </c>
      <c r="L198" s="86">
        <f>SUM(L199:L234)</f>
        <v>2417788.2418699991</v>
      </c>
      <c r="M198" s="86">
        <f>SUM(M199:M223)</f>
        <v>0</v>
      </c>
      <c r="N198" s="86">
        <f>SUM(N199:N223)</f>
        <v>0</v>
      </c>
      <c r="O198" s="86">
        <f>SUM(O199:O234)</f>
        <v>20851771.300000001</v>
      </c>
      <c r="P198" s="86">
        <f>SUM(P199:P234)</f>
        <v>20851771.300000001</v>
      </c>
      <c r="Q198" s="86">
        <f t="shared" ref="Q198:R198" si="79">SUM(Q199:Q234)</f>
        <v>0</v>
      </c>
      <c r="R198" s="86">
        <f t="shared" si="79"/>
        <v>0</v>
      </c>
      <c r="S198" s="86">
        <f>SUM(S199:S234)</f>
        <v>20102117.400000002</v>
      </c>
      <c r="T198" s="86">
        <f>SUM(T199:T234)</f>
        <v>20102117.400000002</v>
      </c>
      <c r="U198" s="86">
        <f t="shared" ref="U198:V198" si="80">SUM(U199:U234)</f>
        <v>0</v>
      </c>
      <c r="V198" s="86">
        <f t="shared" si="80"/>
        <v>0</v>
      </c>
      <c r="W198" s="86">
        <f>R198-V198</f>
        <v>0</v>
      </c>
      <c r="X198" s="86"/>
      <c r="Y198" s="86">
        <f>P198+Q198-T198-U198</f>
        <v>749653.89999999851</v>
      </c>
      <c r="Z198" s="119">
        <f>Y198/(P198+Q198)</f>
        <v>3.5951569255893309E-2</v>
      </c>
      <c r="AA198" s="86">
        <f>Y198+W198</f>
        <v>749653.89999999851</v>
      </c>
      <c r="AB198" s="128">
        <f>AA198/O198</f>
        <v>3.5951569255893309E-2</v>
      </c>
      <c r="AC198" s="86">
        <f>SUM(AC199:AC234)</f>
        <v>36</v>
      </c>
      <c r="AD198" s="86">
        <f>SUM(AD199:AD234)</f>
        <v>0</v>
      </c>
      <c r="AE198" s="86">
        <f>SUM(AE199:AE234)</f>
        <v>0</v>
      </c>
      <c r="AF198" s="86">
        <f>SUM(AF199:AF223)</f>
        <v>0</v>
      </c>
      <c r="AG198" s="86"/>
      <c r="AH198" s="86"/>
      <c r="AI198" s="86"/>
      <c r="AJ198" s="86"/>
      <c r="AK198" s="232">
        <f>SUM(AK199:AK223)</f>
        <v>0</v>
      </c>
    </row>
    <row r="199" spans="1:37" s="257" customFormat="1" ht="54" customHeight="1">
      <c r="A199" s="269">
        <f>ROW()-32</f>
        <v>167</v>
      </c>
      <c r="B199" s="163" t="s">
        <v>204</v>
      </c>
      <c r="C199" s="158" t="s">
        <v>108</v>
      </c>
      <c r="D199" s="159" t="s">
        <v>63</v>
      </c>
      <c r="E199" s="160">
        <v>3526010</v>
      </c>
      <c r="F199" s="161">
        <v>3525273.1189999999</v>
      </c>
      <c r="G199" s="160"/>
      <c r="H199" s="167"/>
      <c r="I199" s="168" t="s">
        <v>135</v>
      </c>
      <c r="J199" s="163" t="s">
        <v>205</v>
      </c>
      <c r="K199" s="168" t="s">
        <v>206</v>
      </c>
      <c r="L199" s="161"/>
      <c r="M199" s="161"/>
      <c r="N199" s="161"/>
      <c r="O199" s="160">
        <f t="shared" ref="O199:O234" si="81">SUM(P199:R199)</f>
        <v>0</v>
      </c>
      <c r="P199" s="161"/>
      <c r="Q199" s="161"/>
      <c r="R199" s="161"/>
      <c r="S199" s="160">
        <f t="shared" ref="S199:S234" si="82">SUM(T199:V199)</f>
        <v>0</v>
      </c>
      <c r="T199" s="161"/>
      <c r="U199" s="161"/>
      <c r="V199" s="161"/>
      <c r="W199" s="164">
        <f t="shared" ref="W199:W264" si="83">R199-V199</f>
        <v>0</v>
      </c>
      <c r="X199" s="164"/>
      <c r="Y199" s="52">
        <f t="shared" ref="Y199:Y234" si="84">P199+Q199-T199-U199</f>
        <v>0</v>
      </c>
      <c r="Z199" s="115" t="e">
        <f t="shared" ref="Z199:Z234" si="85">Y199/(P199+Q199)</f>
        <v>#DIV/0!</v>
      </c>
      <c r="AA199" s="52">
        <f t="shared" ref="AA199:AA234" si="86">Y199+W199</f>
        <v>0</v>
      </c>
      <c r="AB199" s="124" t="e">
        <f t="shared" ref="AB199:AB234" si="87">AA199/O199</f>
        <v>#DIV/0!</v>
      </c>
      <c r="AC199" s="165">
        <v>1</v>
      </c>
      <c r="AD199" s="165">
        <v>0</v>
      </c>
      <c r="AE199" s="165">
        <v>0</v>
      </c>
      <c r="AF199" s="166">
        <v>0</v>
      </c>
      <c r="AG199" s="166"/>
      <c r="AH199" s="166"/>
      <c r="AI199" s="206" t="s">
        <v>1294</v>
      </c>
      <c r="AJ199" s="206" t="s">
        <v>1091</v>
      </c>
      <c r="AK199" s="49" t="s">
        <v>749</v>
      </c>
    </row>
    <row r="200" spans="1:37" s="257" customFormat="1" ht="131.25">
      <c r="A200" s="269">
        <f t="shared" ref="A200:A234" si="88">ROW()-32</f>
        <v>168</v>
      </c>
      <c r="B200" s="163" t="s">
        <v>50</v>
      </c>
      <c r="C200" s="158" t="s">
        <v>108</v>
      </c>
      <c r="D200" s="159" t="s">
        <v>52</v>
      </c>
      <c r="E200" s="160">
        <v>17774280</v>
      </c>
      <c r="F200" s="161">
        <v>19710216.412999999</v>
      </c>
      <c r="G200" s="161"/>
      <c r="H200" s="161" t="s">
        <v>207</v>
      </c>
      <c r="I200" s="168" t="s">
        <v>136</v>
      </c>
      <c r="J200" s="163" t="s">
        <v>51</v>
      </c>
      <c r="K200" s="168" t="s">
        <v>136</v>
      </c>
      <c r="L200" s="161">
        <v>1996120.9418699993</v>
      </c>
      <c r="M200" s="161"/>
      <c r="N200" s="161"/>
      <c r="O200" s="160">
        <f t="shared" si="81"/>
        <v>1489746.7</v>
      </c>
      <c r="P200" s="161">
        <v>1489746.7</v>
      </c>
      <c r="Q200" s="161"/>
      <c r="R200" s="161"/>
      <c r="S200" s="160">
        <f t="shared" si="82"/>
        <v>1489746.7</v>
      </c>
      <c r="T200" s="161">
        <v>1489746.7</v>
      </c>
      <c r="U200" s="161"/>
      <c r="V200" s="161"/>
      <c r="W200" s="164">
        <f t="shared" si="83"/>
        <v>0</v>
      </c>
      <c r="X200" s="164"/>
      <c r="Y200" s="52">
        <f t="shared" si="84"/>
        <v>0</v>
      </c>
      <c r="Z200" s="115">
        <f t="shared" si="85"/>
        <v>0</v>
      </c>
      <c r="AA200" s="52">
        <f t="shared" si="86"/>
        <v>0</v>
      </c>
      <c r="AB200" s="124">
        <f t="shared" si="87"/>
        <v>0</v>
      </c>
      <c r="AC200" s="165">
        <v>1</v>
      </c>
      <c r="AD200" s="165"/>
      <c r="AE200" s="165"/>
      <c r="AF200" s="166">
        <v>0</v>
      </c>
      <c r="AG200" s="166"/>
      <c r="AH200" s="166"/>
      <c r="AI200" s="206" t="s">
        <v>1043</v>
      </c>
      <c r="AJ200" s="206" t="s">
        <v>1044</v>
      </c>
      <c r="AK200" s="49" t="s">
        <v>1045</v>
      </c>
    </row>
    <row r="201" spans="1:37" s="257" customFormat="1" ht="112.5">
      <c r="A201" s="269">
        <f t="shared" si="88"/>
        <v>169</v>
      </c>
      <c r="B201" s="169" t="s">
        <v>53</v>
      </c>
      <c r="C201" s="158" t="s">
        <v>108</v>
      </c>
      <c r="D201" s="159" t="s">
        <v>106</v>
      </c>
      <c r="E201" s="167">
        <v>9708782</v>
      </c>
      <c r="F201" s="167">
        <v>17169206.025029998</v>
      </c>
      <c r="G201" s="170"/>
      <c r="H201" s="170" t="s">
        <v>208</v>
      </c>
      <c r="I201" s="168" t="s">
        <v>135</v>
      </c>
      <c r="J201" s="171" t="s">
        <v>54</v>
      </c>
      <c r="K201" s="172" t="s">
        <v>135</v>
      </c>
      <c r="L201" s="167">
        <v>219308.79999999999</v>
      </c>
      <c r="M201" s="167"/>
      <c r="N201" s="167"/>
      <c r="O201" s="160">
        <f t="shared" si="81"/>
        <v>5306151</v>
      </c>
      <c r="P201" s="161">
        <v>5306151</v>
      </c>
      <c r="Q201" s="161"/>
      <c r="R201" s="161"/>
      <c r="S201" s="160">
        <f t="shared" si="82"/>
        <v>5278986.9000000004</v>
      </c>
      <c r="T201" s="161">
        <v>5278986.9000000004</v>
      </c>
      <c r="U201" s="161"/>
      <c r="V201" s="161"/>
      <c r="W201" s="164">
        <f t="shared" si="83"/>
        <v>0</v>
      </c>
      <c r="X201" s="164"/>
      <c r="Y201" s="52">
        <f t="shared" si="84"/>
        <v>27164.099999999627</v>
      </c>
      <c r="Z201" s="115">
        <f t="shared" si="85"/>
        <v>5.1193605308253809E-3</v>
      </c>
      <c r="AA201" s="52">
        <f t="shared" si="86"/>
        <v>27164.099999999627</v>
      </c>
      <c r="AB201" s="124">
        <f t="shared" si="87"/>
        <v>5.1193605308253809E-3</v>
      </c>
      <c r="AC201" s="165">
        <v>1</v>
      </c>
      <c r="AD201" s="165">
        <v>0</v>
      </c>
      <c r="AE201" s="165"/>
      <c r="AF201" s="166">
        <v>0</v>
      </c>
      <c r="AG201" s="166"/>
      <c r="AH201" s="166"/>
      <c r="AI201" s="206" t="s">
        <v>1046</v>
      </c>
      <c r="AJ201" s="206" t="s">
        <v>707</v>
      </c>
      <c r="AK201" s="83" t="s">
        <v>575</v>
      </c>
    </row>
    <row r="202" spans="1:37" s="257" customFormat="1" ht="112.5">
      <c r="A202" s="269">
        <f t="shared" si="88"/>
        <v>170</v>
      </c>
      <c r="B202" s="169" t="s">
        <v>55</v>
      </c>
      <c r="C202" s="158" t="s">
        <v>108</v>
      </c>
      <c r="D202" s="159" t="s">
        <v>106</v>
      </c>
      <c r="E202" s="167">
        <v>9873720</v>
      </c>
      <c r="F202" s="167">
        <v>14807361.97422</v>
      </c>
      <c r="G202" s="170"/>
      <c r="H202" s="170" t="s">
        <v>209</v>
      </c>
      <c r="I202" s="168" t="s">
        <v>137</v>
      </c>
      <c r="J202" s="171" t="s">
        <v>56</v>
      </c>
      <c r="K202" s="172" t="s">
        <v>137</v>
      </c>
      <c r="L202" s="167">
        <v>202358.5</v>
      </c>
      <c r="M202" s="167"/>
      <c r="N202" s="167"/>
      <c r="O202" s="160">
        <f t="shared" si="81"/>
        <v>2347277</v>
      </c>
      <c r="P202" s="161">
        <v>2347277</v>
      </c>
      <c r="Q202" s="161"/>
      <c r="R202" s="161"/>
      <c r="S202" s="160">
        <f t="shared" si="82"/>
        <v>2142389.6</v>
      </c>
      <c r="T202" s="161">
        <v>2142389.6</v>
      </c>
      <c r="U202" s="161"/>
      <c r="V202" s="161"/>
      <c r="W202" s="164">
        <f t="shared" si="83"/>
        <v>0</v>
      </c>
      <c r="X202" s="164"/>
      <c r="Y202" s="52">
        <f t="shared" si="84"/>
        <v>204887.39999999991</v>
      </c>
      <c r="Z202" s="115">
        <f t="shared" si="85"/>
        <v>8.7287269461593112E-2</v>
      </c>
      <c r="AA202" s="52">
        <f t="shared" si="86"/>
        <v>204887.39999999991</v>
      </c>
      <c r="AB202" s="124">
        <f t="shared" si="87"/>
        <v>8.7287269461593112E-2</v>
      </c>
      <c r="AC202" s="165">
        <v>1</v>
      </c>
      <c r="AD202" s="165">
        <v>0</v>
      </c>
      <c r="AE202" s="165">
        <v>0</v>
      </c>
      <c r="AF202" s="166">
        <v>0</v>
      </c>
      <c r="AG202" s="166"/>
      <c r="AH202" s="166"/>
      <c r="AI202" s="206" t="s">
        <v>1047</v>
      </c>
      <c r="AJ202" s="206" t="s">
        <v>1048</v>
      </c>
      <c r="AK202" s="83" t="s">
        <v>576</v>
      </c>
    </row>
    <row r="203" spans="1:37" s="257" customFormat="1" ht="37.5">
      <c r="A203" s="269">
        <f t="shared" si="88"/>
        <v>171</v>
      </c>
      <c r="B203" s="163" t="s">
        <v>210</v>
      </c>
      <c r="C203" s="158" t="s">
        <v>108</v>
      </c>
      <c r="D203" s="159" t="s">
        <v>211</v>
      </c>
      <c r="E203" s="160">
        <v>16071416</v>
      </c>
      <c r="F203" s="161">
        <v>16462678.234999999</v>
      </c>
      <c r="G203" s="170"/>
      <c r="H203" s="170"/>
      <c r="I203" s="173" t="s">
        <v>135</v>
      </c>
      <c r="J203" s="163" t="s">
        <v>212</v>
      </c>
      <c r="K203" s="172" t="s">
        <v>135</v>
      </c>
      <c r="L203" s="161"/>
      <c r="M203" s="161"/>
      <c r="N203" s="161"/>
      <c r="O203" s="160">
        <f t="shared" si="81"/>
        <v>285800</v>
      </c>
      <c r="P203" s="161">
        <v>285800</v>
      </c>
      <c r="Q203" s="161"/>
      <c r="R203" s="161"/>
      <c r="S203" s="160">
        <f t="shared" si="82"/>
        <v>242812.9</v>
      </c>
      <c r="T203" s="161">
        <v>242812.9</v>
      </c>
      <c r="U203" s="161"/>
      <c r="V203" s="161"/>
      <c r="W203" s="164">
        <f t="shared" si="83"/>
        <v>0</v>
      </c>
      <c r="X203" s="164"/>
      <c r="Y203" s="52">
        <f t="shared" si="84"/>
        <v>42987.100000000006</v>
      </c>
      <c r="Z203" s="115">
        <f t="shared" si="85"/>
        <v>0.15040972708187544</v>
      </c>
      <c r="AA203" s="52">
        <f t="shared" si="86"/>
        <v>42987.100000000006</v>
      </c>
      <c r="AB203" s="124">
        <f t="shared" si="87"/>
        <v>0.15040972708187544</v>
      </c>
      <c r="AC203" s="165">
        <v>1</v>
      </c>
      <c r="AD203" s="165">
        <v>0</v>
      </c>
      <c r="AE203" s="165">
        <v>0</v>
      </c>
      <c r="AF203" s="166">
        <v>0</v>
      </c>
      <c r="AG203" s="166"/>
      <c r="AH203" s="166"/>
      <c r="AI203" s="206" t="s">
        <v>1049</v>
      </c>
      <c r="AJ203" s="166" t="s">
        <v>1050</v>
      </c>
      <c r="AK203" s="49"/>
    </row>
    <row r="204" spans="1:37" s="257" customFormat="1" ht="75">
      <c r="A204" s="269">
        <f t="shared" si="88"/>
        <v>172</v>
      </c>
      <c r="B204" s="163" t="s">
        <v>213</v>
      </c>
      <c r="C204" s="158" t="s">
        <v>108</v>
      </c>
      <c r="D204" s="159" t="s">
        <v>211</v>
      </c>
      <c r="E204" s="160">
        <v>23951449</v>
      </c>
      <c r="F204" s="161">
        <v>25167818.298</v>
      </c>
      <c r="G204" s="170"/>
      <c r="H204" s="170"/>
      <c r="I204" s="173" t="s">
        <v>135</v>
      </c>
      <c r="J204" s="163" t="s">
        <v>214</v>
      </c>
      <c r="K204" s="172" t="s">
        <v>135</v>
      </c>
      <c r="L204" s="161"/>
      <c r="M204" s="161"/>
      <c r="N204" s="161"/>
      <c r="O204" s="160">
        <f t="shared" si="81"/>
        <v>499000</v>
      </c>
      <c r="P204" s="161">
        <v>499000</v>
      </c>
      <c r="Q204" s="161"/>
      <c r="R204" s="161"/>
      <c r="S204" s="160">
        <f t="shared" si="82"/>
        <v>499000</v>
      </c>
      <c r="T204" s="161">
        <v>499000</v>
      </c>
      <c r="U204" s="161"/>
      <c r="V204" s="161"/>
      <c r="W204" s="164">
        <f t="shared" si="83"/>
        <v>0</v>
      </c>
      <c r="X204" s="164"/>
      <c r="Y204" s="52">
        <f t="shared" si="84"/>
        <v>0</v>
      </c>
      <c r="Z204" s="115">
        <f t="shared" si="85"/>
        <v>0</v>
      </c>
      <c r="AA204" s="52">
        <f t="shared" si="86"/>
        <v>0</v>
      </c>
      <c r="AB204" s="124">
        <f t="shared" si="87"/>
        <v>0</v>
      </c>
      <c r="AC204" s="165">
        <v>1</v>
      </c>
      <c r="AD204" s="165">
        <v>0</v>
      </c>
      <c r="AE204" s="165">
        <v>0</v>
      </c>
      <c r="AF204" s="166">
        <v>0</v>
      </c>
      <c r="AG204" s="166"/>
      <c r="AH204" s="166"/>
      <c r="AI204" s="206" t="s">
        <v>1051</v>
      </c>
      <c r="AJ204" s="206" t="s">
        <v>1052</v>
      </c>
      <c r="AK204" s="49"/>
    </row>
    <row r="205" spans="1:37" s="257" customFormat="1" ht="84.75" customHeight="1">
      <c r="A205" s="269">
        <f t="shared" si="88"/>
        <v>173</v>
      </c>
      <c r="B205" s="163" t="s">
        <v>215</v>
      </c>
      <c r="C205" s="158" t="s">
        <v>108</v>
      </c>
      <c r="D205" s="159" t="s">
        <v>47</v>
      </c>
      <c r="E205" s="160">
        <v>3503725</v>
      </c>
      <c r="F205" s="161">
        <v>3320913.9387699999</v>
      </c>
      <c r="G205" s="170"/>
      <c r="H205" s="170"/>
      <c r="I205" s="173" t="s">
        <v>135</v>
      </c>
      <c r="J205" s="163" t="s">
        <v>216</v>
      </c>
      <c r="K205" s="172" t="s">
        <v>135</v>
      </c>
      <c r="L205" s="161"/>
      <c r="M205" s="161"/>
      <c r="N205" s="161"/>
      <c r="O205" s="160">
        <f t="shared" si="81"/>
        <v>0</v>
      </c>
      <c r="P205" s="161"/>
      <c r="Q205" s="161"/>
      <c r="R205" s="161"/>
      <c r="S205" s="160">
        <f t="shared" si="82"/>
        <v>0</v>
      </c>
      <c r="T205" s="161"/>
      <c r="U205" s="161"/>
      <c r="V205" s="161"/>
      <c r="W205" s="164">
        <f t="shared" si="83"/>
        <v>0</v>
      </c>
      <c r="X205" s="164"/>
      <c r="Y205" s="52">
        <f t="shared" si="84"/>
        <v>0</v>
      </c>
      <c r="Z205" s="115" t="e">
        <f t="shared" si="85"/>
        <v>#DIV/0!</v>
      </c>
      <c r="AA205" s="52">
        <f t="shared" si="86"/>
        <v>0</v>
      </c>
      <c r="AB205" s="124" t="e">
        <f t="shared" si="87"/>
        <v>#DIV/0!</v>
      </c>
      <c r="AC205" s="165">
        <v>1</v>
      </c>
      <c r="AD205" s="165">
        <v>0</v>
      </c>
      <c r="AE205" s="165">
        <v>0</v>
      </c>
      <c r="AF205" s="166">
        <v>0</v>
      </c>
      <c r="AG205" s="166"/>
      <c r="AH205" s="166"/>
      <c r="AI205" s="206" t="s">
        <v>1053</v>
      </c>
      <c r="AJ205" s="206" t="s">
        <v>1054</v>
      </c>
      <c r="AK205" s="49" t="s">
        <v>749</v>
      </c>
    </row>
    <row r="206" spans="1:37" s="257" customFormat="1" ht="168" customHeight="1">
      <c r="A206" s="269">
        <f t="shared" si="88"/>
        <v>174</v>
      </c>
      <c r="B206" s="163" t="s">
        <v>217</v>
      </c>
      <c r="C206" s="158" t="s">
        <v>108</v>
      </c>
      <c r="D206" s="159" t="s">
        <v>47</v>
      </c>
      <c r="E206" s="160">
        <v>24215879</v>
      </c>
      <c r="F206" s="160">
        <v>23858711.699999999</v>
      </c>
      <c r="G206" s="168"/>
      <c r="H206" s="168"/>
      <c r="I206" s="172" t="s">
        <v>135</v>
      </c>
      <c r="J206" s="163" t="s">
        <v>218</v>
      </c>
      <c r="K206" s="172" t="s">
        <v>135</v>
      </c>
      <c r="L206" s="161"/>
      <c r="M206" s="161"/>
      <c r="N206" s="161"/>
      <c r="O206" s="160">
        <f t="shared" si="81"/>
        <v>0</v>
      </c>
      <c r="P206" s="160"/>
      <c r="Q206" s="161"/>
      <c r="R206" s="161"/>
      <c r="S206" s="160">
        <f t="shared" si="82"/>
        <v>0</v>
      </c>
      <c r="T206" s="161"/>
      <c r="U206" s="161"/>
      <c r="V206" s="161"/>
      <c r="W206" s="164">
        <f t="shared" si="83"/>
        <v>0</v>
      </c>
      <c r="X206" s="164"/>
      <c r="Y206" s="52">
        <f t="shared" si="84"/>
        <v>0</v>
      </c>
      <c r="Z206" s="115" t="e">
        <f t="shared" si="85"/>
        <v>#DIV/0!</v>
      </c>
      <c r="AA206" s="52">
        <f t="shared" si="86"/>
        <v>0</v>
      </c>
      <c r="AB206" s="124" t="e">
        <f t="shared" si="87"/>
        <v>#DIV/0!</v>
      </c>
      <c r="AC206" s="165">
        <v>1</v>
      </c>
      <c r="AD206" s="165">
        <v>0</v>
      </c>
      <c r="AE206" s="165">
        <v>0</v>
      </c>
      <c r="AF206" s="166">
        <v>0</v>
      </c>
      <c r="AG206" s="166"/>
      <c r="AH206" s="166"/>
      <c r="AI206" s="206" t="s">
        <v>1118</v>
      </c>
      <c r="AJ206" s="206" t="s">
        <v>1117</v>
      </c>
      <c r="AK206" s="49" t="s">
        <v>749</v>
      </c>
    </row>
    <row r="207" spans="1:37" s="257" customFormat="1" ht="93" customHeight="1">
      <c r="A207" s="269">
        <f t="shared" si="88"/>
        <v>175</v>
      </c>
      <c r="B207" s="163" t="s">
        <v>219</v>
      </c>
      <c r="C207" s="158" t="s">
        <v>108</v>
      </c>
      <c r="D207" s="159" t="s">
        <v>47</v>
      </c>
      <c r="E207" s="160">
        <v>15707754.607999999</v>
      </c>
      <c r="F207" s="160">
        <v>14977770.799999999</v>
      </c>
      <c r="G207" s="168"/>
      <c r="H207" s="168"/>
      <c r="I207" s="172" t="s">
        <v>135</v>
      </c>
      <c r="J207" s="163" t="s">
        <v>220</v>
      </c>
      <c r="K207" s="172" t="s">
        <v>135</v>
      </c>
      <c r="L207" s="161"/>
      <c r="M207" s="161"/>
      <c r="N207" s="161"/>
      <c r="O207" s="160">
        <f t="shared" si="81"/>
        <v>0</v>
      </c>
      <c r="P207" s="161"/>
      <c r="Q207" s="161"/>
      <c r="R207" s="161"/>
      <c r="S207" s="160">
        <f t="shared" si="82"/>
        <v>0</v>
      </c>
      <c r="T207" s="161"/>
      <c r="U207" s="161"/>
      <c r="V207" s="161"/>
      <c r="W207" s="164">
        <f t="shared" si="83"/>
        <v>0</v>
      </c>
      <c r="X207" s="164"/>
      <c r="Y207" s="52">
        <f t="shared" si="84"/>
        <v>0</v>
      </c>
      <c r="Z207" s="115" t="e">
        <f t="shared" si="85"/>
        <v>#DIV/0!</v>
      </c>
      <c r="AA207" s="52">
        <f t="shared" si="86"/>
        <v>0</v>
      </c>
      <c r="AB207" s="124" t="e">
        <f t="shared" si="87"/>
        <v>#DIV/0!</v>
      </c>
      <c r="AC207" s="165">
        <v>1</v>
      </c>
      <c r="AD207" s="165">
        <v>0</v>
      </c>
      <c r="AE207" s="165">
        <v>0</v>
      </c>
      <c r="AF207" s="166">
        <v>0</v>
      </c>
      <c r="AG207" s="166"/>
      <c r="AH207" s="166"/>
      <c r="AI207" s="206" t="s">
        <v>1119</v>
      </c>
      <c r="AJ207" s="206" t="s">
        <v>1120</v>
      </c>
      <c r="AK207" s="49" t="s">
        <v>749</v>
      </c>
    </row>
    <row r="208" spans="1:37" s="257" customFormat="1" ht="56.25">
      <c r="A208" s="269">
        <f t="shared" si="88"/>
        <v>176</v>
      </c>
      <c r="B208" s="169" t="s">
        <v>221</v>
      </c>
      <c r="C208" s="158" t="s">
        <v>108</v>
      </c>
      <c r="D208" s="159" t="s">
        <v>47</v>
      </c>
      <c r="E208" s="160">
        <v>879259</v>
      </c>
      <c r="F208" s="160">
        <v>1042624.1</v>
      </c>
      <c r="G208" s="161"/>
      <c r="H208" s="168"/>
      <c r="I208" s="168" t="s">
        <v>135</v>
      </c>
      <c r="J208" s="163" t="s">
        <v>222</v>
      </c>
      <c r="K208" s="172" t="s">
        <v>223</v>
      </c>
      <c r="L208" s="161"/>
      <c r="M208" s="161"/>
      <c r="N208" s="161"/>
      <c r="O208" s="160">
        <f t="shared" si="81"/>
        <v>0</v>
      </c>
      <c r="P208" s="161"/>
      <c r="Q208" s="161"/>
      <c r="R208" s="161"/>
      <c r="S208" s="160">
        <f t="shared" si="82"/>
        <v>0</v>
      </c>
      <c r="T208" s="161"/>
      <c r="U208" s="161"/>
      <c r="V208" s="161"/>
      <c r="W208" s="164">
        <f t="shared" si="83"/>
        <v>0</v>
      </c>
      <c r="X208" s="164"/>
      <c r="Y208" s="52">
        <f t="shared" si="84"/>
        <v>0</v>
      </c>
      <c r="Z208" s="115" t="e">
        <f t="shared" si="85"/>
        <v>#DIV/0!</v>
      </c>
      <c r="AA208" s="52">
        <f t="shared" si="86"/>
        <v>0</v>
      </c>
      <c r="AB208" s="124" t="e">
        <f t="shared" si="87"/>
        <v>#DIV/0!</v>
      </c>
      <c r="AC208" s="165">
        <v>1</v>
      </c>
      <c r="AD208" s="165"/>
      <c r="AE208" s="165"/>
      <c r="AF208" s="166">
        <v>0</v>
      </c>
      <c r="AG208" s="166"/>
      <c r="AH208" s="166"/>
      <c r="AI208" s="206" t="s">
        <v>1055</v>
      </c>
      <c r="AJ208" s="206" t="s">
        <v>1056</v>
      </c>
      <c r="AK208" s="49" t="s">
        <v>749</v>
      </c>
    </row>
    <row r="209" spans="1:37" s="257" customFormat="1" ht="56.25">
      <c r="A209" s="269">
        <f t="shared" si="88"/>
        <v>177</v>
      </c>
      <c r="B209" s="169" t="s">
        <v>224</v>
      </c>
      <c r="C209" s="158" t="s">
        <v>108</v>
      </c>
      <c r="D209" s="159" t="s">
        <v>47</v>
      </c>
      <c r="E209" s="160">
        <v>893038</v>
      </c>
      <c r="F209" s="160">
        <v>1038274.7</v>
      </c>
      <c r="G209" s="161"/>
      <c r="H209" s="168"/>
      <c r="I209" s="168" t="s">
        <v>135</v>
      </c>
      <c r="J209" s="163" t="s">
        <v>225</v>
      </c>
      <c r="K209" s="172" t="s">
        <v>226</v>
      </c>
      <c r="L209" s="161"/>
      <c r="M209" s="161"/>
      <c r="N209" s="161"/>
      <c r="O209" s="160">
        <f t="shared" si="81"/>
        <v>0</v>
      </c>
      <c r="P209" s="161"/>
      <c r="Q209" s="161"/>
      <c r="R209" s="161"/>
      <c r="S209" s="160">
        <f t="shared" si="82"/>
        <v>0</v>
      </c>
      <c r="T209" s="161"/>
      <c r="U209" s="161"/>
      <c r="V209" s="161"/>
      <c r="W209" s="164">
        <f t="shared" si="83"/>
        <v>0</v>
      </c>
      <c r="X209" s="164"/>
      <c r="Y209" s="52">
        <f t="shared" si="84"/>
        <v>0</v>
      </c>
      <c r="Z209" s="115" t="e">
        <f t="shared" si="85"/>
        <v>#DIV/0!</v>
      </c>
      <c r="AA209" s="52">
        <f t="shared" si="86"/>
        <v>0</v>
      </c>
      <c r="AB209" s="124" t="e">
        <f t="shared" si="87"/>
        <v>#DIV/0!</v>
      </c>
      <c r="AC209" s="165">
        <v>1</v>
      </c>
      <c r="AD209" s="165"/>
      <c r="AE209" s="165"/>
      <c r="AF209" s="166">
        <v>0</v>
      </c>
      <c r="AG209" s="166"/>
      <c r="AH209" s="166"/>
      <c r="AI209" s="206" t="s">
        <v>1058</v>
      </c>
      <c r="AJ209" s="206" t="s">
        <v>1057</v>
      </c>
      <c r="AK209" s="49" t="s">
        <v>749</v>
      </c>
    </row>
    <row r="210" spans="1:37" s="257" customFormat="1" ht="131.25">
      <c r="A210" s="269">
        <f t="shared" si="88"/>
        <v>178</v>
      </c>
      <c r="B210" s="163" t="s">
        <v>94</v>
      </c>
      <c r="C210" s="158" t="s">
        <v>108</v>
      </c>
      <c r="D210" s="159" t="s">
        <v>99</v>
      </c>
      <c r="E210" s="160">
        <v>3974200</v>
      </c>
      <c r="F210" s="160">
        <v>5018133.7861000001</v>
      </c>
      <c r="G210" s="161"/>
      <c r="H210" s="161" t="s">
        <v>227</v>
      </c>
      <c r="I210" s="168" t="s">
        <v>228</v>
      </c>
      <c r="J210" s="163" t="s">
        <v>95</v>
      </c>
      <c r="K210" s="172" t="s">
        <v>229</v>
      </c>
      <c r="L210" s="161"/>
      <c r="M210" s="161"/>
      <c r="N210" s="161"/>
      <c r="O210" s="160">
        <f t="shared" si="81"/>
        <v>196078</v>
      </c>
      <c r="P210" s="161">
        <v>196078</v>
      </c>
      <c r="Q210" s="161"/>
      <c r="R210" s="161"/>
      <c r="S210" s="160">
        <f t="shared" si="82"/>
        <v>196077.3</v>
      </c>
      <c r="T210" s="161">
        <v>196077.3</v>
      </c>
      <c r="U210" s="161"/>
      <c r="V210" s="161"/>
      <c r="W210" s="164">
        <f t="shared" si="83"/>
        <v>0</v>
      </c>
      <c r="X210" s="164"/>
      <c r="Y210" s="52">
        <f t="shared" si="84"/>
        <v>0.70000000001164153</v>
      </c>
      <c r="Z210" s="115">
        <f t="shared" si="85"/>
        <v>3.5700078540766506E-6</v>
      </c>
      <c r="AA210" s="52">
        <f t="shared" si="86"/>
        <v>0.70000000001164153</v>
      </c>
      <c r="AB210" s="124">
        <f t="shared" si="87"/>
        <v>3.5700078540766506E-6</v>
      </c>
      <c r="AC210" s="165">
        <v>1</v>
      </c>
      <c r="AD210" s="165"/>
      <c r="AE210" s="165"/>
      <c r="AF210" s="166">
        <v>0</v>
      </c>
      <c r="AG210" s="166"/>
      <c r="AH210" s="166"/>
      <c r="AI210" s="206" t="s">
        <v>1060</v>
      </c>
      <c r="AJ210" s="206" t="s">
        <v>1061</v>
      </c>
      <c r="AK210" s="49" t="s">
        <v>1059</v>
      </c>
    </row>
    <row r="211" spans="1:37" s="257" customFormat="1" ht="47.25" customHeight="1">
      <c r="A211" s="269">
        <f t="shared" si="88"/>
        <v>179</v>
      </c>
      <c r="B211" s="163" t="s">
        <v>232</v>
      </c>
      <c r="C211" s="158" t="s">
        <v>108</v>
      </c>
      <c r="D211" s="159" t="s">
        <v>47</v>
      </c>
      <c r="E211" s="160">
        <v>2885570</v>
      </c>
      <c r="F211" s="160">
        <v>2758349.8738199999</v>
      </c>
      <c r="G211" s="168"/>
      <c r="H211" s="168"/>
      <c r="I211" s="162" t="s">
        <v>135</v>
      </c>
      <c r="J211" s="163" t="s">
        <v>233</v>
      </c>
      <c r="K211" s="172" t="s">
        <v>234</v>
      </c>
      <c r="L211" s="161"/>
      <c r="M211" s="161"/>
      <c r="N211" s="161"/>
      <c r="O211" s="160">
        <f t="shared" si="81"/>
        <v>347021</v>
      </c>
      <c r="P211" s="161">
        <v>347021</v>
      </c>
      <c r="Q211" s="161"/>
      <c r="R211" s="161"/>
      <c r="S211" s="160">
        <f t="shared" si="82"/>
        <v>347020.4</v>
      </c>
      <c r="T211" s="161">
        <v>347020.4</v>
      </c>
      <c r="U211" s="161"/>
      <c r="V211" s="161"/>
      <c r="W211" s="164">
        <f t="shared" si="83"/>
        <v>0</v>
      </c>
      <c r="X211" s="164"/>
      <c r="Y211" s="52">
        <f t="shared" si="84"/>
        <v>0.59999999997671694</v>
      </c>
      <c r="Z211" s="115">
        <f t="shared" si="85"/>
        <v>1.7290019911668657E-6</v>
      </c>
      <c r="AA211" s="52">
        <f t="shared" si="86"/>
        <v>0.59999999997671694</v>
      </c>
      <c r="AB211" s="124">
        <f t="shared" si="87"/>
        <v>1.7290019911668657E-6</v>
      </c>
      <c r="AC211" s="165">
        <v>1</v>
      </c>
      <c r="AD211" s="165">
        <v>0</v>
      </c>
      <c r="AE211" s="165">
        <v>0</v>
      </c>
      <c r="AF211" s="166">
        <v>0</v>
      </c>
      <c r="AG211" s="166"/>
      <c r="AH211" s="166"/>
      <c r="AI211" s="206" t="s">
        <v>1062</v>
      </c>
      <c r="AJ211" s="206" t="s">
        <v>707</v>
      </c>
      <c r="AK211" s="49"/>
    </row>
    <row r="212" spans="1:37" s="257" customFormat="1" ht="47.25" customHeight="1">
      <c r="A212" s="269">
        <f t="shared" si="88"/>
        <v>180</v>
      </c>
      <c r="B212" s="163" t="s">
        <v>235</v>
      </c>
      <c r="C212" s="158" t="s">
        <v>108</v>
      </c>
      <c r="D212" s="159" t="s">
        <v>47</v>
      </c>
      <c r="E212" s="160">
        <v>1828450</v>
      </c>
      <c r="F212" s="160">
        <v>1760565.9640299999</v>
      </c>
      <c r="G212" s="168"/>
      <c r="H212" s="168"/>
      <c r="I212" s="162" t="s">
        <v>135</v>
      </c>
      <c r="J212" s="163" t="s">
        <v>236</v>
      </c>
      <c r="K212" s="172" t="s">
        <v>237</v>
      </c>
      <c r="L212" s="161"/>
      <c r="M212" s="161"/>
      <c r="N212" s="161"/>
      <c r="O212" s="160">
        <f t="shared" si="81"/>
        <v>384979</v>
      </c>
      <c r="P212" s="161">
        <v>384979</v>
      </c>
      <c r="Q212" s="161"/>
      <c r="R212" s="161"/>
      <c r="S212" s="160">
        <f t="shared" si="82"/>
        <v>384978.6</v>
      </c>
      <c r="T212" s="161">
        <v>384978.6</v>
      </c>
      <c r="U212" s="161"/>
      <c r="V212" s="161"/>
      <c r="W212" s="164">
        <f t="shared" si="83"/>
        <v>0</v>
      </c>
      <c r="X212" s="164"/>
      <c r="Y212" s="52">
        <f t="shared" si="84"/>
        <v>0.40000000002328306</v>
      </c>
      <c r="Z212" s="115">
        <f t="shared" si="85"/>
        <v>1.0390177127149352E-6</v>
      </c>
      <c r="AA212" s="52">
        <f t="shared" si="86"/>
        <v>0.40000000002328306</v>
      </c>
      <c r="AB212" s="124">
        <f t="shared" si="87"/>
        <v>1.0390177127149352E-6</v>
      </c>
      <c r="AC212" s="165">
        <v>1</v>
      </c>
      <c r="AD212" s="165">
        <v>0</v>
      </c>
      <c r="AE212" s="165">
        <v>0</v>
      </c>
      <c r="AF212" s="166">
        <v>0</v>
      </c>
      <c r="AG212" s="166"/>
      <c r="AH212" s="166"/>
      <c r="AI212" s="206" t="s">
        <v>1063</v>
      </c>
      <c r="AJ212" s="206" t="s">
        <v>707</v>
      </c>
      <c r="AK212" s="49"/>
    </row>
    <row r="213" spans="1:37" s="257" customFormat="1" ht="150">
      <c r="A213" s="269">
        <f t="shared" si="88"/>
        <v>181</v>
      </c>
      <c r="B213" s="163" t="s">
        <v>238</v>
      </c>
      <c r="C213" s="158" t="s">
        <v>108</v>
      </c>
      <c r="D213" s="159" t="s">
        <v>63</v>
      </c>
      <c r="E213" s="160">
        <v>637843</v>
      </c>
      <c r="F213" s="161">
        <v>615787.74699999997</v>
      </c>
      <c r="G213" s="168"/>
      <c r="H213" s="168"/>
      <c r="I213" s="162" t="s">
        <v>135</v>
      </c>
      <c r="J213" s="163" t="s">
        <v>239</v>
      </c>
      <c r="K213" s="172" t="s">
        <v>135</v>
      </c>
      <c r="L213" s="161"/>
      <c r="M213" s="161"/>
      <c r="N213" s="161"/>
      <c r="O213" s="160">
        <f t="shared" si="81"/>
        <v>81622</v>
      </c>
      <c r="P213" s="161">
        <v>81622</v>
      </c>
      <c r="Q213" s="161"/>
      <c r="R213" s="161"/>
      <c r="S213" s="160">
        <f t="shared" si="82"/>
        <v>81621.899999999994</v>
      </c>
      <c r="T213" s="161">
        <v>81621.899999999994</v>
      </c>
      <c r="U213" s="161"/>
      <c r="V213" s="161"/>
      <c r="W213" s="164">
        <f t="shared" si="83"/>
        <v>0</v>
      </c>
      <c r="X213" s="164"/>
      <c r="Y213" s="52">
        <f t="shared" si="84"/>
        <v>0.10000000000582077</v>
      </c>
      <c r="Z213" s="115">
        <f t="shared" si="85"/>
        <v>1.2251598834360928E-6</v>
      </c>
      <c r="AA213" s="52">
        <f t="shared" si="86"/>
        <v>0.10000000000582077</v>
      </c>
      <c r="AB213" s="124">
        <f t="shared" si="87"/>
        <v>1.2251598834360928E-6</v>
      </c>
      <c r="AC213" s="174">
        <v>1</v>
      </c>
      <c r="AD213" s="174"/>
      <c r="AE213" s="174"/>
      <c r="AF213" s="175"/>
      <c r="AG213" s="175"/>
      <c r="AH213" s="175"/>
      <c r="AI213" s="175" t="s">
        <v>1064</v>
      </c>
      <c r="AJ213" s="175" t="s">
        <v>1065</v>
      </c>
      <c r="AK213" s="49"/>
    </row>
    <row r="214" spans="1:37" s="257" customFormat="1" ht="74.25" customHeight="1">
      <c r="A214" s="269">
        <f t="shared" si="88"/>
        <v>182</v>
      </c>
      <c r="B214" s="163" t="s">
        <v>240</v>
      </c>
      <c r="C214" s="158" t="s">
        <v>108</v>
      </c>
      <c r="D214" s="159" t="s">
        <v>63</v>
      </c>
      <c r="E214" s="160">
        <v>545776</v>
      </c>
      <c r="F214" s="161">
        <v>534745.65300000005</v>
      </c>
      <c r="G214" s="168"/>
      <c r="H214" s="168"/>
      <c r="I214" s="162" t="s">
        <v>135</v>
      </c>
      <c r="J214" s="163" t="s">
        <v>241</v>
      </c>
      <c r="K214" s="172" t="s">
        <v>135</v>
      </c>
      <c r="L214" s="161"/>
      <c r="M214" s="161"/>
      <c r="N214" s="161"/>
      <c r="O214" s="160">
        <f t="shared" si="81"/>
        <v>53113.8</v>
      </c>
      <c r="P214" s="161">
        <v>53113.8</v>
      </c>
      <c r="Q214" s="161"/>
      <c r="R214" s="161"/>
      <c r="S214" s="160">
        <f t="shared" si="82"/>
        <v>53113.8</v>
      </c>
      <c r="T214" s="161">
        <v>53113.8</v>
      </c>
      <c r="U214" s="161"/>
      <c r="V214" s="161"/>
      <c r="W214" s="164">
        <f t="shared" si="83"/>
        <v>0</v>
      </c>
      <c r="X214" s="164"/>
      <c r="Y214" s="52">
        <f t="shared" si="84"/>
        <v>0</v>
      </c>
      <c r="Z214" s="115">
        <f t="shared" si="85"/>
        <v>0</v>
      </c>
      <c r="AA214" s="52">
        <f t="shared" si="86"/>
        <v>0</v>
      </c>
      <c r="AB214" s="124">
        <f t="shared" si="87"/>
        <v>0</v>
      </c>
      <c r="AC214" s="174">
        <v>1</v>
      </c>
      <c r="AD214" s="174"/>
      <c r="AE214" s="174"/>
      <c r="AF214" s="175"/>
      <c r="AG214" s="175"/>
      <c r="AH214" s="175"/>
      <c r="AI214" s="175" t="s">
        <v>1067</v>
      </c>
      <c r="AJ214" s="175" t="s">
        <v>1066</v>
      </c>
      <c r="AK214" s="49"/>
    </row>
    <row r="215" spans="1:37" s="257" customFormat="1" ht="75">
      <c r="A215" s="269">
        <f t="shared" si="88"/>
        <v>183</v>
      </c>
      <c r="B215" s="163" t="s">
        <v>242</v>
      </c>
      <c r="C215" s="158" t="s">
        <v>108</v>
      </c>
      <c r="D215" s="159" t="s">
        <v>47</v>
      </c>
      <c r="E215" s="160">
        <v>892465</v>
      </c>
      <c r="F215" s="160">
        <v>1070818.58</v>
      </c>
      <c r="G215" s="170"/>
      <c r="H215" s="170"/>
      <c r="I215" s="173" t="s">
        <v>135</v>
      </c>
      <c r="J215" s="163" t="s">
        <v>243</v>
      </c>
      <c r="K215" s="172" t="s">
        <v>244</v>
      </c>
      <c r="L215" s="161"/>
      <c r="M215" s="161"/>
      <c r="N215" s="161"/>
      <c r="O215" s="160">
        <f t="shared" si="81"/>
        <v>0</v>
      </c>
      <c r="P215" s="161"/>
      <c r="Q215" s="161"/>
      <c r="R215" s="161"/>
      <c r="S215" s="160">
        <f t="shared" si="82"/>
        <v>0</v>
      </c>
      <c r="T215" s="161"/>
      <c r="U215" s="161"/>
      <c r="V215" s="161"/>
      <c r="W215" s="164">
        <f t="shared" si="83"/>
        <v>0</v>
      </c>
      <c r="X215" s="164"/>
      <c r="Y215" s="52">
        <f t="shared" si="84"/>
        <v>0</v>
      </c>
      <c r="Z215" s="115" t="e">
        <f t="shared" si="85"/>
        <v>#DIV/0!</v>
      </c>
      <c r="AA215" s="52">
        <f t="shared" si="86"/>
        <v>0</v>
      </c>
      <c r="AB215" s="124" t="e">
        <f t="shared" si="87"/>
        <v>#DIV/0!</v>
      </c>
      <c r="AC215" s="174">
        <v>1</v>
      </c>
      <c r="AD215" s="174"/>
      <c r="AE215" s="174"/>
      <c r="AF215" s="175"/>
      <c r="AG215" s="175"/>
      <c r="AH215" s="175"/>
      <c r="AI215" s="175" t="s">
        <v>1068</v>
      </c>
      <c r="AJ215" s="175" t="s">
        <v>1069</v>
      </c>
      <c r="AK215" s="49" t="s">
        <v>749</v>
      </c>
    </row>
    <row r="216" spans="1:37" s="257" customFormat="1" ht="93.75">
      <c r="A216" s="269">
        <f t="shared" si="88"/>
        <v>184</v>
      </c>
      <c r="B216" s="163" t="s">
        <v>245</v>
      </c>
      <c r="C216" s="158" t="s">
        <v>108</v>
      </c>
      <c r="D216" s="159" t="s">
        <v>47</v>
      </c>
      <c r="E216" s="160">
        <v>405934</v>
      </c>
      <c r="F216" s="160">
        <v>412992.32799999998</v>
      </c>
      <c r="G216" s="170"/>
      <c r="H216" s="170"/>
      <c r="I216" s="173" t="s">
        <v>135</v>
      </c>
      <c r="J216" s="163" t="s">
        <v>246</v>
      </c>
      <c r="K216" s="172" t="s">
        <v>247</v>
      </c>
      <c r="L216" s="161"/>
      <c r="M216" s="161"/>
      <c r="N216" s="161"/>
      <c r="O216" s="160">
        <f t="shared" si="81"/>
        <v>52158</v>
      </c>
      <c r="P216" s="161">
        <v>52158</v>
      </c>
      <c r="Q216" s="161"/>
      <c r="R216" s="161"/>
      <c r="S216" s="160">
        <f t="shared" si="82"/>
        <v>52158</v>
      </c>
      <c r="T216" s="161">
        <v>52158</v>
      </c>
      <c r="U216" s="161"/>
      <c r="V216" s="161"/>
      <c r="W216" s="164">
        <f t="shared" si="83"/>
        <v>0</v>
      </c>
      <c r="X216" s="164"/>
      <c r="Y216" s="52">
        <f t="shared" si="84"/>
        <v>0</v>
      </c>
      <c r="Z216" s="115">
        <f t="shared" si="85"/>
        <v>0</v>
      </c>
      <c r="AA216" s="52">
        <f t="shared" si="86"/>
        <v>0</v>
      </c>
      <c r="AB216" s="124">
        <f t="shared" si="87"/>
        <v>0</v>
      </c>
      <c r="AC216" s="174">
        <v>1</v>
      </c>
      <c r="AD216" s="174"/>
      <c r="AE216" s="174"/>
      <c r="AF216" s="175"/>
      <c r="AG216" s="175"/>
      <c r="AH216" s="175"/>
      <c r="AI216" s="175" t="s">
        <v>1070</v>
      </c>
      <c r="AJ216" s="175" t="s">
        <v>1071</v>
      </c>
      <c r="AK216" s="49"/>
    </row>
    <row r="217" spans="1:37" s="257" customFormat="1" ht="74.25" customHeight="1">
      <c r="A217" s="269">
        <f t="shared" si="88"/>
        <v>185</v>
      </c>
      <c r="B217" s="163" t="s">
        <v>248</v>
      </c>
      <c r="C217" s="158" t="s">
        <v>108</v>
      </c>
      <c r="D217" s="159" t="s">
        <v>47</v>
      </c>
      <c r="E217" s="160">
        <v>2276943</v>
      </c>
      <c r="F217" s="160">
        <v>967916.42099999997</v>
      </c>
      <c r="G217" s="170"/>
      <c r="H217" s="170"/>
      <c r="I217" s="173"/>
      <c r="J217" s="163" t="s">
        <v>249</v>
      </c>
      <c r="K217" s="172" t="s">
        <v>250</v>
      </c>
      <c r="L217" s="161"/>
      <c r="M217" s="161"/>
      <c r="N217" s="161"/>
      <c r="O217" s="160">
        <f t="shared" si="81"/>
        <v>429564</v>
      </c>
      <c r="P217" s="161">
        <v>429564</v>
      </c>
      <c r="Q217" s="161"/>
      <c r="R217" s="161"/>
      <c r="S217" s="160">
        <f t="shared" si="82"/>
        <v>429563.4</v>
      </c>
      <c r="T217" s="161">
        <v>429563.4</v>
      </c>
      <c r="U217" s="161"/>
      <c r="V217" s="161"/>
      <c r="W217" s="164">
        <f t="shared" si="83"/>
        <v>0</v>
      </c>
      <c r="X217" s="164"/>
      <c r="Y217" s="52">
        <f t="shared" si="84"/>
        <v>0.59999999997671694</v>
      </c>
      <c r="Z217" s="115">
        <f t="shared" si="85"/>
        <v>1.396765091992618E-6</v>
      </c>
      <c r="AA217" s="52">
        <f t="shared" si="86"/>
        <v>0.59999999997671694</v>
      </c>
      <c r="AB217" s="124">
        <f t="shared" si="87"/>
        <v>1.396765091992618E-6</v>
      </c>
      <c r="AC217" s="174">
        <v>1</v>
      </c>
      <c r="AD217" s="174"/>
      <c r="AE217" s="174"/>
      <c r="AF217" s="175"/>
      <c r="AG217" s="175"/>
      <c r="AH217" s="175"/>
      <c r="AI217" s="175" t="s">
        <v>1072</v>
      </c>
      <c r="AJ217" s="175" t="s">
        <v>1073</v>
      </c>
      <c r="AK217" s="49"/>
    </row>
    <row r="218" spans="1:37" s="257" customFormat="1" ht="89.25" customHeight="1">
      <c r="A218" s="269">
        <f t="shared" si="88"/>
        <v>186</v>
      </c>
      <c r="B218" s="163" t="s">
        <v>251</v>
      </c>
      <c r="C218" s="158" t="s">
        <v>108</v>
      </c>
      <c r="D218" s="159" t="s">
        <v>47</v>
      </c>
      <c r="E218" s="160">
        <v>3274820</v>
      </c>
      <c r="F218" s="160">
        <v>381157.73499999999</v>
      </c>
      <c r="G218" s="170"/>
      <c r="H218" s="170"/>
      <c r="I218" s="173"/>
      <c r="J218" s="163" t="s">
        <v>252</v>
      </c>
      <c r="K218" s="172" t="s">
        <v>253</v>
      </c>
      <c r="L218" s="161"/>
      <c r="M218" s="161"/>
      <c r="N218" s="161"/>
      <c r="O218" s="160">
        <f t="shared" si="81"/>
        <v>217934</v>
      </c>
      <c r="P218" s="161">
        <v>217934</v>
      </c>
      <c r="Q218" s="161"/>
      <c r="R218" s="161"/>
      <c r="S218" s="160">
        <f t="shared" si="82"/>
        <v>217933.7</v>
      </c>
      <c r="T218" s="161">
        <v>217933.7</v>
      </c>
      <c r="U218" s="161"/>
      <c r="V218" s="161"/>
      <c r="W218" s="164">
        <f t="shared" si="83"/>
        <v>0</v>
      </c>
      <c r="X218" s="164"/>
      <c r="Y218" s="52">
        <f t="shared" si="84"/>
        <v>0.29999999998835847</v>
      </c>
      <c r="Z218" s="115">
        <f t="shared" si="85"/>
        <v>1.3765635467084461E-6</v>
      </c>
      <c r="AA218" s="52">
        <f t="shared" si="86"/>
        <v>0.29999999998835847</v>
      </c>
      <c r="AB218" s="124">
        <f t="shared" si="87"/>
        <v>1.3765635467084461E-6</v>
      </c>
      <c r="AC218" s="174">
        <v>1</v>
      </c>
      <c r="AD218" s="174"/>
      <c r="AE218" s="174"/>
      <c r="AF218" s="175"/>
      <c r="AG218" s="175"/>
      <c r="AH218" s="175"/>
      <c r="AI218" s="175" t="s">
        <v>1074</v>
      </c>
      <c r="AJ218" s="175" t="s">
        <v>1073</v>
      </c>
      <c r="AK218" s="49"/>
    </row>
    <row r="219" spans="1:37" s="257" customFormat="1" ht="112.5">
      <c r="A219" s="269">
        <f t="shared" si="88"/>
        <v>187</v>
      </c>
      <c r="B219" s="163" t="s">
        <v>254</v>
      </c>
      <c r="C219" s="158" t="s">
        <v>108</v>
      </c>
      <c r="D219" s="159" t="s">
        <v>63</v>
      </c>
      <c r="E219" s="160">
        <v>1990022</v>
      </c>
      <c r="F219" s="160">
        <v>1898206.3</v>
      </c>
      <c r="G219" s="170"/>
      <c r="H219" s="170"/>
      <c r="I219" s="176" t="s">
        <v>135</v>
      </c>
      <c r="J219" s="163" t="s">
        <v>255</v>
      </c>
      <c r="K219" s="172" t="s">
        <v>135</v>
      </c>
      <c r="L219" s="161"/>
      <c r="M219" s="161"/>
      <c r="N219" s="161"/>
      <c r="O219" s="160">
        <f t="shared" si="81"/>
        <v>252623</v>
      </c>
      <c r="P219" s="161">
        <v>252623</v>
      </c>
      <c r="Q219" s="161"/>
      <c r="R219" s="161"/>
      <c r="S219" s="160">
        <f t="shared" si="82"/>
        <v>252622.3</v>
      </c>
      <c r="T219" s="161">
        <v>252622.3</v>
      </c>
      <c r="U219" s="161"/>
      <c r="V219" s="161"/>
      <c r="W219" s="164">
        <f t="shared" si="83"/>
        <v>0</v>
      </c>
      <c r="X219" s="164"/>
      <c r="Y219" s="52">
        <f t="shared" si="84"/>
        <v>0.70000000001164153</v>
      </c>
      <c r="Z219" s="115">
        <f t="shared" si="85"/>
        <v>2.7709274294567065E-6</v>
      </c>
      <c r="AA219" s="52">
        <f t="shared" si="86"/>
        <v>0.70000000001164153</v>
      </c>
      <c r="AB219" s="124">
        <f t="shared" si="87"/>
        <v>2.7709274294567065E-6</v>
      </c>
      <c r="AC219" s="174">
        <v>1</v>
      </c>
      <c r="AD219" s="174"/>
      <c r="AE219" s="174"/>
      <c r="AF219" s="175"/>
      <c r="AG219" s="175"/>
      <c r="AH219" s="175"/>
      <c r="AI219" s="175" t="s">
        <v>1075</v>
      </c>
      <c r="AJ219" s="175" t="s">
        <v>1076</v>
      </c>
      <c r="AK219" s="49"/>
    </row>
    <row r="220" spans="1:37" s="257" customFormat="1" ht="56.25">
      <c r="A220" s="269">
        <f t="shared" si="88"/>
        <v>188</v>
      </c>
      <c r="B220" s="163" t="s">
        <v>256</v>
      </c>
      <c r="C220" s="158" t="s">
        <v>108</v>
      </c>
      <c r="D220" s="159" t="s">
        <v>47</v>
      </c>
      <c r="E220" s="160">
        <v>382704</v>
      </c>
      <c r="F220" s="160">
        <v>357938</v>
      </c>
      <c r="G220" s="170"/>
      <c r="H220" s="170"/>
      <c r="I220" s="173" t="s">
        <v>135</v>
      </c>
      <c r="J220" s="163" t="s">
        <v>257</v>
      </c>
      <c r="K220" s="172" t="s">
        <v>258</v>
      </c>
      <c r="L220" s="161"/>
      <c r="M220" s="161"/>
      <c r="N220" s="161"/>
      <c r="O220" s="160">
        <f t="shared" si="81"/>
        <v>0</v>
      </c>
      <c r="P220" s="161"/>
      <c r="Q220" s="161"/>
      <c r="R220" s="161"/>
      <c r="S220" s="160">
        <f t="shared" si="82"/>
        <v>0</v>
      </c>
      <c r="T220" s="161"/>
      <c r="U220" s="161"/>
      <c r="V220" s="161"/>
      <c r="W220" s="164">
        <f t="shared" si="83"/>
        <v>0</v>
      </c>
      <c r="X220" s="164"/>
      <c r="Y220" s="52">
        <f t="shared" si="84"/>
        <v>0</v>
      </c>
      <c r="Z220" s="115" t="e">
        <f t="shared" si="85"/>
        <v>#DIV/0!</v>
      </c>
      <c r="AA220" s="52">
        <f t="shared" si="86"/>
        <v>0</v>
      </c>
      <c r="AB220" s="124" t="e">
        <f t="shared" si="87"/>
        <v>#DIV/0!</v>
      </c>
      <c r="AC220" s="174">
        <v>1</v>
      </c>
      <c r="AD220" s="174"/>
      <c r="AE220" s="174"/>
      <c r="AF220" s="175"/>
      <c r="AG220" s="175"/>
      <c r="AH220" s="175"/>
      <c r="AI220" s="175" t="s">
        <v>1077</v>
      </c>
      <c r="AJ220" s="175" t="s">
        <v>1057</v>
      </c>
      <c r="AK220" s="49" t="s">
        <v>749</v>
      </c>
    </row>
    <row r="221" spans="1:37" s="257" customFormat="1" ht="75">
      <c r="A221" s="269">
        <f t="shared" si="88"/>
        <v>189</v>
      </c>
      <c r="B221" s="163" t="s">
        <v>259</v>
      </c>
      <c r="C221" s="158" t="s">
        <v>108</v>
      </c>
      <c r="D221" s="159" t="s">
        <v>47</v>
      </c>
      <c r="E221" s="160">
        <v>373842</v>
      </c>
      <c r="F221" s="161">
        <v>347435.16303999996</v>
      </c>
      <c r="G221" s="170"/>
      <c r="H221" s="170"/>
      <c r="I221" s="173" t="s">
        <v>135</v>
      </c>
      <c r="J221" s="163" t="s">
        <v>260</v>
      </c>
      <c r="K221" s="172" t="s">
        <v>135</v>
      </c>
      <c r="L221" s="161"/>
      <c r="M221" s="161"/>
      <c r="N221" s="161"/>
      <c r="O221" s="160">
        <f t="shared" si="81"/>
        <v>106502.1</v>
      </c>
      <c r="P221" s="161">
        <v>106502.1</v>
      </c>
      <c r="Q221" s="161"/>
      <c r="R221" s="161"/>
      <c r="S221" s="160">
        <f t="shared" si="82"/>
        <v>106502.1</v>
      </c>
      <c r="T221" s="161">
        <v>106502.1</v>
      </c>
      <c r="U221" s="161"/>
      <c r="V221" s="161"/>
      <c r="W221" s="164">
        <f t="shared" si="83"/>
        <v>0</v>
      </c>
      <c r="X221" s="164"/>
      <c r="Y221" s="52">
        <f t="shared" si="84"/>
        <v>0</v>
      </c>
      <c r="Z221" s="115">
        <f t="shared" si="85"/>
        <v>0</v>
      </c>
      <c r="AA221" s="52">
        <f t="shared" si="86"/>
        <v>0</v>
      </c>
      <c r="AB221" s="124">
        <f t="shared" si="87"/>
        <v>0</v>
      </c>
      <c r="AC221" s="174">
        <v>1</v>
      </c>
      <c r="AD221" s="174"/>
      <c r="AE221" s="174"/>
      <c r="AF221" s="175"/>
      <c r="AG221" s="175"/>
      <c r="AH221" s="175"/>
      <c r="AI221" s="175" t="s">
        <v>1078</v>
      </c>
      <c r="AJ221" s="175" t="s">
        <v>1079</v>
      </c>
      <c r="AK221" s="49"/>
    </row>
    <row r="222" spans="1:37" s="257" customFormat="1" ht="49.5" customHeight="1">
      <c r="A222" s="269">
        <f t="shared" si="88"/>
        <v>190</v>
      </c>
      <c r="B222" s="163" t="s">
        <v>261</v>
      </c>
      <c r="C222" s="158" t="s">
        <v>108</v>
      </c>
      <c r="D222" s="159" t="s">
        <v>99</v>
      </c>
      <c r="E222" s="160">
        <v>727079</v>
      </c>
      <c r="F222" s="160">
        <v>727079</v>
      </c>
      <c r="G222" s="170"/>
      <c r="H222" s="170"/>
      <c r="I222" s="173" t="s">
        <v>135</v>
      </c>
      <c r="J222" s="163" t="s">
        <v>262</v>
      </c>
      <c r="K222" s="172" t="s">
        <v>135</v>
      </c>
      <c r="L222" s="161"/>
      <c r="M222" s="161"/>
      <c r="N222" s="161"/>
      <c r="O222" s="160">
        <f t="shared" si="81"/>
        <v>0</v>
      </c>
      <c r="P222" s="161"/>
      <c r="Q222" s="161"/>
      <c r="R222" s="161"/>
      <c r="S222" s="160">
        <f t="shared" si="82"/>
        <v>0</v>
      </c>
      <c r="T222" s="161"/>
      <c r="U222" s="161"/>
      <c r="V222" s="161"/>
      <c r="W222" s="164">
        <f t="shared" si="83"/>
        <v>0</v>
      </c>
      <c r="X222" s="164"/>
      <c r="Y222" s="52">
        <f t="shared" si="84"/>
        <v>0</v>
      </c>
      <c r="Z222" s="115" t="e">
        <f t="shared" si="85"/>
        <v>#DIV/0!</v>
      </c>
      <c r="AA222" s="52">
        <f t="shared" si="86"/>
        <v>0</v>
      </c>
      <c r="AB222" s="124" t="e">
        <f t="shared" si="87"/>
        <v>#DIV/0!</v>
      </c>
      <c r="AC222" s="174">
        <v>1</v>
      </c>
      <c r="AD222" s="174"/>
      <c r="AE222" s="174"/>
      <c r="AF222" s="175"/>
      <c r="AG222" s="175"/>
      <c r="AH222" s="175"/>
      <c r="AI222" s="175" t="s">
        <v>1081</v>
      </c>
      <c r="AJ222" s="175" t="s">
        <v>1080</v>
      </c>
      <c r="AK222" s="49" t="s">
        <v>749</v>
      </c>
    </row>
    <row r="223" spans="1:37" s="257" customFormat="1" ht="49.5" customHeight="1">
      <c r="A223" s="269">
        <f t="shared" si="88"/>
        <v>191</v>
      </c>
      <c r="B223" s="163" t="s">
        <v>200</v>
      </c>
      <c r="C223" s="158" t="s">
        <v>601</v>
      </c>
      <c r="D223" s="159" t="s">
        <v>211</v>
      </c>
      <c r="E223" s="160">
        <v>9828851</v>
      </c>
      <c r="F223" s="160">
        <v>9608501.1999999993</v>
      </c>
      <c r="G223" s="170"/>
      <c r="H223" s="170">
        <v>9608501.1999999993</v>
      </c>
      <c r="I223" s="173"/>
      <c r="J223" s="163" t="s">
        <v>201</v>
      </c>
      <c r="K223" s="172"/>
      <c r="L223" s="161" t="s">
        <v>549</v>
      </c>
      <c r="M223" s="161"/>
      <c r="N223" s="161"/>
      <c r="O223" s="160">
        <f t="shared" si="81"/>
        <v>1515997</v>
      </c>
      <c r="P223" s="161">
        <v>1515997</v>
      </c>
      <c r="Q223" s="161"/>
      <c r="R223" s="161"/>
      <c r="S223" s="160">
        <f t="shared" si="82"/>
        <v>1515997</v>
      </c>
      <c r="T223" s="161">
        <v>1515997</v>
      </c>
      <c r="U223" s="161"/>
      <c r="V223" s="161"/>
      <c r="W223" s="164">
        <f t="shared" si="83"/>
        <v>0</v>
      </c>
      <c r="X223" s="164"/>
      <c r="Y223" s="52">
        <f t="shared" si="84"/>
        <v>0</v>
      </c>
      <c r="Z223" s="115">
        <f t="shared" si="85"/>
        <v>0</v>
      </c>
      <c r="AA223" s="52">
        <f t="shared" si="86"/>
        <v>0</v>
      </c>
      <c r="AB223" s="124">
        <f t="shared" si="87"/>
        <v>0</v>
      </c>
      <c r="AC223" s="174">
        <v>1</v>
      </c>
      <c r="AD223" s="174"/>
      <c r="AE223" s="174"/>
      <c r="AF223" s="177"/>
      <c r="AG223" s="177"/>
      <c r="AH223" s="177"/>
      <c r="AI223" s="177" t="s">
        <v>1226</v>
      </c>
      <c r="AJ223" s="177" t="s">
        <v>1227</v>
      </c>
      <c r="AK223" s="49" t="s">
        <v>550</v>
      </c>
    </row>
    <row r="224" spans="1:37" s="257" customFormat="1" ht="49.5" customHeight="1">
      <c r="A224" s="269">
        <f t="shared" si="88"/>
        <v>192</v>
      </c>
      <c r="B224" s="163" t="s">
        <v>606</v>
      </c>
      <c r="C224" s="158" t="s">
        <v>72</v>
      </c>
      <c r="D224" s="159" t="s">
        <v>563</v>
      </c>
      <c r="E224" s="160">
        <v>39196085</v>
      </c>
      <c r="F224" s="160">
        <v>38602086.200000003</v>
      </c>
      <c r="G224" s="170"/>
      <c r="H224" s="170"/>
      <c r="I224" s="173"/>
      <c r="J224" s="163"/>
      <c r="K224" s="172"/>
      <c r="L224" s="161"/>
      <c r="M224" s="161"/>
      <c r="N224" s="161"/>
      <c r="O224" s="160">
        <f t="shared" si="81"/>
        <v>470000</v>
      </c>
      <c r="P224" s="161">
        <v>470000</v>
      </c>
      <c r="Q224" s="161"/>
      <c r="R224" s="161"/>
      <c r="S224" s="160">
        <f t="shared" si="82"/>
        <v>0</v>
      </c>
      <c r="T224" s="161"/>
      <c r="U224" s="161"/>
      <c r="V224" s="161"/>
      <c r="W224" s="164">
        <f t="shared" si="83"/>
        <v>0</v>
      </c>
      <c r="X224" s="164"/>
      <c r="Y224" s="52">
        <f t="shared" si="84"/>
        <v>470000</v>
      </c>
      <c r="Z224" s="115">
        <f t="shared" si="85"/>
        <v>1</v>
      </c>
      <c r="AA224" s="52">
        <f t="shared" si="86"/>
        <v>470000</v>
      </c>
      <c r="AB224" s="124">
        <f t="shared" si="87"/>
        <v>1</v>
      </c>
      <c r="AC224" s="174">
        <v>1</v>
      </c>
      <c r="AD224" s="174"/>
      <c r="AE224" s="174"/>
      <c r="AF224" s="177"/>
      <c r="AG224" s="177"/>
      <c r="AH224" s="177"/>
      <c r="AI224" s="177" t="s">
        <v>834</v>
      </c>
      <c r="AJ224" s="177" t="s">
        <v>835</v>
      </c>
      <c r="AK224" s="49" t="s">
        <v>836</v>
      </c>
    </row>
    <row r="225" spans="1:37" s="257" customFormat="1" ht="67.5" customHeight="1">
      <c r="A225" s="269">
        <f t="shared" si="88"/>
        <v>193</v>
      </c>
      <c r="B225" s="163" t="s">
        <v>607</v>
      </c>
      <c r="C225" s="158" t="s">
        <v>72</v>
      </c>
      <c r="D225" s="159" t="s">
        <v>563</v>
      </c>
      <c r="E225" s="160">
        <v>89028718</v>
      </c>
      <c r="F225" s="160">
        <v>78423541.900000006</v>
      </c>
      <c r="G225" s="170"/>
      <c r="H225" s="170"/>
      <c r="I225" s="173"/>
      <c r="J225" s="163"/>
      <c r="K225" s="172"/>
      <c r="L225" s="161"/>
      <c r="M225" s="161"/>
      <c r="N225" s="161"/>
      <c r="O225" s="160">
        <f t="shared" si="81"/>
        <v>4470000</v>
      </c>
      <c r="P225" s="161">
        <v>4470000</v>
      </c>
      <c r="Q225" s="161"/>
      <c r="R225" s="161"/>
      <c r="S225" s="160">
        <f t="shared" si="82"/>
        <v>4470000</v>
      </c>
      <c r="T225" s="161">
        <v>4470000</v>
      </c>
      <c r="U225" s="161"/>
      <c r="V225" s="161"/>
      <c r="W225" s="164">
        <f t="shared" si="83"/>
        <v>0</v>
      </c>
      <c r="X225" s="164"/>
      <c r="Y225" s="52">
        <f t="shared" si="84"/>
        <v>0</v>
      </c>
      <c r="Z225" s="115">
        <f t="shared" si="85"/>
        <v>0</v>
      </c>
      <c r="AA225" s="52">
        <f t="shared" si="86"/>
        <v>0</v>
      </c>
      <c r="AB225" s="124">
        <f t="shared" si="87"/>
        <v>0</v>
      </c>
      <c r="AC225" s="174">
        <v>1</v>
      </c>
      <c r="AD225" s="174"/>
      <c r="AE225" s="174"/>
      <c r="AF225" s="177"/>
      <c r="AG225" s="177"/>
      <c r="AH225" s="177"/>
      <c r="AI225" s="177" t="s">
        <v>837</v>
      </c>
      <c r="AJ225" s="177" t="s">
        <v>838</v>
      </c>
      <c r="AK225" s="49" t="s">
        <v>675</v>
      </c>
    </row>
    <row r="226" spans="1:37" s="257" customFormat="1" ht="49.5" customHeight="1">
      <c r="A226" s="269">
        <f t="shared" si="88"/>
        <v>194</v>
      </c>
      <c r="B226" s="163" t="s">
        <v>629</v>
      </c>
      <c r="C226" s="158" t="s">
        <v>108</v>
      </c>
      <c r="D226" s="159" t="s">
        <v>563</v>
      </c>
      <c r="E226" s="160">
        <v>11510998</v>
      </c>
      <c r="F226" s="160"/>
      <c r="G226" s="170"/>
      <c r="H226" s="170">
        <v>9000000</v>
      </c>
      <c r="I226" s="173"/>
      <c r="J226" s="163"/>
      <c r="K226" s="172"/>
      <c r="L226" s="161"/>
      <c r="M226" s="161"/>
      <c r="N226" s="161"/>
      <c r="O226" s="160">
        <f t="shared" si="81"/>
        <v>0</v>
      </c>
      <c r="P226" s="161"/>
      <c r="Q226" s="161"/>
      <c r="R226" s="161"/>
      <c r="S226" s="160">
        <f t="shared" si="82"/>
        <v>0</v>
      </c>
      <c r="T226" s="161"/>
      <c r="U226" s="161"/>
      <c r="V226" s="161"/>
      <c r="W226" s="164">
        <f t="shared" si="83"/>
        <v>0</v>
      </c>
      <c r="X226" s="164"/>
      <c r="Y226" s="52">
        <f t="shared" si="84"/>
        <v>0</v>
      </c>
      <c r="Z226" s="115" t="e">
        <f t="shared" si="85"/>
        <v>#DIV/0!</v>
      </c>
      <c r="AA226" s="52">
        <f t="shared" si="86"/>
        <v>0</v>
      </c>
      <c r="AB226" s="124" t="e">
        <f t="shared" si="87"/>
        <v>#DIV/0!</v>
      </c>
      <c r="AC226" s="174">
        <v>1</v>
      </c>
      <c r="AD226" s="174"/>
      <c r="AE226" s="174"/>
      <c r="AF226" s="177"/>
      <c r="AG226" s="177"/>
      <c r="AH226" s="177"/>
      <c r="AI226" s="177"/>
      <c r="AJ226" s="177"/>
      <c r="AK226" s="49" t="s">
        <v>1508</v>
      </c>
    </row>
    <row r="227" spans="1:37" s="257" customFormat="1" ht="49.5" customHeight="1">
      <c r="A227" s="269">
        <f t="shared" si="88"/>
        <v>195</v>
      </c>
      <c r="B227" s="163" t="s">
        <v>630</v>
      </c>
      <c r="C227" s="158" t="s">
        <v>108</v>
      </c>
      <c r="D227" s="159" t="s">
        <v>563</v>
      </c>
      <c r="E227" s="160">
        <v>6443080</v>
      </c>
      <c r="F227" s="160">
        <v>6458041.8909999998</v>
      </c>
      <c r="G227" s="170"/>
      <c r="H227" s="170">
        <v>5200000</v>
      </c>
      <c r="I227" s="173"/>
      <c r="J227" s="163"/>
      <c r="K227" s="172"/>
      <c r="L227" s="161"/>
      <c r="M227" s="161"/>
      <c r="N227" s="161"/>
      <c r="O227" s="160">
        <f t="shared" si="81"/>
        <v>657600</v>
      </c>
      <c r="P227" s="161">
        <v>657600</v>
      </c>
      <c r="Q227" s="161"/>
      <c r="R227" s="161"/>
      <c r="S227" s="160">
        <f t="shared" si="82"/>
        <v>657563.80000000005</v>
      </c>
      <c r="T227" s="161">
        <v>657563.80000000005</v>
      </c>
      <c r="U227" s="161"/>
      <c r="V227" s="161"/>
      <c r="W227" s="164">
        <f t="shared" si="83"/>
        <v>0</v>
      </c>
      <c r="X227" s="164"/>
      <c r="Y227" s="52">
        <f t="shared" si="84"/>
        <v>36.199999999953434</v>
      </c>
      <c r="Z227" s="115">
        <f t="shared" si="85"/>
        <v>5.5048661800415805E-5</v>
      </c>
      <c r="AA227" s="52">
        <f t="shared" si="86"/>
        <v>36.199999999953434</v>
      </c>
      <c r="AB227" s="124">
        <f t="shared" si="87"/>
        <v>5.5048661800415805E-5</v>
      </c>
      <c r="AC227" s="174">
        <v>1</v>
      </c>
      <c r="AD227" s="174"/>
      <c r="AE227" s="174"/>
      <c r="AF227" s="177"/>
      <c r="AG227" s="177"/>
      <c r="AH227" s="177"/>
      <c r="AI227" s="177" t="s">
        <v>1121</v>
      </c>
      <c r="AJ227" s="177" t="s">
        <v>1122</v>
      </c>
      <c r="AK227" s="49"/>
    </row>
    <row r="228" spans="1:37" s="257" customFormat="1" ht="49.5" customHeight="1">
      <c r="A228" s="269">
        <f t="shared" si="88"/>
        <v>196</v>
      </c>
      <c r="B228" s="163" t="s">
        <v>631</v>
      </c>
      <c r="C228" s="158" t="s">
        <v>108</v>
      </c>
      <c r="D228" s="159" t="s">
        <v>563</v>
      </c>
      <c r="E228" s="160">
        <v>1015707</v>
      </c>
      <c r="F228" s="160">
        <v>958082.82799999998</v>
      </c>
      <c r="G228" s="170"/>
      <c r="H228" s="170">
        <v>986351</v>
      </c>
      <c r="I228" s="173"/>
      <c r="J228" s="163"/>
      <c r="K228" s="172"/>
      <c r="L228" s="161"/>
      <c r="M228" s="161"/>
      <c r="N228" s="161"/>
      <c r="O228" s="160">
        <f t="shared" si="81"/>
        <v>287500</v>
      </c>
      <c r="P228" s="161">
        <v>287500</v>
      </c>
      <c r="Q228" s="161"/>
      <c r="R228" s="161"/>
      <c r="S228" s="160">
        <f t="shared" si="82"/>
        <v>287424.8</v>
      </c>
      <c r="T228" s="161">
        <v>287424.8</v>
      </c>
      <c r="U228" s="161"/>
      <c r="V228" s="161"/>
      <c r="W228" s="164">
        <f t="shared" si="83"/>
        <v>0</v>
      </c>
      <c r="X228" s="164"/>
      <c r="Y228" s="52">
        <f t="shared" si="84"/>
        <v>75.200000000011642</v>
      </c>
      <c r="Z228" s="115">
        <f t="shared" si="85"/>
        <v>2.6156521739134484E-4</v>
      </c>
      <c r="AA228" s="52">
        <f t="shared" si="86"/>
        <v>75.200000000011642</v>
      </c>
      <c r="AB228" s="124">
        <f t="shared" si="87"/>
        <v>2.6156521739134484E-4</v>
      </c>
      <c r="AC228" s="174">
        <v>1</v>
      </c>
      <c r="AD228" s="174"/>
      <c r="AE228" s="174"/>
      <c r="AF228" s="177"/>
      <c r="AG228" s="177"/>
      <c r="AH228" s="177"/>
      <c r="AI228" s="177" t="s">
        <v>1083</v>
      </c>
      <c r="AJ228" s="177" t="s">
        <v>1082</v>
      </c>
      <c r="AK228" s="49"/>
    </row>
    <row r="229" spans="1:37" s="257" customFormat="1" ht="49.5" customHeight="1">
      <c r="A229" s="269">
        <f t="shared" si="88"/>
        <v>197</v>
      </c>
      <c r="B229" s="163" t="s">
        <v>632</v>
      </c>
      <c r="C229" s="158" t="s">
        <v>108</v>
      </c>
      <c r="D229" s="159" t="s">
        <v>563</v>
      </c>
      <c r="E229" s="160">
        <v>6323418</v>
      </c>
      <c r="F229" s="160">
        <v>6194511.5279999999</v>
      </c>
      <c r="G229" s="170"/>
      <c r="H229" s="170">
        <v>3100000</v>
      </c>
      <c r="I229" s="173"/>
      <c r="J229" s="163"/>
      <c r="K229" s="172"/>
      <c r="L229" s="161"/>
      <c r="M229" s="161"/>
      <c r="N229" s="161"/>
      <c r="O229" s="160">
        <f t="shared" si="81"/>
        <v>0</v>
      </c>
      <c r="P229" s="161"/>
      <c r="Q229" s="161"/>
      <c r="R229" s="161"/>
      <c r="S229" s="160">
        <f t="shared" si="82"/>
        <v>0</v>
      </c>
      <c r="T229" s="161"/>
      <c r="U229" s="161"/>
      <c r="V229" s="161"/>
      <c r="W229" s="164">
        <f t="shared" si="83"/>
        <v>0</v>
      </c>
      <c r="X229" s="164"/>
      <c r="Y229" s="52">
        <f t="shared" si="84"/>
        <v>0</v>
      </c>
      <c r="Z229" s="115" t="e">
        <f t="shared" si="85"/>
        <v>#DIV/0!</v>
      </c>
      <c r="AA229" s="52">
        <f t="shared" si="86"/>
        <v>0</v>
      </c>
      <c r="AB229" s="124" t="e">
        <f t="shared" si="87"/>
        <v>#DIV/0!</v>
      </c>
      <c r="AC229" s="174">
        <v>1</v>
      </c>
      <c r="AD229" s="174"/>
      <c r="AE229" s="174"/>
      <c r="AF229" s="177"/>
      <c r="AG229" s="177"/>
      <c r="AH229" s="177"/>
      <c r="AI229" s="177" t="s">
        <v>1084</v>
      </c>
      <c r="AJ229" s="177" t="s">
        <v>707</v>
      </c>
      <c r="AK229" s="49" t="s">
        <v>749</v>
      </c>
    </row>
    <row r="230" spans="1:37" s="257" customFormat="1" ht="66" customHeight="1">
      <c r="A230" s="269">
        <f t="shared" si="88"/>
        <v>198</v>
      </c>
      <c r="B230" s="163" t="s">
        <v>633</v>
      </c>
      <c r="C230" s="158" t="s">
        <v>108</v>
      </c>
      <c r="D230" s="159" t="s">
        <v>563</v>
      </c>
      <c r="E230" s="160">
        <v>26189257</v>
      </c>
      <c r="F230" s="160">
        <v>27114794.559999999</v>
      </c>
      <c r="G230" s="170"/>
      <c r="H230" s="170">
        <v>6177570</v>
      </c>
      <c r="I230" s="173"/>
      <c r="J230" s="163"/>
      <c r="K230" s="172"/>
      <c r="L230" s="161"/>
      <c r="M230" s="161"/>
      <c r="N230" s="161"/>
      <c r="O230" s="160">
        <f t="shared" si="81"/>
        <v>145500</v>
      </c>
      <c r="P230" s="161">
        <v>145500</v>
      </c>
      <c r="Q230" s="161"/>
      <c r="R230" s="161"/>
      <c r="S230" s="160">
        <f t="shared" si="82"/>
        <v>145500</v>
      </c>
      <c r="T230" s="161">
        <v>145500</v>
      </c>
      <c r="U230" s="161"/>
      <c r="V230" s="161"/>
      <c r="W230" s="164">
        <f t="shared" si="83"/>
        <v>0</v>
      </c>
      <c r="X230" s="164"/>
      <c r="Y230" s="52">
        <f t="shared" si="84"/>
        <v>0</v>
      </c>
      <c r="Z230" s="115">
        <f t="shared" si="85"/>
        <v>0</v>
      </c>
      <c r="AA230" s="52">
        <f t="shared" si="86"/>
        <v>0</v>
      </c>
      <c r="AB230" s="124">
        <f t="shared" si="87"/>
        <v>0</v>
      </c>
      <c r="AC230" s="174">
        <v>1</v>
      </c>
      <c r="AD230" s="174"/>
      <c r="AE230" s="174"/>
      <c r="AF230" s="177"/>
      <c r="AG230" s="177"/>
      <c r="AH230" s="177"/>
      <c r="AI230" s="177" t="s">
        <v>1085</v>
      </c>
      <c r="AJ230" s="177" t="s">
        <v>1052</v>
      </c>
      <c r="AK230" s="49"/>
    </row>
    <row r="231" spans="1:37" s="257" customFormat="1" ht="66" customHeight="1">
      <c r="A231" s="269">
        <f t="shared" si="88"/>
        <v>199</v>
      </c>
      <c r="B231" s="163" t="s">
        <v>634</v>
      </c>
      <c r="C231" s="158" t="s">
        <v>108</v>
      </c>
      <c r="D231" s="159" t="s">
        <v>563</v>
      </c>
      <c r="E231" s="160">
        <v>8473003</v>
      </c>
      <c r="F231" s="160">
        <v>9789867.4649999999</v>
      </c>
      <c r="G231" s="170"/>
      <c r="H231" s="170">
        <v>4000000</v>
      </c>
      <c r="I231" s="173"/>
      <c r="J231" s="163"/>
      <c r="K231" s="172"/>
      <c r="L231" s="161"/>
      <c r="M231" s="161"/>
      <c r="N231" s="161"/>
      <c r="O231" s="160">
        <f t="shared" si="81"/>
        <v>859106.7</v>
      </c>
      <c r="P231" s="161">
        <v>859106.7</v>
      </c>
      <c r="Q231" s="161"/>
      <c r="R231" s="161"/>
      <c r="S231" s="160">
        <f t="shared" si="82"/>
        <v>859106.7</v>
      </c>
      <c r="T231" s="161">
        <v>859106.7</v>
      </c>
      <c r="U231" s="161"/>
      <c r="V231" s="161"/>
      <c r="W231" s="164">
        <f t="shared" si="83"/>
        <v>0</v>
      </c>
      <c r="X231" s="164"/>
      <c r="Y231" s="52">
        <f t="shared" si="84"/>
        <v>0</v>
      </c>
      <c r="Z231" s="115">
        <f t="shared" si="85"/>
        <v>0</v>
      </c>
      <c r="AA231" s="52">
        <f t="shared" si="86"/>
        <v>0</v>
      </c>
      <c r="AB231" s="124">
        <f t="shared" si="87"/>
        <v>0</v>
      </c>
      <c r="AC231" s="174">
        <v>1</v>
      </c>
      <c r="AD231" s="174"/>
      <c r="AE231" s="174"/>
      <c r="AF231" s="177"/>
      <c r="AG231" s="177"/>
      <c r="AH231" s="177"/>
      <c r="AI231" s="177" t="s">
        <v>1086</v>
      </c>
      <c r="AJ231" s="177" t="s">
        <v>1087</v>
      </c>
      <c r="AK231" s="49"/>
    </row>
    <row r="232" spans="1:37" s="257" customFormat="1" ht="66" customHeight="1">
      <c r="A232" s="269">
        <f t="shared" si="88"/>
        <v>200</v>
      </c>
      <c r="B232" s="163" t="s">
        <v>635</v>
      </c>
      <c r="C232" s="158" t="s">
        <v>108</v>
      </c>
      <c r="D232" s="159" t="s">
        <v>563</v>
      </c>
      <c r="E232" s="160">
        <v>2270767</v>
      </c>
      <c r="F232" s="160">
        <v>2206686.8879999998</v>
      </c>
      <c r="G232" s="170"/>
      <c r="H232" s="170">
        <v>1004552</v>
      </c>
      <c r="I232" s="173"/>
      <c r="J232" s="163"/>
      <c r="K232" s="172"/>
      <c r="L232" s="161"/>
      <c r="M232" s="161"/>
      <c r="N232" s="161"/>
      <c r="O232" s="160">
        <f t="shared" si="81"/>
        <v>207775</v>
      </c>
      <c r="P232" s="161">
        <v>207775</v>
      </c>
      <c r="Q232" s="161"/>
      <c r="R232" s="161"/>
      <c r="S232" s="160">
        <f t="shared" si="82"/>
        <v>207774.5</v>
      </c>
      <c r="T232" s="161">
        <v>207774.5</v>
      </c>
      <c r="U232" s="161"/>
      <c r="V232" s="161"/>
      <c r="W232" s="164">
        <f t="shared" si="83"/>
        <v>0</v>
      </c>
      <c r="X232" s="164"/>
      <c r="Y232" s="52">
        <f t="shared" si="84"/>
        <v>0.5</v>
      </c>
      <c r="Z232" s="115">
        <f t="shared" si="85"/>
        <v>2.406449284081338E-6</v>
      </c>
      <c r="AA232" s="52">
        <f t="shared" si="86"/>
        <v>0.5</v>
      </c>
      <c r="AB232" s="124">
        <f t="shared" si="87"/>
        <v>2.406449284081338E-6</v>
      </c>
      <c r="AC232" s="174">
        <v>1</v>
      </c>
      <c r="AD232" s="174"/>
      <c r="AE232" s="174"/>
      <c r="AF232" s="177"/>
      <c r="AG232" s="177"/>
      <c r="AH232" s="177"/>
      <c r="AI232" s="177" t="s">
        <v>1088</v>
      </c>
      <c r="AJ232" s="177" t="s">
        <v>1076</v>
      </c>
      <c r="AK232" s="49"/>
    </row>
    <row r="233" spans="1:37" s="257" customFormat="1" ht="49.5" customHeight="1">
      <c r="A233" s="269">
        <f t="shared" si="88"/>
        <v>201</v>
      </c>
      <c r="B233" s="163" t="s">
        <v>643</v>
      </c>
      <c r="C233" s="158" t="s">
        <v>108</v>
      </c>
      <c r="D233" s="159" t="s">
        <v>563</v>
      </c>
      <c r="E233" s="160">
        <v>254828</v>
      </c>
      <c r="F233" s="160">
        <v>23178181</v>
      </c>
      <c r="G233" s="170"/>
      <c r="H233" s="170">
        <v>238111</v>
      </c>
      <c r="I233" s="173"/>
      <c r="J233" s="163"/>
      <c r="K233" s="172"/>
      <c r="L233" s="161"/>
      <c r="M233" s="161"/>
      <c r="N233" s="161"/>
      <c r="O233" s="160">
        <f t="shared" si="81"/>
        <v>38723</v>
      </c>
      <c r="P233" s="161">
        <v>38723</v>
      </c>
      <c r="Q233" s="161"/>
      <c r="R233" s="161"/>
      <c r="S233" s="160">
        <f t="shared" si="82"/>
        <v>38723</v>
      </c>
      <c r="T233" s="161">
        <v>38723</v>
      </c>
      <c r="U233" s="161"/>
      <c r="V233" s="161"/>
      <c r="W233" s="164">
        <f t="shared" si="83"/>
        <v>0</v>
      </c>
      <c r="X233" s="164"/>
      <c r="Y233" s="52">
        <f t="shared" si="84"/>
        <v>0</v>
      </c>
      <c r="Z233" s="115">
        <f t="shared" si="85"/>
        <v>0</v>
      </c>
      <c r="AA233" s="52">
        <f t="shared" si="86"/>
        <v>0</v>
      </c>
      <c r="AB233" s="124">
        <f t="shared" si="87"/>
        <v>0</v>
      </c>
      <c r="AC233" s="174">
        <v>1</v>
      </c>
      <c r="AD233" s="174"/>
      <c r="AE233" s="174"/>
      <c r="AF233" s="177"/>
      <c r="AG233" s="177"/>
      <c r="AH233" s="177"/>
      <c r="AI233" s="177" t="s">
        <v>1089</v>
      </c>
      <c r="AJ233" s="177" t="s">
        <v>1057</v>
      </c>
      <c r="AK233" s="49"/>
    </row>
    <row r="234" spans="1:37" s="257" customFormat="1" ht="49.5" customHeight="1">
      <c r="A234" s="269">
        <f t="shared" si="88"/>
        <v>202</v>
      </c>
      <c r="B234" s="163" t="s">
        <v>645</v>
      </c>
      <c r="C234" s="158" t="s">
        <v>108</v>
      </c>
      <c r="D234" s="159" t="s">
        <v>563</v>
      </c>
      <c r="E234" s="160">
        <v>2994336</v>
      </c>
      <c r="F234" s="160">
        <v>2852135.0550000002</v>
      </c>
      <c r="G234" s="170"/>
      <c r="H234" s="170"/>
      <c r="I234" s="173"/>
      <c r="J234" s="163"/>
      <c r="K234" s="172"/>
      <c r="L234" s="161"/>
      <c r="M234" s="161"/>
      <c r="N234" s="161"/>
      <c r="O234" s="160">
        <f t="shared" si="81"/>
        <v>150000</v>
      </c>
      <c r="P234" s="161">
        <v>150000</v>
      </c>
      <c r="Q234" s="161"/>
      <c r="R234" s="161"/>
      <c r="S234" s="160">
        <f t="shared" si="82"/>
        <v>145500</v>
      </c>
      <c r="T234" s="161">
        <v>145500</v>
      </c>
      <c r="U234" s="161"/>
      <c r="V234" s="161"/>
      <c r="W234" s="164">
        <f t="shared" si="83"/>
        <v>0</v>
      </c>
      <c r="X234" s="164"/>
      <c r="Y234" s="52">
        <f t="shared" si="84"/>
        <v>4500</v>
      </c>
      <c r="Z234" s="115">
        <f t="shared" si="85"/>
        <v>0.03</v>
      </c>
      <c r="AA234" s="52">
        <f t="shared" si="86"/>
        <v>4500</v>
      </c>
      <c r="AB234" s="124">
        <f t="shared" si="87"/>
        <v>0.03</v>
      </c>
      <c r="AC234" s="174">
        <v>1</v>
      </c>
      <c r="AD234" s="174"/>
      <c r="AE234" s="174"/>
      <c r="AF234" s="177"/>
      <c r="AG234" s="177"/>
      <c r="AH234" s="177"/>
      <c r="AI234" s="177" t="s">
        <v>1090</v>
      </c>
      <c r="AJ234" s="177" t="s">
        <v>1091</v>
      </c>
      <c r="AK234" s="49" t="s">
        <v>732</v>
      </c>
    </row>
    <row r="235" spans="1:37" s="252" customFormat="1" ht="28.5" customHeight="1">
      <c r="A235" s="29" t="s">
        <v>35</v>
      </c>
      <c r="B235" s="18" t="s">
        <v>9</v>
      </c>
      <c r="C235" s="17"/>
      <c r="D235" s="19"/>
      <c r="E235" s="20"/>
      <c r="F235" s="20">
        <f>SUM(F236:F264)</f>
        <v>4050724.4054399999</v>
      </c>
      <c r="G235" s="20">
        <f>SUM(G236:G264)</f>
        <v>0</v>
      </c>
      <c r="H235" s="20">
        <f>SUM(H236:H264)</f>
        <v>903507.2</v>
      </c>
      <c r="I235" s="20">
        <f t="shared" ref="I235:N235" si="89">SUM(I236:I264)</f>
        <v>0</v>
      </c>
      <c r="J235" s="20">
        <f t="shared" si="89"/>
        <v>0</v>
      </c>
      <c r="K235" s="20">
        <f t="shared" si="89"/>
        <v>0</v>
      </c>
      <c r="L235" s="20">
        <f t="shared" si="89"/>
        <v>0</v>
      </c>
      <c r="M235" s="20">
        <f t="shared" si="89"/>
        <v>0</v>
      </c>
      <c r="N235" s="20">
        <f t="shared" si="89"/>
        <v>0</v>
      </c>
      <c r="O235" s="20">
        <f>SUM(O236:O264)</f>
        <v>731009.2</v>
      </c>
      <c r="P235" s="20">
        <f>SUM(P236:P264)</f>
        <v>731009.2</v>
      </c>
      <c r="Q235" s="20">
        <f t="shared" ref="Q235:V235" si="90">SUM(Q236:Q264)</f>
        <v>0</v>
      </c>
      <c r="R235" s="20">
        <f t="shared" si="90"/>
        <v>0</v>
      </c>
      <c r="S235" s="20">
        <f>SUM(S236:S264)</f>
        <v>631013.05578000005</v>
      </c>
      <c r="T235" s="20">
        <f>SUM(T236:T264)</f>
        <v>631013.05578000005</v>
      </c>
      <c r="U235" s="20">
        <f t="shared" si="90"/>
        <v>0</v>
      </c>
      <c r="V235" s="20">
        <f t="shared" si="90"/>
        <v>0</v>
      </c>
      <c r="W235" s="20">
        <f t="shared" si="83"/>
        <v>0</v>
      </c>
      <c r="X235" s="20"/>
      <c r="Y235" s="20">
        <f>P235+Q235-T235-U235</f>
        <v>99996.1442199999</v>
      </c>
      <c r="Z235" s="113">
        <f>Y235/(P235+Q235)</f>
        <v>0.13679190934943078</v>
      </c>
      <c r="AA235" s="20">
        <f>Y235+W235</f>
        <v>99996.1442199999</v>
      </c>
      <c r="AB235" s="122">
        <f>AA235/O235</f>
        <v>0.13679190934943078</v>
      </c>
      <c r="AC235" s="20">
        <f>SUM(AC236:AC264)</f>
        <v>25</v>
      </c>
      <c r="AD235" s="20">
        <f>SUM(AD236:AD264)</f>
        <v>0</v>
      </c>
      <c r="AE235" s="20">
        <f>SUM(AE236:AE264)</f>
        <v>4</v>
      </c>
      <c r="AF235" s="20">
        <f>SUM(AF236:AF264)</f>
        <v>0</v>
      </c>
      <c r="AG235" s="20"/>
      <c r="AH235" s="20"/>
      <c r="AI235" s="20"/>
      <c r="AJ235" s="20"/>
      <c r="AK235" s="228">
        <f>SUM(AK236:AK264)</f>
        <v>0</v>
      </c>
    </row>
    <row r="236" spans="1:37" s="257" customFormat="1" ht="42.75" customHeight="1">
      <c r="A236" s="269">
        <f>ROW()-33</f>
        <v>203</v>
      </c>
      <c r="B236" s="163" t="s">
        <v>263</v>
      </c>
      <c r="C236" s="158" t="s">
        <v>108</v>
      </c>
      <c r="D236" s="159" t="s">
        <v>97</v>
      </c>
      <c r="E236" s="160"/>
      <c r="F236" s="160">
        <v>105626.4</v>
      </c>
      <c r="G236" s="168"/>
      <c r="H236" s="168"/>
      <c r="I236" s="168"/>
      <c r="J236" s="178" t="s">
        <v>48</v>
      </c>
      <c r="K236" s="161"/>
      <c r="L236" s="161"/>
      <c r="M236" s="161"/>
      <c r="N236" s="161"/>
      <c r="O236" s="160">
        <f t="shared" ref="O236:O264" si="91">SUM(P236:R236)</f>
        <v>0</v>
      </c>
      <c r="P236" s="161"/>
      <c r="Q236" s="161"/>
      <c r="R236" s="161"/>
      <c r="S236" s="160">
        <f t="shared" ref="S236:S264" si="92">SUM(T236:V236)</f>
        <v>0</v>
      </c>
      <c r="T236" s="161"/>
      <c r="U236" s="161"/>
      <c r="V236" s="161"/>
      <c r="W236" s="164">
        <f t="shared" si="83"/>
        <v>0</v>
      </c>
      <c r="X236" s="164"/>
      <c r="Y236" s="52">
        <f t="shared" ref="Y236:Y305" si="93">P236+Q236-T236-U236</f>
        <v>0</v>
      </c>
      <c r="Z236" s="115" t="e">
        <f t="shared" ref="Z236:Z305" si="94">Y236/(P236+Q236)</f>
        <v>#DIV/0!</v>
      </c>
      <c r="AA236" s="52">
        <f t="shared" ref="AA236:AA305" si="95">Y236+W236</f>
        <v>0</v>
      </c>
      <c r="AB236" s="124" t="e">
        <f t="shared" ref="AB236:AB305" si="96">AA236/O236</f>
        <v>#DIV/0!</v>
      </c>
      <c r="AC236" s="174"/>
      <c r="AD236" s="174"/>
      <c r="AE236" s="174">
        <v>1</v>
      </c>
      <c r="AF236" s="177"/>
      <c r="AG236" s="177" t="s">
        <v>1292</v>
      </c>
      <c r="AH236" s="177" t="s">
        <v>1291</v>
      </c>
      <c r="AI236" s="177"/>
      <c r="AJ236" s="177"/>
      <c r="AK236" s="49" t="s">
        <v>1293</v>
      </c>
    </row>
    <row r="237" spans="1:37" s="257" customFormat="1" ht="42" customHeight="1">
      <c r="A237" s="269">
        <f t="shared" ref="A237:A264" si="97">ROW()-33</f>
        <v>204</v>
      </c>
      <c r="B237" s="163" t="s">
        <v>264</v>
      </c>
      <c r="C237" s="158" t="s">
        <v>108</v>
      </c>
      <c r="D237" s="159" t="s">
        <v>63</v>
      </c>
      <c r="E237" s="160"/>
      <c r="F237" s="160">
        <v>167140</v>
      </c>
      <c r="G237" s="168"/>
      <c r="H237" s="168"/>
      <c r="I237" s="168"/>
      <c r="J237" s="178" t="s">
        <v>48</v>
      </c>
      <c r="K237" s="161"/>
      <c r="L237" s="161"/>
      <c r="M237" s="161"/>
      <c r="N237" s="161"/>
      <c r="O237" s="160">
        <f t="shared" si="91"/>
        <v>0</v>
      </c>
      <c r="P237" s="161"/>
      <c r="Q237" s="161"/>
      <c r="R237" s="161"/>
      <c r="S237" s="160">
        <f t="shared" si="92"/>
        <v>0</v>
      </c>
      <c r="T237" s="161"/>
      <c r="U237" s="161"/>
      <c r="V237" s="161"/>
      <c r="W237" s="164">
        <f t="shared" si="83"/>
        <v>0</v>
      </c>
      <c r="X237" s="164"/>
      <c r="Y237" s="52">
        <f t="shared" si="93"/>
        <v>0</v>
      </c>
      <c r="Z237" s="115" t="e">
        <f t="shared" si="94"/>
        <v>#DIV/0!</v>
      </c>
      <c r="AA237" s="52">
        <f t="shared" si="95"/>
        <v>0</v>
      </c>
      <c r="AB237" s="124" t="e">
        <f t="shared" si="96"/>
        <v>#DIV/0!</v>
      </c>
      <c r="AC237" s="174"/>
      <c r="AD237" s="174"/>
      <c r="AE237" s="174">
        <v>1</v>
      </c>
      <c r="AF237" s="177"/>
      <c r="AG237" s="177" t="s">
        <v>1231</v>
      </c>
      <c r="AH237" s="177" t="s">
        <v>1100</v>
      </c>
      <c r="AI237" s="177"/>
      <c r="AJ237" s="177"/>
      <c r="AK237" s="49" t="s">
        <v>1219</v>
      </c>
    </row>
    <row r="238" spans="1:37" s="257" customFormat="1" ht="66.75" customHeight="1">
      <c r="A238" s="269">
        <f t="shared" si="97"/>
        <v>205</v>
      </c>
      <c r="B238" s="163" t="s">
        <v>265</v>
      </c>
      <c r="C238" s="158" t="s">
        <v>108</v>
      </c>
      <c r="D238" s="159" t="s">
        <v>47</v>
      </c>
      <c r="E238" s="160"/>
      <c r="F238" s="160">
        <v>262191</v>
      </c>
      <c r="G238" s="168"/>
      <c r="H238" s="168"/>
      <c r="I238" s="168"/>
      <c r="J238" s="178" t="s">
        <v>48</v>
      </c>
      <c r="K238" s="161"/>
      <c r="L238" s="161"/>
      <c r="M238" s="161"/>
      <c r="N238" s="161"/>
      <c r="O238" s="160">
        <f t="shared" si="91"/>
        <v>0</v>
      </c>
      <c r="P238" s="161"/>
      <c r="Q238" s="161"/>
      <c r="R238" s="161"/>
      <c r="S238" s="160">
        <f t="shared" si="92"/>
        <v>0</v>
      </c>
      <c r="T238" s="161"/>
      <c r="U238" s="161"/>
      <c r="V238" s="161"/>
      <c r="W238" s="164">
        <f t="shared" si="83"/>
        <v>0</v>
      </c>
      <c r="X238" s="164"/>
      <c r="Y238" s="52">
        <f t="shared" si="93"/>
        <v>0</v>
      </c>
      <c r="Z238" s="115" t="e">
        <f t="shared" si="94"/>
        <v>#DIV/0!</v>
      </c>
      <c r="AA238" s="52">
        <f t="shared" si="95"/>
        <v>0</v>
      </c>
      <c r="AB238" s="124" t="e">
        <f t="shared" si="96"/>
        <v>#DIV/0!</v>
      </c>
      <c r="AC238" s="174">
        <v>1</v>
      </c>
      <c r="AD238" s="174"/>
      <c r="AE238" s="174"/>
      <c r="AF238" s="177"/>
      <c r="AG238" s="177" t="s">
        <v>1235</v>
      </c>
      <c r="AH238" s="177" t="s">
        <v>1100</v>
      </c>
      <c r="AI238" s="177"/>
      <c r="AJ238" s="177"/>
      <c r="AK238" s="49" t="s">
        <v>749</v>
      </c>
    </row>
    <row r="239" spans="1:37" s="257" customFormat="1" ht="46.5" customHeight="1">
      <c r="A239" s="269">
        <f t="shared" si="97"/>
        <v>206</v>
      </c>
      <c r="B239" s="163" t="s">
        <v>266</v>
      </c>
      <c r="C239" s="158" t="s">
        <v>108</v>
      </c>
      <c r="D239" s="159" t="s">
        <v>63</v>
      </c>
      <c r="E239" s="160"/>
      <c r="F239" s="160">
        <v>166630.6</v>
      </c>
      <c r="G239" s="168"/>
      <c r="H239" s="168"/>
      <c r="I239" s="168"/>
      <c r="J239" s="178" t="s">
        <v>48</v>
      </c>
      <c r="K239" s="161"/>
      <c r="L239" s="161"/>
      <c r="M239" s="161"/>
      <c r="N239" s="161"/>
      <c r="O239" s="160">
        <f t="shared" si="91"/>
        <v>0</v>
      </c>
      <c r="P239" s="161"/>
      <c r="Q239" s="161"/>
      <c r="R239" s="161"/>
      <c r="S239" s="160">
        <f t="shared" si="92"/>
        <v>0</v>
      </c>
      <c r="T239" s="161"/>
      <c r="U239" s="161"/>
      <c r="V239" s="161"/>
      <c r="W239" s="164">
        <f t="shared" si="83"/>
        <v>0</v>
      </c>
      <c r="X239" s="164"/>
      <c r="Y239" s="52">
        <f t="shared" si="93"/>
        <v>0</v>
      </c>
      <c r="Z239" s="115" t="e">
        <f t="shared" si="94"/>
        <v>#DIV/0!</v>
      </c>
      <c r="AA239" s="52">
        <f t="shared" si="95"/>
        <v>0</v>
      </c>
      <c r="AB239" s="124" t="e">
        <f t="shared" si="96"/>
        <v>#DIV/0!</v>
      </c>
      <c r="AC239" s="174">
        <v>1</v>
      </c>
      <c r="AD239" s="174"/>
      <c r="AE239" s="174"/>
      <c r="AF239" s="177"/>
      <c r="AG239" s="177" t="s">
        <v>1236</v>
      </c>
      <c r="AH239" s="177" t="s">
        <v>1100</v>
      </c>
      <c r="AI239" s="177"/>
      <c r="AJ239" s="177"/>
      <c r="AK239" s="49" t="s">
        <v>749</v>
      </c>
    </row>
    <row r="240" spans="1:37" s="257" customFormat="1" ht="48" customHeight="1">
      <c r="A240" s="269">
        <f t="shared" si="97"/>
        <v>207</v>
      </c>
      <c r="B240" s="163" t="s">
        <v>267</v>
      </c>
      <c r="C240" s="158" t="s">
        <v>108</v>
      </c>
      <c r="D240" s="159" t="s">
        <v>63</v>
      </c>
      <c r="E240" s="160"/>
      <c r="F240" s="160">
        <v>212853</v>
      </c>
      <c r="G240" s="168"/>
      <c r="H240" s="168"/>
      <c r="I240" s="168"/>
      <c r="J240" s="178" t="s">
        <v>48</v>
      </c>
      <c r="K240" s="161"/>
      <c r="L240" s="161"/>
      <c r="M240" s="161"/>
      <c r="N240" s="161"/>
      <c r="O240" s="160">
        <f t="shared" si="91"/>
        <v>7928.1</v>
      </c>
      <c r="P240" s="161">
        <v>7928.1</v>
      </c>
      <c r="Q240" s="161"/>
      <c r="R240" s="161"/>
      <c r="S240" s="160">
        <f t="shared" si="92"/>
        <v>7928.1</v>
      </c>
      <c r="T240" s="161">
        <v>7928.1</v>
      </c>
      <c r="U240" s="161"/>
      <c r="V240" s="161"/>
      <c r="W240" s="164">
        <f t="shared" si="83"/>
        <v>0</v>
      </c>
      <c r="X240" s="164"/>
      <c r="Y240" s="52">
        <f t="shared" si="93"/>
        <v>0</v>
      </c>
      <c r="Z240" s="115">
        <f t="shared" si="94"/>
        <v>0</v>
      </c>
      <c r="AA240" s="52">
        <f t="shared" si="95"/>
        <v>0</v>
      </c>
      <c r="AB240" s="124">
        <f t="shared" si="96"/>
        <v>0</v>
      </c>
      <c r="AC240" s="174">
        <v>1</v>
      </c>
      <c r="AD240" s="174"/>
      <c r="AE240" s="174"/>
      <c r="AF240" s="177"/>
      <c r="AG240" s="177" t="s">
        <v>1240</v>
      </c>
      <c r="AH240" s="177" t="s">
        <v>1239</v>
      </c>
      <c r="AI240" s="177"/>
      <c r="AJ240" s="177"/>
      <c r="AK240" s="49"/>
    </row>
    <row r="241" spans="1:37" s="257" customFormat="1" ht="56.25" customHeight="1">
      <c r="A241" s="269">
        <f t="shared" si="97"/>
        <v>208</v>
      </c>
      <c r="B241" s="301" t="s">
        <v>1565</v>
      </c>
      <c r="C241" s="302">
        <v>123011015</v>
      </c>
      <c r="D241" s="292" t="s">
        <v>47</v>
      </c>
      <c r="E241" s="212"/>
      <c r="F241" s="212">
        <v>14647.2</v>
      </c>
      <c r="G241" s="303"/>
      <c r="H241" s="304">
        <v>14647.2</v>
      </c>
      <c r="I241" s="303"/>
      <c r="J241" s="293" t="s">
        <v>48</v>
      </c>
      <c r="K241" s="217"/>
      <c r="L241" s="217"/>
      <c r="M241" s="217"/>
      <c r="N241" s="217"/>
      <c r="O241" s="212">
        <f t="shared" si="91"/>
        <v>14647.2</v>
      </c>
      <c r="P241" s="217">
        <v>14647.2</v>
      </c>
      <c r="Q241" s="217"/>
      <c r="R241" s="217"/>
      <c r="S241" s="212">
        <f t="shared" si="92"/>
        <v>14647.2</v>
      </c>
      <c r="T241" s="217">
        <v>14647.2</v>
      </c>
      <c r="U241" s="217"/>
      <c r="V241" s="217"/>
      <c r="W241" s="295">
        <f t="shared" si="83"/>
        <v>0</v>
      </c>
      <c r="X241" s="295"/>
      <c r="Y241" s="295">
        <f t="shared" si="93"/>
        <v>0</v>
      </c>
      <c r="Z241" s="305">
        <f t="shared" si="94"/>
        <v>0</v>
      </c>
      <c r="AA241" s="295">
        <f t="shared" si="95"/>
        <v>0</v>
      </c>
      <c r="AB241" s="306">
        <f t="shared" si="96"/>
        <v>0</v>
      </c>
      <c r="AC241" s="296"/>
      <c r="AD241" s="296"/>
      <c r="AE241" s="296">
        <v>1</v>
      </c>
      <c r="AF241" s="267">
        <v>0</v>
      </c>
      <c r="AG241" s="267" t="s">
        <v>1611</v>
      </c>
      <c r="AH241" s="267" t="s">
        <v>1612</v>
      </c>
      <c r="AI241" s="267"/>
      <c r="AJ241" s="267"/>
      <c r="AK241" s="282" t="s">
        <v>1567</v>
      </c>
    </row>
    <row r="242" spans="1:37" s="257" customFormat="1" ht="56.25" customHeight="1">
      <c r="A242" s="269">
        <f t="shared" si="97"/>
        <v>209</v>
      </c>
      <c r="B242" s="301" t="s">
        <v>1566</v>
      </c>
      <c r="C242" s="302">
        <v>123011015</v>
      </c>
      <c r="D242" s="292" t="s">
        <v>47</v>
      </c>
      <c r="E242" s="212"/>
      <c r="F242" s="212">
        <v>16029</v>
      </c>
      <c r="G242" s="303"/>
      <c r="H242" s="304">
        <v>16029</v>
      </c>
      <c r="I242" s="303"/>
      <c r="J242" s="293" t="s">
        <v>48</v>
      </c>
      <c r="K242" s="217"/>
      <c r="L242" s="217"/>
      <c r="M242" s="217"/>
      <c r="N242" s="217"/>
      <c r="O242" s="212">
        <f t="shared" si="91"/>
        <v>16029</v>
      </c>
      <c r="P242" s="217">
        <v>16029</v>
      </c>
      <c r="Q242" s="217"/>
      <c r="R242" s="217"/>
      <c r="S242" s="212">
        <f t="shared" si="92"/>
        <v>16029</v>
      </c>
      <c r="T242" s="217">
        <v>16029</v>
      </c>
      <c r="U242" s="217"/>
      <c r="V242" s="217"/>
      <c r="W242" s="295">
        <f t="shared" si="83"/>
        <v>0</v>
      </c>
      <c r="X242" s="295"/>
      <c r="Y242" s="295">
        <f t="shared" si="93"/>
        <v>0</v>
      </c>
      <c r="Z242" s="305">
        <f t="shared" si="94"/>
        <v>0</v>
      </c>
      <c r="AA242" s="295">
        <f t="shared" si="95"/>
        <v>0</v>
      </c>
      <c r="AB242" s="306">
        <f t="shared" si="96"/>
        <v>0</v>
      </c>
      <c r="AC242" s="296"/>
      <c r="AD242" s="296"/>
      <c r="AE242" s="296">
        <v>1</v>
      </c>
      <c r="AF242" s="267"/>
      <c r="AG242" s="267" t="s">
        <v>1613</v>
      </c>
      <c r="AH242" s="267" t="s">
        <v>1614</v>
      </c>
      <c r="AI242" s="267"/>
      <c r="AJ242" s="267"/>
      <c r="AK242" s="282" t="s">
        <v>1568</v>
      </c>
    </row>
    <row r="243" spans="1:37" s="257" customFormat="1" ht="75">
      <c r="A243" s="269">
        <f t="shared" si="97"/>
        <v>210</v>
      </c>
      <c r="B243" s="163" t="s">
        <v>268</v>
      </c>
      <c r="C243" s="158" t="s">
        <v>108</v>
      </c>
      <c r="D243" s="159" t="s">
        <v>63</v>
      </c>
      <c r="E243" s="160"/>
      <c r="F243" s="160">
        <v>147302.6</v>
      </c>
      <c r="G243" s="168"/>
      <c r="H243" s="168"/>
      <c r="I243" s="168"/>
      <c r="J243" s="178" t="s">
        <v>48</v>
      </c>
      <c r="K243" s="161"/>
      <c r="L243" s="161"/>
      <c r="M243" s="161"/>
      <c r="N243" s="161"/>
      <c r="O243" s="160">
        <f t="shared" si="91"/>
        <v>0</v>
      </c>
      <c r="P243" s="161"/>
      <c r="Q243" s="161"/>
      <c r="R243" s="161"/>
      <c r="S243" s="160">
        <f t="shared" si="92"/>
        <v>0</v>
      </c>
      <c r="T243" s="161"/>
      <c r="U243" s="161"/>
      <c r="V243" s="161"/>
      <c r="W243" s="164">
        <f t="shared" si="83"/>
        <v>0</v>
      </c>
      <c r="X243" s="164"/>
      <c r="Y243" s="52">
        <f t="shared" si="93"/>
        <v>0</v>
      </c>
      <c r="Z243" s="115" t="e">
        <f t="shared" si="94"/>
        <v>#DIV/0!</v>
      </c>
      <c r="AA243" s="52">
        <f t="shared" si="95"/>
        <v>0</v>
      </c>
      <c r="AB243" s="124" t="e">
        <f t="shared" si="96"/>
        <v>#DIV/0!</v>
      </c>
      <c r="AC243" s="174">
        <v>1</v>
      </c>
      <c r="AD243" s="174"/>
      <c r="AE243" s="174"/>
      <c r="AF243" s="177"/>
      <c r="AG243" s="177" t="s">
        <v>1234</v>
      </c>
      <c r="AH243" s="177" t="s">
        <v>1230</v>
      </c>
      <c r="AI243" s="177"/>
      <c r="AJ243" s="177"/>
      <c r="AK243" s="49" t="s">
        <v>749</v>
      </c>
    </row>
    <row r="244" spans="1:37" s="257" customFormat="1" ht="51" customHeight="1">
      <c r="A244" s="269">
        <f t="shared" si="97"/>
        <v>211</v>
      </c>
      <c r="B244" s="163" t="s">
        <v>269</v>
      </c>
      <c r="C244" s="158" t="s">
        <v>108</v>
      </c>
      <c r="D244" s="159" t="s">
        <v>63</v>
      </c>
      <c r="E244" s="160"/>
      <c r="F244" s="160">
        <v>294158.40700000001</v>
      </c>
      <c r="G244" s="168"/>
      <c r="H244" s="168"/>
      <c r="I244" s="168"/>
      <c r="J244" s="178" t="s">
        <v>270</v>
      </c>
      <c r="K244" s="161"/>
      <c r="L244" s="161"/>
      <c r="M244" s="161"/>
      <c r="N244" s="161"/>
      <c r="O244" s="160">
        <f t="shared" si="91"/>
        <v>0</v>
      </c>
      <c r="P244" s="161"/>
      <c r="Q244" s="161"/>
      <c r="R244" s="161"/>
      <c r="S244" s="160">
        <f t="shared" si="92"/>
        <v>0</v>
      </c>
      <c r="T244" s="161"/>
      <c r="U244" s="161"/>
      <c r="V244" s="161"/>
      <c r="W244" s="164">
        <f t="shared" si="83"/>
        <v>0</v>
      </c>
      <c r="X244" s="164"/>
      <c r="Y244" s="52">
        <f t="shared" si="93"/>
        <v>0</v>
      </c>
      <c r="Z244" s="115" t="e">
        <f t="shared" si="94"/>
        <v>#DIV/0!</v>
      </c>
      <c r="AA244" s="52">
        <f t="shared" si="95"/>
        <v>0</v>
      </c>
      <c r="AB244" s="124" t="e">
        <f t="shared" si="96"/>
        <v>#DIV/0!</v>
      </c>
      <c r="AC244" s="174">
        <v>1</v>
      </c>
      <c r="AD244" s="174"/>
      <c r="AE244" s="174"/>
      <c r="AF244" s="177"/>
      <c r="AG244" s="177" t="s">
        <v>1237</v>
      </c>
      <c r="AH244" s="177" t="s">
        <v>1238</v>
      </c>
      <c r="AI244" s="177"/>
      <c r="AJ244" s="177"/>
      <c r="AK244" s="49" t="s">
        <v>749</v>
      </c>
    </row>
    <row r="245" spans="1:37" s="257" customFormat="1" ht="84.75" customHeight="1">
      <c r="A245" s="269">
        <f t="shared" si="97"/>
        <v>212</v>
      </c>
      <c r="B245" s="163" t="s">
        <v>271</v>
      </c>
      <c r="C245" s="158" t="s">
        <v>108</v>
      </c>
      <c r="D245" s="159" t="s">
        <v>63</v>
      </c>
      <c r="E245" s="160"/>
      <c r="F245" s="160">
        <v>124479.027</v>
      </c>
      <c r="G245" s="168"/>
      <c r="H245" s="168"/>
      <c r="I245" s="168"/>
      <c r="J245" s="178" t="s">
        <v>48</v>
      </c>
      <c r="K245" s="161"/>
      <c r="L245" s="161"/>
      <c r="M245" s="161"/>
      <c r="N245" s="161"/>
      <c r="O245" s="160">
        <f t="shared" si="91"/>
        <v>1845</v>
      </c>
      <c r="P245" s="161">
        <v>1845</v>
      </c>
      <c r="Q245" s="161"/>
      <c r="R245" s="161"/>
      <c r="S245" s="160">
        <f t="shared" si="92"/>
        <v>1844.81438</v>
      </c>
      <c r="T245" s="161">
        <v>1844.81438</v>
      </c>
      <c r="U245" s="161"/>
      <c r="V245" s="161"/>
      <c r="W245" s="164">
        <f t="shared" si="83"/>
        <v>0</v>
      </c>
      <c r="X245" s="164"/>
      <c r="Y245" s="52">
        <f t="shared" si="93"/>
        <v>0.1856199999999717</v>
      </c>
      <c r="Z245" s="115">
        <f t="shared" si="94"/>
        <v>1.0060704607044536E-4</v>
      </c>
      <c r="AA245" s="52">
        <f t="shared" si="95"/>
        <v>0.1856199999999717</v>
      </c>
      <c r="AB245" s="124">
        <f t="shared" si="96"/>
        <v>1.0060704607044536E-4</v>
      </c>
      <c r="AC245" s="174">
        <v>1</v>
      </c>
      <c r="AD245" s="174"/>
      <c r="AE245" s="174"/>
      <c r="AF245" s="177"/>
      <c r="AG245" s="177" t="s">
        <v>1093</v>
      </c>
      <c r="AH245" s="177" t="s">
        <v>1092</v>
      </c>
      <c r="AI245" s="177"/>
      <c r="AJ245" s="177"/>
      <c r="AK245" s="49" t="s">
        <v>732</v>
      </c>
    </row>
    <row r="246" spans="1:37" s="257" customFormat="1" ht="72.75" customHeight="1">
      <c r="A246" s="269">
        <f t="shared" si="97"/>
        <v>213</v>
      </c>
      <c r="B246" s="163" t="s">
        <v>272</v>
      </c>
      <c r="C246" s="158" t="s">
        <v>108</v>
      </c>
      <c r="D246" s="159" t="s">
        <v>63</v>
      </c>
      <c r="E246" s="160"/>
      <c r="F246" s="160">
        <v>30897.042000000001</v>
      </c>
      <c r="G246" s="168"/>
      <c r="H246" s="168"/>
      <c r="I246" s="168"/>
      <c r="J246" s="178" t="s">
        <v>48</v>
      </c>
      <c r="K246" s="161"/>
      <c r="L246" s="161"/>
      <c r="M246" s="161"/>
      <c r="N246" s="161"/>
      <c r="O246" s="160">
        <f t="shared" si="91"/>
        <v>5897</v>
      </c>
      <c r="P246" s="161">
        <v>5897</v>
      </c>
      <c r="Q246" s="161"/>
      <c r="R246" s="161"/>
      <c r="S246" s="160">
        <f t="shared" si="92"/>
        <v>5896.9423999999999</v>
      </c>
      <c r="T246" s="161">
        <v>5896.9423999999999</v>
      </c>
      <c r="U246" s="161"/>
      <c r="V246" s="161"/>
      <c r="W246" s="164">
        <f t="shared" si="83"/>
        <v>0</v>
      </c>
      <c r="X246" s="164"/>
      <c r="Y246" s="52">
        <f t="shared" si="93"/>
        <v>5.7600000000093132E-2</v>
      </c>
      <c r="Z246" s="115">
        <f t="shared" si="94"/>
        <v>9.7676784805991398E-6</v>
      </c>
      <c r="AA246" s="52">
        <f t="shared" si="95"/>
        <v>5.7600000000093132E-2</v>
      </c>
      <c r="AB246" s="124">
        <f t="shared" si="96"/>
        <v>9.7676784805991398E-6</v>
      </c>
      <c r="AC246" s="174">
        <v>1</v>
      </c>
      <c r="AD246" s="174"/>
      <c r="AE246" s="174"/>
      <c r="AF246" s="177"/>
      <c r="AG246" s="177" t="s">
        <v>1229</v>
      </c>
      <c r="AH246" s="177" t="s">
        <v>1230</v>
      </c>
      <c r="AI246" s="177"/>
      <c r="AJ246" s="177"/>
      <c r="AK246" s="49" t="s">
        <v>732</v>
      </c>
    </row>
    <row r="247" spans="1:37" s="257" customFormat="1" ht="63.75" customHeight="1">
      <c r="A247" s="269">
        <f t="shared" si="97"/>
        <v>214</v>
      </c>
      <c r="B247" s="163" t="s">
        <v>273</v>
      </c>
      <c r="C247" s="158" t="s">
        <v>108</v>
      </c>
      <c r="D247" s="159" t="s">
        <v>47</v>
      </c>
      <c r="E247" s="160"/>
      <c r="F247" s="160">
        <v>66340</v>
      </c>
      <c r="G247" s="168"/>
      <c r="H247" s="168"/>
      <c r="I247" s="168"/>
      <c r="J247" s="178" t="s">
        <v>48</v>
      </c>
      <c r="K247" s="161"/>
      <c r="L247" s="161"/>
      <c r="M247" s="161"/>
      <c r="N247" s="161"/>
      <c r="O247" s="160">
        <f t="shared" si="91"/>
        <v>3534.9</v>
      </c>
      <c r="P247" s="161">
        <v>3534.9</v>
      </c>
      <c r="Q247" s="161"/>
      <c r="R247" s="161"/>
      <c r="S247" s="160">
        <f t="shared" si="92"/>
        <v>3534.9</v>
      </c>
      <c r="T247" s="161">
        <v>3534.9</v>
      </c>
      <c r="U247" s="161"/>
      <c r="V247" s="161"/>
      <c r="W247" s="164">
        <f t="shared" si="83"/>
        <v>0</v>
      </c>
      <c r="X247" s="164"/>
      <c r="Y247" s="52">
        <f t="shared" si="93"/>
        <v>0</v>
      </c>
      <c r="Z247" s="115">
        <f t="shared" si="94"/>
        <v>0</v>
      </c>
      <c r="AA247" s="52">
        <f t="shared" si="95"/>
        <v>0</v>
      </c>
      <c r="AB247" s="124">
        <f t="shared" si="96"/>
        <v>0</v>
      </c>
      <c r="AC247" s="174">
        <v>1</v>
      </c>
      <c r="AD247" s="174"/>
      <c r="AE247" s="174"/>
      <c r="AF247" s="177"/>
      <c r="AG247" s="177" t="s">
        <v>1094</v>
      </c>
      <c r="AH247" s="177" t="s">
        <v>1092</v>
      </c>
      <c r="AI247" s="177"/>
      <c r="AJ247" s="177"/>
      <c r="AK247" s="49"/>
    </row>
    <row r="248" spans="1:37" s="257" customFormat="1" ht="65.25" customHeight="1">
      <c r="A248" s="269">
        <f t="shared" si="97"/>
        <v>215</v>
      </c>
      <c r="B248" s="163" t="s">
        <v>274</v>
      </c>
      <c r="C248" s="158" t="s">
        <v>108</v>
      </c>
      <c r="D248" s="159" t="s">
        <v>47</v>
      </c>
      <c r="E248" s="160"/>
      <c r="F248" s="160">
        <v>195771</v>
      </c>
      <c r="G248" s="168"/>
      <c r="H248" s="168"/>
      <c r="I248" s="168"/>
      <c r="J248" s="178" t="s">
        <v>48</v>
      </c>
      <c r="K248" s="161"/>
      <c r="L248" s="161"/>
      <c r="M248" s="161"/>
      <c r="N248" s="161"/>
      <c r="O248" s="160">
        <f t="shared" si="91"/>
        <v>71458</v>
      </c>
      <c r="P248" s="161">
        <v>71458</v>
      </c>
      <c r="Q248" s="161"/>
      <c r="R248" s="161"/>
      <c r="S248" s="160">
        <f t="shared" si="92"/>
        <v>61458</v>
      </c>
      <c r="T248" s="161">
        <v>61458</v>
      </c>
      <c r="U248" s="161"/>
      <c r="V248" s="161"/>
      <c r="W248" s="164">
        <f t="shared" si="83"/>
        <v>0</v>
      </c>
      <c r="X248" s="164"/>
      <c r="Y248" s="52">
        <f t="shared" si="93"/>
        <v>10000</v>
      </c>
      <c r="Z248" s="115">
        <f t="shared" si="94"/>
        <v>0.1399423437543732</v>
      </c>
      <c r="AA248" s="52">
        <f t="shared" si="95"/>
        <v>10000</v>
      </c>
      <c r="AB248" s="124">
        <f t="shared" si="96"/>
        <v>0.1399423437543732</v>
      </c>
      <c r="AC248" s="174">
        <v>1</v>
      </c>
      <c r="AD248" s="174"/>
      <c r="AE248" s="174"/>
      <c r="AF248" s="177"/>
      <c r="AG248" s="177" t="s">
        <v>1095</v>
      </c>
      <c r="AH248" s="177" t="s">
        <v>1096</v>
      </c>
      <c r="AI248" s="177"/>
      <c r="AJ248" s="177"/>
      <c r="AK248" s="45"/>
    </row>
    <row r="249" spans="1:37" s="257" customFormat="1" ht="69.75" customHeight="1">
      <c r="A249" s="269">
        <f t="shared" si="97"/>
        <v>216</v>
      </c>
      <c r="B249" s="163" t="s">
        <v>275</v>
      </c>
      <c r="C249" s="158" t="s">
        <v>108</v>
      </c>
      <c r="D249" s="159" t="s">
        <v>47</v>
      </c>
      <c r="E249" s="160"/>
      <c r="F249" s="160">
        <v>131636.1</v>
      </c>
      <c r="G249" s="168"/>
      <c r="H249" s="168"/>
      <c r="I249" s="168"/>
      <c r="J249" s="178" t="s">
        <v>48</v>
      </c>
      <c r="K249" s="161"/>
      <c r="L249" s="161"/>
      <c r="M249" s="161"/>
      <c r="N249" s="161"/>
      <c r="O249" s="160">
        <f t="shared" si="91"/>
        <v>25565</v>
      </c>
      <c r="P249" s="161">
        <v>25565</v>
      </c>
      <c r="Q249" s="161"/>
      <c r="R249" s="161"/>
      <c r="S249" s="160">
        <f t="shared" si="92"/>
        <v>25564</v>
      </c>
      <c r="T249" s="161">
        <v>25564</v>
      </c>
      <c r="U249" s="161"/>
      <c r="V249" s="161"/>
      <c r="W249" s="164">
        <f t="shared" si="83"/>
        <v>0</v>
      </c>
      <c r="X249" s="164"/>
      <c r="Y249" s="52">
        <f t="shared" si="93"/>
        <v>1</v>
      </c>
      <c r="Z249" s="115">
        <f t="shared" si="94"/>
        <v>3.9115978877371407E-5</v>
      </c>
      <c r="AA249" s="52">
        <f t="shared" si="95"/>
        <v>1</v>
      </c>
      <c r="AB249" s="124">
        <f t="shared" si="96"/>
        <v>3.9115978877371407E-5</v>
      </c>
      <c r="AC249" s="174">
        <v>1</v>
      </c>
      <c r="AD249" s="174"/>
      <c r="AE249" s="174"/>
      <c r="AF249" s="177"/>
      <c r="AG249" s="177" t="s">
        <v>1233</v>
      </c>
      <c r="AH249" s="177" t="s">
        <v>1097</v>
      </c>
      <c r="AI249" s="177"/>
      <c r="AJ249" s="177"/>
      <c r="AK249" s="45"/>
    </row>
    <row r="250" spans="1:37" s="257" customFormat="1" ht="72.75" customHeight="1">
      <c r="A250" s="269">
        <f t="shared" si="97"/>
        <v>217</v>
      </c>
      <c r="B250" s="163" t="s">
        <v>276</v>
      </c>
      <c r="C250" s="158" t="s">
        <v>108</v>
      </c>
      <c r="D250" s="159" t="s">
        <v>47</v>
      </c>
      <c r="E250" s="160"/>
      <c r="F250" s="160">
        <v>277204</v>
      </c>
      <c r="G250" s="168"/>
      <c r="H250" s="168"/>
      <c r="I250" s="168"/>
      <c r="J250" s="178" t="s">
        <v>48</v>
      </c>
      <c r="K250" s="161"/>
      <c r="L250" s="161"/>
      <c r="M250" s="161"/>
      <c r="N250" s="161"/>
      <c r="O250" s="160">
        <f t="shared" si="91"/>
        <v>0</v>
      </c>
      <c r="P250" s="161"/>
      <c r="Q250" s="161"/>
      <c r="R250" s="161"/>
      <c r="S250" s="160">
        <f t="shared" si="92"/>
        <v>0</v>
      </c>
      <c r="T250" s="161"/>
      <c r="U250" s="161"/>
      <c r="V250" s="161"/>
      <c r="W250" s="164">
        <f t="shared" si="83"/>
        <v>0</v>
      </c>
      <c r="X250" s="164"/>
      <c r="Y250" s="52">
        <f t="shared" si="93"/>
        <v>0</v>
      </c>
      <c r="Z250" s="115" t="e">
        <f t="shared" si="94"/>
        <v>#DIV/0!</v>
      </c>
      <c r="AA250" s="52">
        <f t="shared" si="95"/>
        <v>0</v>
      </c>
      <c r="AB250" s="124" t="e">
        <f t="shared" si="96"/>
        <v>#DIV/0!</v>
      </c>
      <c r="AC250" s="174">
        <v>1</v>
      </c>
      <c r="AD250" s="174"/>
      <c r="AE250" s="174"/>
      <c r="AF250" s="177"/>
      <c r="AG250" s="177" t="s">
        <v>1232</v>
      </c>
      <c r="AH250" s="177" t="s">
        <v>1097</v>
      </c>
      <c r="AI250" s="177"/>
      <c r="AJ250" s="177"/>
      <c r="AK250" s="49" t="s">
        <v>749</v>
      </c>
    </row>
    <row r="251" spans="1:37" s="259" customFormat="1" ht="83.25" customHeight="1">
      <c r="A251" s="269">
        <f t="shared" si="97"/>
        <v>218</v>
      </c>
      <c r="B251" s="171" t="s">
        <v>277</v>
      </c>
      <c r="C251" s="158" t="s">
        <v>108</v>
      </c>
      <c r="D251" s="159" t="s">
        <v>47</v>
      </c>
      <c r="E251" s="161"/>
      <c r="F251" s="161">
        <v>293366.36784000002</v>
      </c>
      <c r="G251" s="161"/>
      <c r="H251" s="161"/>
      <c r="I251" s="161"/>
      <c r="J251" s="178" t="s">
        <v>48</v>
      </c>
      <c r="K251" s="161"/>
      <c r="L251" s="161"/>
      <c r="M251" s="161"/>
      <c r="N251" s="161"/>
      <c r="O251" s="160">
        <f t="shared" si="91"/>
        <v>149913</v>
      </c>
      <c r="P251" s="161">
        <v>149913</v>
      </c>
      <c r="Q251" s="161"/>
      <c r="R251" s="161"/>
      <c r="S251" s="160">
        <f t="shared" si="92"/>
        <v>149912.29999999999</v>
      </c>
      <c r="T251" s="161">
        <v>149912.29999999999</v>
      </c>
      <c r="U251" s="161"/>
      <c r="V251" s="161"/>
      <c r="W251" s="164">
        <f t="shared" si="83"/>
        <v>0</v>
      </c>
      <c r="X251" s="164"/>
      <c r="Y251" s="52">
        <f t="shared" si="93"/>
        <v>0.70000000001164153</v>
      </c>
      <c r="Z251" s="115">
        <f t="shared" si="94"/>
        <v>4.6693749041887064E-6</v>
      </c>
      <c r="AA251" s="52">
        <f t="shared" si="95"/>
        <v>0.70000000001164153</v>
      </c>
      <c r="AB251" s="124">
        <f t="shared" si="96"/>
        <v>4.6693749041887064E-6</v>
      </c>
      <c r="AC251" s="174">
        <v>1</v>
      </c>
      <c r="AD251" s="174"/>
      <c r="AE251" s="174"/>
      <c r="AF251" s="177"/>
      <c r="AG251" s="177" t="s">
        <v>1098</v>
      </c>
      <c r="AH251" s="177" t="s">
        <v>1097</v>
      </c>
      <c r="AI251" s="177"/>
      <c r="AJ251" s="177"/>
      <c r="AK251" s="71"/>
    </row>
    <row r="252" spans="1:37" s="259" customFormat="1" ht="83.25" customHeight="1">
      <c r="A252" s="269">
        <f t="shared" si="97"/>
        <v>219</v>
      </c>
      <c r="B252" s="171" t="s">
        <v>278</v>
      </c>
      <c r="C252" s="158" t="s">
        <v>108</v>
      </c>
      <c r="D252" s="159" t="s">
        <v>47</v>
      </c>
      <c r="E252" s="161"/>
      <c r="F252" s="161">
        <v>357446.84269999998</v>
      </c>
      <c r="G252" s="161"/>
      <c r="H252" s="161"/>
      <c r="I252" s="161"/>
      <c r="J252" s="178" t="s">
        <v>48</v>
      </c>
      <c r="K252" s="161"/>
      <c r="L252" s="161"/>
      <c r="M252" s="161"/>
      <c r="N252" s="161"/>
      <c r="O252" s="160">
        <f t="shared" si="91"/>
        <v>118000</v>
      </c>
      <c r="P252" s="161">
        <v>118000</v>
      </c>
      <c r="Q252" s="161"/>
      <c r="R252" s="161"/>
      <c r="S252" s="160">
        <f t="shared" si="92"/>
        <v>80000</v>
      </c>
      <c r="T252" s="161">
        <v>80000</v>
      </c>
      <c r="U252" s="161"/>
      <c r="V252" s="161"/>
      <c r="W252" s="164">
        <f t="shared" si="83"/>
        <v>0</v>
      </c>
      <c r="X252" s="164"/>
      <c r="Y252" s="52">
        <f t="shared" si="93"/>
        <v>38000</v>
      </c>
      <c r="Z252" s="115">
        <f t="shared" si="94"/>
        <v>0.32203389830508472</v>
      </c>
      <c r="AA252" s="52">
        <f t="shared" si="95"/>
        <v>38000</v>
      </c>
      <c r="AB252" s="124">
        <f t="shared" si="96"/>
        <v>0.32203389830508472</v>
      </c>
      <c r="AC252" s="174">
        <v>1</v>
      </c>
      <c r="AD252" s="174"/>
      <c r="AE252" s="174"/>
      <c r="AF252" s="177"/>
      <c r="AG252" s="177" t="s">
        <v>1099</v>
      </c>
      <c r="AH252" s="177" t="s">
        <v>1100</v>
      </c>
      <c r="AI252" s="177"/>
      <c r="AJ252" s="177"/>
      <c r="AK252" s="71"/>
    </row>
    <row r="253" spans="1:37" s="259" customFormat="1" ht="83.25" customHeight="1">
      <c r="A253" s="269">
        <f t="shared" si="97"/>
        <v>220</v>
      </c>
      <c r="B253" s="171" t="s">
        <v>279</v>
      </c>
      <c r="C253" s="158" t="s">
        <v>108</v>
      </c>
      <c r="D253" s="159" t="s">
        <v>47</v>
      </c>
      <c r="E253" s="161"/>
      <c r="F253" s="161">
        <v>67847.206900000005</v>
      </c>
      <c r="G253" s="161"/>
      <c r="H253" s="161"/>
      <c r="I253" s="161"/>
      <c r="J253" s="178" t="s">
        <v>48</v>
      </c>
      <c r="K253" s="161"/>
      <c r="L253" s="161"/>
      <c r="M253" s="161"/>
      <c r="N253" s="161"/>
      <c r="O253" s="160">
        <f t="shared" si="91"/>
        <v>57848</v>
      </c>
      <c r="P253" s="161">
        <v>57848</v>
      </c>
      <c r="Q253" s="161"/>
      <c r="R253" s="161"/>
      <c r="S253" s="160">
        <f t="shared" si="92"/>
        <v>54734.6</v>
      </c>
      <c r="T253" s="161">
        <v>54734.6</v>
      </c>
      <c r="U253" s="161"/>
      <c r="V253" s="161"/>
      <c r="W253" s="164">
        <f t="shared" si="83"/>
        <v>0</v>
      </c>
      <c r="X253" s="164"/>
      <c r="Y253" s="52">
        <f t="shared" si="93"/>
        <v>3113.4000000000015</v>
      </c>
      <c r="Z253" s="115">
        <f t="shared" si="94"/>
        <v>5.382035679712352E-2</v>
      </c>
      <c r="AA253" s="52">
        <f t="shared" si="95"/>
        <v>3113.4000000000015</v>
      </c>
      <c r="AB253" s="124">
        <f t="shared" si="96"/>
        <v>5.382035679712352E-2</v>
      </c>
      <c r="AC253" s="174">
        <v>1</v>
      </c>
      <c r="AD253" s="174"/>
      <c r="AE253" s="174"/>
      <c r="AF253" s="177"/>
      <c r="AG253" s="177" t="s">
        <v>1102</v>
      </c>
      <c r="AH253" s="177" t="s">
        <v>1101</v>
      </c>
      <c r="AI253" s="177"/>
      <c r="AJ253" s="177"/>
      <c r="AK253" s="49"/>
    </row>
    <row r="254" spans="1:37" s="259" customFormat="1" ht="83.25" customHeight="1">
      <c r="A254" s="269">
        <f t="shared" si="97"/>
        <v>221</v>
      </c>
      <c r="B254" s="171" t="s">
        <v>636</v>
      </c>
      <c r="C254" s="158" t="s">
        <v>108</v>
      </c>
      <c r="D254" s="159" t="s">
        <v>563</v>
      </c>
      <c r="E254" s="161"/>
      <c r="F254" s="161">
        <v>174605.3</v>
      </c>
      <c r="G254" s="161"/>
      <c r="H254" s="161">
        <v>50000</v>
      </c>
      <c r="I254" s="161"/>
      <c r="J254" s="178"/>
      <c r="K254" s="161"/>
      <c r="L254" s="161"/>
      <c r="M254" s="161"/>
      <c r="N254" s="161"/>
      <c r="O254" s="160">
        <f t="shared" si="91"/>
        <v>30000</v>
      </c>
      <c r="P254" s="161">
        <v>30000</v>
      </c>
      <c r="Q254" s="161"/>
      <c r="R254" s="161"/>
      <c r="S254" s="160">
        <f t="shared" si="92"/>
        <v>30000</v>
      </c>
      <c r="T254" s="161">
        <v>30000</v>
      </c>
      <c r="U254" s="161"/>
      <c r="V254" s="161"/>
      <c r="W254" s="164">
        <f t="shared" si="83"/>
        <v>0</v>
      </c>
      <c r="X254" s="164"/>
      <c r="Y254" s="52">
        <f t="shared" si="93"/>
        <v>0</v>
      </c>
      <c r="Z254" s="115">
        <f t="shared" si="94"/>
        <v>0</v>
      </c>
      <c r="AA254" s="52">
        <f t="shared" si="95"/>
        <v>0</v>
      </c>
      <c r="AB254" s="124">
        <f t="shared" si="96"/>
        <v>0</v>
      </c>
      <c r="AC254" s="174">
        <v>1</v>
      </c>
      <c r="AD254" s="174"/>
      <c r="AE254" s="174"/>
      <c r="AF254" s="177"/>
      <c r="AG254" s="177" t="s">
        <v>1104</v>
      </c>
      <c r="AH254" s="177" t="s">
        <v>1103</v>
      </c>
      <c r="AI254" s="177"/>
      <c r="AJ254" s="177"/>
      <c r="AK254" s="49"/>
    </row>
    <row r="255" spans="1:37" s="259" customFormat="1" ht="83.25" customHeight="1">
      <c r="A255" s="269">
        <f t="shared" si="97"/>
        <v>222</v>
      </c>
      <c r="B255" s="171" t="s">
        <v>1267</v>
      </c>
      <c r="C255" s="158" t="s">
        <v>108</v>
      </c>
      <c r="D255" s="159">
        <v>2026</v>
      </c>
      <c r="E255" s="161"/>
      <c r="F255" s="161"/>
      <c r="G255" s="161"/>
      <c r="H255" s="161">
        <v>100000</v>
      </c>
      <c r="I255" s="161"/>
      <c r="J255" s="178"/>
      <c r="K255" s="161"/>
      <c r="L255" s="161"/>
      <c r="M255" s="161"/>
      <c r="N255" s="161"/>
      <c r="O255" s="160">
        <f t="shared" si="91"/>
        <v>0</v>
      </c>
      <c r="P255" s="161"/>
      <c r="Q255" s="161"/>
      <c r="R255" s="161"/>
      <c r="S255" s="160">
        <f t="shared" si="92"/>
        <v>0</v>
      </c>
      <c r="T255" s="161"/>
      <c r="U255" s="161"/>
      <c r="V255" s="161"/>
      <c r="W255" s="164">
        <f t="shared" si="83"/>
        <v>0</v>
      </c>
      <c r="X255" s="164"/>
      <c r="Y255" s="52">
        <f t="shared" si="93"/>
        <v>0</v>
      </c>
      <c r="Z255" s="115" t="e">
        <f t="shared" si="94"/>
        <v>#DIV/0!</v>
      </c>
      <c r="AA255" s="52">
        <f t="shared" si="95"/>
        <v>0</v>
      </c>
      <c r="AB255" s="124" t="e">
        <f t="shared" si="96"/>
        <v>#DIV/0!</v>
      </c>
      <c r="AC255" s="174">
        <v>1</v>
      </c>
      <c r="AD255" s="174"/>
      <c r="AE255" s="174"/>
      <c r="AF255" s="177"/>
      <c r="AG255" s="177"/>
      <c r="AH255" s="177"/>
      <c r="AI255" s="177"/>
      <c r="AJ255" s="177"/>
      <c r="AK255" s="49" t="s">
        <v>1509</v>
      </c>
    </row>
    <row r="256" spans="1:37" s="259" customFormat="1" ht="83.25" customHeight="1">
      <c r="A256" s="269">
        <f t="shared" si="97"/>
        <v>223</v>
      </c>
      <c r="B256" s="171" t="s">
        <v>637</v>
      </c>
      <c r="C256" s="158" t="s">
        <v>108</v>
      </c>
      <c r="D256" s="159">
        <v>2026</v>
      </c>
      <c r="E256" s="161"/>
      <c r="F256" s="161">
        <v>25469.3</v>
      </c>
      <c r="G256" s="161"/>
      <c r="H256" s="161">
        <v>25470</v>
      </c>
      <c r="I256" s="161"/>
      <c r="J256" s="178"/>
      <c r="K256" s="161"/>
      <c r="L256" s="161"/>
      <c r="M256" s="161"/>
      <c r="N256" s="161"/>
      <c r="O256" s="160">
        <f t="shared" si="91"/>
        <v>10000</v>
      </c>
      <c r="P256" s="161">
        <v>10000</v>
      </c>
      <c r="Q256" s="161"/>
      <c r="R256" s="161"/>
      <c r="S256" s="160">
        <f t="shared" si="92"/>
        <v>10000</v>
      </c>
      <c r="T256" s="161">
        <v>10000</v>
      </c>
      <c r="U256" s="161"/>
      <c r="V256" s="161"/>
      <c r="W256" s="164">
        <f t="shared" si="83"/>
        <v>0</v>
      </c>
      <c r="X256" s="164"/>
      <c r="Y256" s="52">
        <f t="shared" si="93"/>
        <v>0</v>
      </c>
      <c r="Z256" s="115">
        <f t="shared" si="94"/>
        <v>0</v>
      </c>
      <c r="AA256" s="52">
        <f t="shared" si="95"/>
        <v>0</v>
      </c>
      <c r="AB256" s="124">
        <f t="shared" si="96"/>
        <v>0</v>
      </c>
      <c r="AC256" s="174">
        <v>1</v>
      </c>
      <c r="AD256" s="174"/>
      <c r="AE256" s="174"/>
      <c r="AF256" s="177"/>
      <c r="AG256" s="177" t="s">
        <v>1106</v>
      </c>
      <c r="AH256" s="177" t="s">
        <v>1105</v>
      </c>
      <c r="AI256" s="177"/>
      <c r="AJ256" s="177"/>
      <c r="AK256" s="49"/>
    </row>
    <row r="257" spans="1:37" s="259" customFormat="1" ht="83.25" customHeight="1">
      <c r="A257" s="269">
        <f t="shared" si="97"/>
        <v>224</v>
      </c>
      <c r="B257" s="171" t="s">
        <v>638</v>
      </c>
      <c r="C257" s="158" t="s">
        <v>108</v>
      </c>
      <c r="D257" s="159">
        <v>2026</v>
      </c>
      <c r="E257" s="161"/>
      <c r="F257" s="161">
        <v>45899.35</v>
      </c>
      <c r="G257" s="161"/>
      <c r="H257" s="161">
        <v>10000</v>
      </c>
      <c r="I257" s="161"/>
      <c r="J257" s="178"/>
      <c r="K257" s="161"/>
      <c r="L257" s="161"/>
      <c r="M257" s="161"/>
      <c r="N257" s="161"/>
      <c r="O257" s="160">
        <f t="shared" si="91"/>
        <v>0</v>
      </c>
      <c r="P257" s="161"/>
      <c r="Q257" s="161"/>
      <c r="R257" s="161"/>
      <c r="S257" s="160">
        <f t="shared" si="92"/>
        <v>0</v>
      </c>
      <c r="T257" s="161"/>
      <c r="U257" s="161"/>
      <c r="V257" s="161"/>
      <c r="W257" s="164">
        <f t="shared" si="83"/>
        <v>0</v>
      </c>
      <c r="X257" s="164"/>
      <c r="Y257" s="52">
        <f t="shared" si="93"/>
        <v>0</v>
      </c>
      <c r="Z257" s="115" t="e">
        <f t="shared" si="94"/>
        <v>#DIV/0!</v>
      </c>
      <c r="AA257" s="52">
        <f t="shared" si="95"/>
        <v>0</v>
      </c>
      <c r="AB257" s="124" t="e">
        <f t="shared" si="96"/>
        <v>#DIV/0!</v>
      </c>
      <c r="AC257" s="174">
        <v>1</v>
      </c>
      <c r="AD257" s="174"/>
      <c r="AE257" s="174"/>
      <c r="AF257" s="177"/>
      <c r="AG257" s="177" t="s">
        <v>1108</v>
      </c>
      <c r="AH257" s="177" t="s">
        <v>1107</v>
      </c>
      <c r="AI257" s="177"/>
      <c r="AJ257" s="177"/>
      <c r="AK257" s="49" t="s">
        <v>749</v>
      </c>
    </row>
    <row r="258" spans="1:37" s="259" customFormat="1" ht="83.25" customHeight="1">
      <c r="A258" s="269">
        <f t="shared" si="97"/>
        <v>225</v>
      </c>
      <c r="B258" s="171" t="s">
        <v>639</v>
      </c>
      <c r="C258" s="158" t="s">
        <v>108</v>
      </c>
      <c r="D258" s="159">
        <v>2026</v>
      </c>
      <c r="E258" s="161"/>
      <c r="F258" s="161">
        <v>374796.36</v>
      </c>
      <c r="G258" s="161"/>
      <c r="H258" s="161">
        <v>200000</v>
      </c>
      <c r="I258" s="161"/>
      <c r="J258" s="178"/>
      <c r="K258" s="161"/>
      <c r="L258" s="161"/>
      <c r="M258" s="161"/>
      <c r="N258" s="161"/>
      <c r="O258" s="160">
        <f t="shared" si="91"/>
        <v>50000</v>
      </c>
      <c r="P258" s="161">
        <v>50000</v>
      </c>
      <c r="Q258" s="161"/>
      <c r="R258" s="161"/>
      <c r="S258" s="160">
        <f t="shared" si="92"/>
        <v>30000</v>
      </c>
      <c r="T258" s="161">
        <v>30000</v>
      </c>
      <c r="U258" s="161"/>
      <c r="V258" s="161"/>
      <c r="W258" s="164">
        <f t="shared" si="83"/>
        <v>0</v>
      </c>
      <c r="X258" s="164"/>
      <c r="Y258" s="52">
        <f t="shared" si="93"/>
        <v>20000</v>
      </c>
      <c r="Z258" s="115">
        <f t="shared" si="94"/>
        <v>0.4</v>
      </c>
      <c r="AA258" s="52">
        <f t="shared" si="95"/>
        <v>20000</v>
      </c>
      <c r="AB258" s="124">
        <f t="shared" si="96"/>
        <v>0.4</v>
      </c>
      <c r="AC258" s="174">
        <v>1</v>
      </c>
      <c r="AD258" s="174"/>
      <c r="AE258" s="174"/>
      <c r="AF258" s="177"/>
      <c r="AG258" s="177" t="s">
        <v>1109</v>
      </c>
      <c r="AH258" s="177" t="s">
        <v>1097</v>
      </c>
      <c r="AI258" s="177"/>
      <c r="AJ258" s="177"/>
      <c r="AK258" s="49"/>
    </row>
    <row r="259" spans="1:37" s="259" customFormat="1" ht="83.25" customHeight="1">
      <c r="A259" s="269">
        <f t="shared" si="97"/>
        <v>226</v>
      </c>
      <c r="B259" s="171" t="s">
        <v>640</v>
      </c>
      <c r="C259" s="158" t="s">
        <v>108</v>
      </c>
      <c r="D259" s="159">
        <v>2026</v>
      </c>
      <c r="E259" s="161"/>
      <c r="F259" s="161">
        <v>169803</v>
      </c>
      <c r="G259" s="161"/>
      <c r="H259" s="161">
        <v>169804</v>
      </c>
      <c r="I259" s="161"/>
      <c r="J259" s="178"/>
      <c r="K259" s="161"/>
      <c r="L259" s="161"/>
      <c r="M259" s="161"/>
      <c r="N259" s="161"/>
      <c r="O259" s="160">
        <f t="shared" si="91"/>
        <v>30000</v>
      </c>
      <c r="P259" s="161">
        <v>30000</v>
      </c>
      <c r="Q259" s="161"/>
      <c r="R259" s="161"/>
      <c r="S259" s="160">
        <f t="shared" si="92"/>
        <v>30000</v>
      </c>
      <c r="T259" s="161">
        <v>30000</v>
      </c>
      <c r="U259" s="161"/>
      <c r="V259" s="161"/>
      <c r="W259" s="164">
        <f t="shared" si="83"/>
        <v>0</v>
      </c>
      <c r="X259" s="164"/>
      <c r="Y259" s="52">
        <f t="shared" si="93"/>
        <v>0</v>
      </c>
      <c r="Z259" s="115">
        <f t="shared" si="94"/>
        <v>0</v>
      </c>
      <c r="AA259" s="52">
        <f t="shared" si="95"/>
        <v>0</v>
      </c>
      <c r="AB259" s="124">
        <f t="shared" si="96"/>
        <v>0</v>
      </c>
      <c r="AC259" s="174">
        <v>1</v>
      </c>
      <c r="AD259" s="174"/>
      <c r="AE259" s="174"/>
      <c r="AF259" s="177"/>
      <c r="AG259" s="177" t="s">
        <v>1110</v>
      </c>
      <c r="AH259" s="177" t="s">
        <v>1111</v>
      </c>
      <c r="AI259" s="177"/>
      <c r="AJ259" s="177"/>
      <c r="AK259" s="49"/>
    </row>
    <row r="260" spans="1:37" s="259" customFormat="1" ht="83.25" customHeight="1">
      <c r="A260" s="269">
        <f t="shared" si="97"/>
        <v>227</v>
      </c>
      <c r="B260" s="171" t="s">
        <v>641</v>
      </c>
      <c r="C260" s="158" t="s">
        <v>108</v>
      </c>
      <c r="D260" s="159">
        <v>2026</v>
      </c>
      <c r="E260" s="161"/>
      <c r="F260" s="161">
        <v>171956.03099999999</v>
      </c>
      <c r="G260" s="161"/>
      <c r="H260" s="161">
        <v>171957</v>
      </c>
      <c r="I260" s="161"/>
      <c r="J260" s="178"/>
      <c r="K260" s="161"/>
      <c r="L260" s="161"/>
      <c r="M260" s="161"/>
      <c r="N260" s="161"/>
      <c r="O260" s="160">
        <f t="shared" si="91"/>
        <v>90000</v>
      </c>
      <c r="P260" s="160">
        <v>90000</v>
      </c>
      <c r="Q260" s="161"/>
      <c r="R260" s="161"/>
      <c r="S260" s="160">
        <f t="shared" si="92"/>
        <v>71662</v>
      </c>
      <c r="T260" s="160">
        <v>71662</v>
      </c>
      <c r="U260" s="161"/>
      <c r="V260" s="161"/>
      <c r="W260" s="164">
        <f t="shared" si="83"/>
        <v>0</v>
      </c>
      <c r="X260" s="164"/>
      <c r="Y260" s="52">
        <f t="shared" si="93"/>
        <v>18338</v>
      </c>
      <c r="Z260" s="115">
        <f t="shared" si="94"/>
        <v>0.20375555555555555</v>
      </c>
      <c r="AA260" s="52">
        <f t="shared" si="95"/>
        <v>18338</v>
      </c>
      <c r="AB260" s="124">
        <f t="shared" si="96"/>
        <v>0.20375555555555555</v>
      </c>
      <c r="AC260" s="174">
        <v>1</v>
      </c>
      <c r="AD260" s="174"/>
      <c r="AE260" s="174"/>
      <c r="AF260" s="177"/>
      <c r="AG260" s="177" t="s">
        <v>1112</v>
      </c>
      <c r="AH260" s="177" t="s">
        <v>1097</v>
      </c>
      <c r="AI260" s="177"/>
      <c r="AJ260" s="177"/>
      <c r="AK260" s="49"/>
    </row>
    <row r="261" spans="1:37" s="259" customFormat="1" ht="83.25" customHeight="1">
      <c r="A261" s="269">
        <f t="shared" si="97"/>
        <v>228</v>
      </c>
      <c r="B261" s="171" t="s">
        <v>642</v>
      </c>
      <c r="C261" s="158" t="s">
        <v>108</v>
      </c>
      <c r="D261" s="159">
        <v>2026</v>
      </c>
      <c r="E261" s="161"/>
      <c r="F261" s="161">
        <v>145600</v>
      </c>
      <c r="G261" s="161"/>
      <c r="H261" s="161">
        <v>145600</v>
      </c>
      <c r="I261" s="161"/>
      <c r="J261" s="178"/>
      <c r="K261" s="161"/>
      <c r="L261" s="161"/>
      <c r="M261" s="161"/>
      <c r="N261" s="161"/>
      <c r="O261" s="160">
        <f t="shared" si="91"/>
        <v>40000</v>
      </c>
      <c r="P261" s="160">
        <v>40000</v>
      </c>
      <c r="Q261" s="161"/>
      <c r="R261" s="161"/>
      <c r="S261" s="160">
        <f t="shared" si="92"/>
        <v>30000</v>
      </c>
      <c r="T261" s="160">
        <v>30000</v>
      </c>
      <c r="U261" s="161"/>
      <c r="V261" s="161"/>
      <c r="W261" s="164">
        <f t="shared" si="83"/>
        <v>0</v>
      </c>
      <c r="X261" s="164"/>
      <c r="Y261" s="52">
        <f t="shared" si="93"/>
        <v>10000</v>
      </c>
      <c r="Z261" s="115">
        <f t="shared" si="94"/>
        <v>0.25</v>
      </c>
      <c r="AA261" s="52">
        <f t="shared" si="95"/>
        <v>10000</v>
      </c>
      <c r="AB261" s="124">
        <f t="shared" si="96"/>
        <v>0.25</v>
      </c>
      <c r="AC261" s="174">
        <v>1</v>
      </c>
      <c r="AD261" s="174"/>
      <c r="AE261" s="174"/>
      <c r="AF261" s="177"/>
      <c r="AG261" s="177" t="s">
        <v>1113</v>
      </c>
      <c r="AH261" s="177" t="s">
        <v>1114</v>
      </c>
      <c r="AI261" s="177"/>
      <c r="AJ261" s="177"/>
      <c r="AK261" s="49"/>
    </row>
    <row r="262" spans="1:37" s="259" customFormat="1" ht="83.25" customHeight="1">
      <c r="A262" s="269">
        <f t="shared" si="97"/>
        <v>229</v>
      </c>
      <c r="B262" s="171" t="s">
        <v>644</v>
      </c>
      <c r="C262" s="158" t="s">
        <v>108</v>
      </c>
      <c r="D262" s="159">
        <v>2026</v>
      </c>
      <c r="E262" s="161"/>
      <c r="F262" s="161">
        <v>6303.1149999999998</v>
      </c>
      <c r="G262" s="161"/>
      <c r="H262" s="161"/>
      <c r="I262" s="161"/>
      <c r="J262" s="178"/>
      <c r="K262" s="161"/>
      <c r="L262" s="161"/>
      <c r="M262" s="161"/>
      <c r="N262" s="161"/>
      <c r="O262" s="160">
        <f t="shared" si="91"/>
        <v>5000</v>
      </c>
      <c r="P262" s="160">
        <v>5000</v>
      </c>
      <c r="Q262" s="161"/>
      <c r="R262" s="161"/>
      <c r="S262" s="160">
        <f t="shared" si="92"/>
        <v>4458.3</v>
      </c>
      <c r="T262" s="160">
        <v>4458.3</v>
      </c>
      <c r="U262" s="161"/>
      <c r="V262" s="161"/>
      <c r="W262" s="164">
        <f t="shared" si="83"/>
        <v>0</v>
      </c>
      <c r="X262" s="164"/>
      <c r="Y262" s="52">
        <f t="shared" si="93"/>
        <v>541.69999999999982</v>
      </c>
      <c r="Z262" s="115">
        <f t="shared" si="94"/>
        <v>0.10833999999999996</v>
      </c>
      <c r="AA262" s="52">
        <f t="shared" si="95"/>
        <v>541.69999999999982</v>
      </c>
      <c r="AB262" s="124">
        <f t="shared" si="96"/>
        <v>0.10833999999999996</v>
      </c>
      <c r="AC262" s="174">
        <v>1</v>
      </c>
      <c r="AD262" s="174"/>
      <c r="AE262" s="174"/>
      <c r="AF262" s="177"/>
      <c r="AG262" s="177" t="s">
        <v>1093</v>
      </c>
      <c r="AH262" s="177" t="s">
        <v>1092</v>
      </c>
      <c r="AI262" s="177"/>
      <c r="AJ262" s="177"/>
      <c r="AK262" s="49" t="s">
        <v>732</v>
      </c>
    </row>
    <row r="263" spans="1:37" s="259" customFormat="1" ht="83.25" customHeight="1">
      <c r="A263" s="269">
        <f t="shared" si="97"/>
        <v>230</v>
      </c>
      <c r="B263" s="171" t="s">
        <v>646</v>
      </c>
      <c r="C263" s="158" t="s">
        <v>108</v>
      </c>
      <c r="D263" s="159">
        <v>2026</v>
      </c>
      <c r="E263" s="161"/>
      <c r="F263" s="161">
        <v>2392.3000000000002</v>
      </c>
      <c r="G263" s="161"/>
      <c r="H263" s="161"/>
      <c r="I263" s="161"/>
      <c r="J263" s="178"/>
      <c r="K263" s="161"/>
      <c r="L263" s="161"/>
      <c r="M263" s="161"/>
      <c r="N263" s="161"/>
      <c r="O263" s="160">
        <f t="shared" si="91"/>
        <v>1693</v>
      </c>
      <c r="P263" s="160">
        <v>1693</v>
      </c>
      <c r="Q263" s="161"/>
      <c r="R263" s="161"/>
      <c r="S263" s="160">
        <f t="shared" si="92"/>
        <v>1692.1289999999999</v>
      </c>
      <c r="T263" s="160">
        <v>1692.1289999999999</v>
      </c>
      <c r="U263" s="161"/>
      <c r="V263" s="161"/>
      <c r="W263" s="164">
        <f t="shared" si="83"/>
        <v>0</v>
      </c>
      <c r="X263" s="164"/>
      <c r="Y263" s="52">
        <f t="shared" si="93"/>
        <v>0.87100000000009459</v>
      </c>
      <c r="Z263" s="115">
        <f t="shared" si="94"/>
        <v>5.1447135262852606E-4</v>
      </c>
      <c r="AA263" s="52">
        <f t="shared" si="95"/>
        <v>0.87100000000009459</v>
      </c>
      <c r="AB263" s="124">
        <f t="shared" si="96"/>
        <v>5.1447135262852606E-4</v>
      </c>
      <c r="AC263" s="174">
        <v>1</v>
      </c>
      <c r="AD263" s="174"/>
      <c r="AE263" s="174"/>
      <c r="AF263" s="177"/>
      <c r="AG263" s="177" t="s">
        <v>1116</v>
      </c>
      <c r="AH263" s="177" t="s">
        <v>1092</v>
      </c>
      <c r="AI263" s="177"/>
      <c r="AJ263" s="177"/>
      <c r="AK263" s="49" t="s">
        <v>732</v>
      </c>
    </row>
    <row r="264" spans="1:37" s="259" customFormat="1" ht="83.25" customHeight="1">
      <c r="A264" s="269">
        <f t="shared" si="97"/>
        <v>231</v>
      </c>
      <c r="B264" s="171" t="s">
        <v>647</v>
      </c>
      <c r="C264" s="158" t="s">
        <v>108</v>
      </c>
      <c r="D264" s="159">
        <v>2026</v>
      </c>
      <c r="E264" s="161"/>
      <c r="F264" s="161">
        <v>2333.8560000000002</v>
      </c>
      <c r="G264" s="161"/>
      <c r="H264" s="161"/>
      <c r="I264" s="161"/>
      <c r="J264" s="178"/>
      <c r="K264" s="161"/>
      <c r="L264" s="161"/>
      <c r="M264" s="161"/>
      <c r="N264" s="161"/>
      <c r="O264" s="160">
        <f t="shared" si="91"/>
        <v>1651</v>
      </c>
      <c r="P264" s="160">
        <v>1651</v>
      </c>
      <c r="Q264" s="161"/>
      <c r="R264" s="161"/>
      <c r="S264" s="160">
        <f t="shared" si="92"/>
        <v>1650.77</v>
      </c>
      <c r="T264" s="160">
        <v>1650.77</v>
      </c>
      <c r="U264" s="161"/>
      <c r="V264" s="161"/>
      <c r="W264" s="164">
        <f t="shared" si="83"/>
        <v>0</v>
      </c>
      <c r="X264" s="164"/>
      <c r="Y264" s="52">
        <f t="shared" si="93"/>
        <v>0.23000000000001819</v>
      </c>
      <c r="Z264" s="115">
        <f t="shared" si="94"/>
        <v>1.3930950938826055E-4</v>
      </c>
      <c r="AA264" s="52">
        <f t="shared" si="95"/>
        <v>0.23000000000001819</v>
      </c>
      <c r="AB264" s="124">
        <f t="shared" si="96"/>
        <v>1.3930950938826055E-4</v>
      </c>
      <c r="AC264" s="174">
        <v>1</v>
      </c>
      <c r="AD264" s="174"/>
      <c r="AE264" s="174"/>
      <c r="AF264" s="177"/>
      <c r="AG264" s="177" t="s">
        <v>1115</v>
      </c>
      <c r="AH264" s="177" t="s">
        <v>1092</v>
      </c>
      <c r="AI264" s="177"/>
      <c r="AJ264" s="177"/>
      <c r="AK264" s="49" t="s">
        <v>732</v>
      </c>
    </row>
    <row r="265" spans="1:37" s="253" customFormat="1" ht="23.25" customHeight="1">
      <c r="A265" s="271" t="s">
        <v>40</v>
      </c>
      <c r="B265" s="272"/>
      <c r="C265" s="156"/>
      <c r="D265" s="15"/>
      <c r="E265" s="23">
        <f>E266+F288</f>
        <v>215277097.04836002</v>
      </c>
      <c r="F265" s="23">
        <f t="shared" ref="F265:V265" si="98">F266+F288</f>
        <v>211829233.34064004</v>
      </c>
      <c r="G265" s="23">
        <f t="shared" si="98"/>
        <v>0</v>
      </c>
      <c r="H265" s="23">
        <f t="shared" si="98"/>
        <v>1534736.9484399999</v>
      </c>
      <c r="I265" s="23">
        <f t="shared" si="98"/>
        <v>0</v>
      </c>
      <c r="J265" s="23">
        <f t="shared" si="98"/>
        <v>0</v>
      </c>
      <c r="K265" s="23">
        <f t="shared" si="98"/>
        <v>0</v>
      </c>
      <c r="L265" s="23">
        <f t="shared" si="98"/>
        <v>0</v>
      </c>
      <c r="M265" s="23">
        <f t="shared" si="98"/>
        <v>0</v>
      </c>
      <c r="N265" s="23">
        <f t="shared" si="98"/>
        <v>67000</v>
      </c>
      <c r="O265" s="23">
        <f t="shared" si="98"/>
        <v>120466142.2</v>
      </c>
      <c r="P265" s="23">
        <f t="shared" si="98"/>
        <v>120466142.2</v>
      </c>
      <c r="Q265" s="23">
        <f t="shared" si="98"/>
        <v>0</v>
      </c>
      <c r="R265" s="23">
        <f t="shared" si="98"/>
        <v>0</v>
      </c>
      <c r="S265" s="23">
        <f t="shared" si="98"/>
        <v>41442841.052000001</v>
      </c>
      <c r="T265" s="23">
        <f t="shared" si="98"/>
        <v>41442841.052000001</v>
      </c>
      <c r="U265" s="23">
        <f t="shared" si="98"/>
        <v>0</v>
      </c>
      <c r="V265" s="23">
        <f t="shared" si="98"/>
        <v>0</v>
      </c>
      <c r="W265" s="23">
        <f t="shared" ref="W265:W339" si="99">R265-V265</f>
        <v>0</v>
      </c>
      <c r="X265" s="23"/>
      <c r="Y265" s="23">
        <f t="shared" si="93"/>
        <v>79023301.148000002</v>
      </c>
      <c r="Z265" s="109">
        <f t="shared" si="94"/>
        <v>0.65597934577172834</v>
      </c>
      <c r="AA265" s="23">
        <f t="shared" si="95"/>
        <v>79023301.148000002</v>
      </c>
      <c r="AB265" s="110">
        <f t="shared" si="96"/>
        <v>0.65597934577172834</v>
      </c>
      <c r="AC265" s="23">
        <f>AC266+AC288</f>
        <v>18</v>
      </c>
      <c r="AD265" s="23">
        <f>AD266+AD288</f>
        <v>7</v>
      </c>
      <c r="AE265" s="23">
        <f>AE266+AE288</f>
        <v>14</v>
      </c>
      <c r="AF265" s="23"/>
      <c r="AG265" s="23"/>
      <c r="AH265" s="23"/>
      <c r="AI265" s="23"/>
      <c r="AJ265" s="23"/>
      <c r="AK265" s="227">
        <f>AK266+AK288</f>
        <v>0</v>
      </c>
    </row>
    <row r="266" spans="1:37" s="252" customFormat="1" ht="34.5" customHeight="1">
      <c r="A266" s="29" t="s">
        <v>36</v>
      </c>
      <c r="B266" s="21" t="s">
        <v>8</v>
      </c>
      <c r="C266" s="17"/>
      <c r="D266" s="19"/>
      <c r="E266" s="20">
        <f t="shared" ref="E266:V266" si="100">SUM(E267:E287)</f>
        <v>212759464.85000002</v>
      </c>
      <c r="F266" s="20">
        <f t="shared" si="100"/>
        <v>209311601.14228004</v>
      </c>
      <c r="G266" s="20">
        <f t="shared" si="100"/>
        <v>0</v>
      </c>
      <c r="H266" s="20">
        <f t="shared" si="100"/>
        <v>1463700</v>
      </c>
      <c r="I266" s="20">
        <f t="shared" si="100"/>
        <v>0</v>
      </c>
      <c r="J266" s="20">
        <f t="shared" si="100"/>
        <v>0</v>
      </c>
      <c r="K266" s="20">
        <f t="shared" si="100"/>
        <v>0</v>
      </c>
      <c r="L266" s="20">
        <f t="shared" si="100"/>
        <v>0</v>
      </c>
      <c r="M266" s="20">
        <f t="shared" si="100"/>
        <v>0</v>
      </c>
      <c r="N266" s="20">
        <f t="shared" si="100"/>
        <v>67000</v>
      </c>
      <c r="O266" s="20">
        <f t="shared" si="100"/>
        <v>118432889</v>
      </c>
      <c r="P266" s="20">
        <f t="shared" si="100"/>
        <v>118432889</v>
      </c>
      <c r="Q266" s="20">
        <f t="shared" si="100"/>
        <v>0</v>
      </c>
      <c r="R266" s="20">
        <f t="shared" si="100"/>
        <v>0</v>
      </c>
      <c r="S266" s="20">
        <f t="shared" si="100"/>
        <v>40589699.851999998</v>
      </c>
      <c r="T266" s="20">
        <f t="shared" si="100"/>
        <v>40589699.851999998</v>
      </c>
      <c r="U266" s="20">
        <f t="shared" si="100"/>
        <v>0</v>
      </c>
      <c r="V266" s="20">
        <f t="shared" si="100"/>
        <v>0</v>
      </c>
      <c r="W266" s="20">
        <f t="shared" si="99"/>
        <v>0</v>
      </c>
      <c r="X266" s="20"/>
      <c r="Y266" s="20">
        <f t="shared" si="93"/>
        <v>77843189.148000002</v>
      </c>
      <c r="Z266" s="113">
        <f t="shared" si="94"/>
        <v>0.65727679030104558</v>
      </c>
      <c r="AA266" s="20">
        <f t="shared" si="95"/>
        <v>77843189.148000002</v>
      </c>
      <c r="AB266" s="122">
        <f t="shared" si="96"/>
        <v>0.65727679030104558</v>
      </c>
      <c r="AC266" s="20">
        <f t="shared" ref="AC266:AE266" si="101">SUM(AC267:AC287)</f>
        <v>16</v>
      </c>
      <c r="AD266" s="20">
        <f t="shared" si="101"/>
        <v>3</v>
      </c>
      <c r="AE266" s="20">
        <f t="shared" si="101"/>
        <v>2</v>
      </c>
      <c r="AF266" s="20">
        <f ca="1">SUM(AF151:AF285)</f>
        <v>0</v>
      </c>
      <c r="AG266" s="20"/>
      <c r="AH266" s="20"/>
      <c r="AI266" s="20"/>
      <c r="AJ266" s="20"/>
      <c r="AK266" s="228">
        <f>SUM(AK267:AK287)</f>
        <v>0</v>
      </c>
    </row>
    <row r="267" spans="1:37" s="260" customFormat="1" ht="80.25" customHeight="1">
      <c r="A267" s="269">
        <f>ROW()-35</f>
        <v>232</v>
      </c>
      <c r="B267" s="163" t="s">
        <v>138</v>
      </c>
      <c r="C267" s="42" t="s">
        <v>84</v>
      </c>
      <c r="D267" s="42" t="s">
        <v>97</v>
      </c>
      <c r="E267" s="31">
        <v>6278430</v>
      </c>
      <c r="F267" s="31">
        <v>5708412.9539899994</v>
      </c>
      <c r="G267" s="44"/>
      <c r="H267" s="44"/>
      <c r="I267" s="44"/>
      <c r="J267" s="32"/>
      <c r="K267" s="31"/>
      <c r="L267" s="31"/>
      <c r="M267" s="31"/>
      <c r="N267" s="31"/>
      <c r="O267" s="41">
        <f t="shared" ref="O267:O287" si="102">SUM(P267:R267)</f>
        <v>2188499</v>
      </c>
      <c r="P267" s="31">
        <v>2188499</v>
      </c>
      <c r="Q267" s="31"/>
      <c r="R267" s="31"/>
      <c r="S267" s="160">
        <f t="shared" ref="S267:S270" si="103">SUM(T267:V267)</f>
        <v>2188499</v>
      </c>
      <c r="T267" s="31">
        <v>2188499</v>
      </c>
      <c r="U267" s="31"/>
      <c r="V267" s="31"/>
      <c r="W267" s="52">
        <f t="shared" si="99"/>
        <v>0</v>
      </c>
      <c r="X267" s="52"/>
      <c r="Y267" s="52">
        <f t="shared" si="93"/>
        <v>0</v>
      </c>
      <c r="Z267" s="115">
        <f t="shared" si="94"/>
        <v>0</v>
      </c>
      <c r="AA267" s="52">
        <f t="shared" si="95"/>
        <v>0</v>
      </c>
      <c r="AB267" s="124">
        <f t="shared" si="96"/>
        <v>0</v>
      </c>
      <c r="AC267" s="108">
        <v>1</v>
      </c>
      <c r="AD267" s="108"/>
      <c r="AE267" s="108"/>
      <c r="AF267" s="58"/>
      <c r="AG267" s="58"/>
      <c r="AH267" s="58"/>
      <c r="AI267" s="58" t="s">
        <v>894</v>
      </c>
      <c r="AJ267" s="58" t="s">
        <v>895</v>
      </c>
      <c r="AK267" s="45"/>
    </row>
    <row r="268" spans="1:37" s="260" customFormat="1" ht="84.75" customHeight="1">
      <c r="A268" s="269">
        <f t="shared" ref="A268:A287" si="104">ROW()-35</f>
        <v>233</v>
      </c>
      <c r="B268" s="163" t="s">
        <v>139</v>
      </c>
      <c r="C268" s="42" t="s">
        <v>84</v>
      </c>
      <c r="D268" s="42" t="s">
        <v>97</v>
      </c>
      <c r="E268" s="31">
        <v>8154910</v>
      </c>
      <c r="F268" s="31">
        <v>7532148.8103700001</v>
      </c>
      <c r="G268" s="44"/>
      <c r="H268" s="44"/>
      <c r="I268" s="44"/>
      <c r="J268" s="32"/>
      <c r="K268" s="31"/>
      <c r="L268" s="31">
        <v>0</v>
      </c>
      <c r="M268" s="31"/>
      <c r="N268" s="31"/>
      <c r="O268" s="41">
        <f t="shared" si="102"/>
        <v>366289</v>
      </c>
      <c r="P268" s="31">
        <v>366289</v>
      </c>
      <c r="Q268" s="31"/>
      <c r="R268" s="31"/>
      <c r="S268" s="160">
        <f t="shared" si="103"/>
        <v>0</v>
      </c>
      <c r="T268" s="31"/>
      <c r="U268" s="31"/>
      <c r="V268" s="31"/>
      <c r="W268" s="52">
        <f t="shared" si="99"/>
        <v>0</v>
      </c>
      <c r="X268" s="52"/>
      <c r="Y268" s="52">
        <f t="shared" si="93"/>
        <v>366289</v>
      </c>
      <c r="Z268" s="115">
        <f t="shared" si="94"/>
        <v>1</v>
      </c>
      <c r="AA268" s="52">
        <f t="shared" si="95"/>
        <v>366289</v>
      </c>
      <c r="AB268" s="124">
        <f t="shared" si="96"/>
        <v>1</v>
      </c>
      <c r="AC268" s="108">
        <v>1</v>
      </c>
      <c r="AD268" s="108"/>
      <c r="AE268" s="108"/>
      <c r="AF268" s="58"/>
      <c r="AG268" s="58"/>
      <c r="AH268" s="58"/>
      <c r="AI268" s="58" t="s">
        <v>896</v>
      </c>
      <c r="AJ268" s="58" t="s">
        <v>897</v>
      </c>
      <c r="AK268" s="49" t="s">
        <v>701</v>
      </c>
    </row>
    <row r="269" spans="1:37" s="260" customFormat="1" ht="84.75" customHeight="1">
      <c r="A269" s="269">
        <f>ROW()-35</f>
        <v>234</v>
      </c>
      <c r="B269" s="301" t="s">
        <v>1569</v>
      </c>
      <c r="C269" s="284" t="s">
        <v>571</v>
      </c>
      <c r="D269" s="284" t="s">
        <v>47</v>
      </c>
      <c r="E269" s="288">
        <v>255172</v>
      </c>
      <c r="F269" s="288">
        <v>255172</v>
      </c>
      <c r="G269" s="310"/>
      <c r="H269" s="310"/>
      <c r="I269" s="310"/>
      <c r="J269" s="285" t="s">
        <v>1570</v>
      </c>
      <c r="K269" s="288"/>
      <c r="L269" s="288"/>
      <c r="M269" s="288"/>
      <c r="N269" s="288"/>
      <c r="O269" s="33">
        <f t="shared" si="102"/>
        <v>255172</v>
      </c>
      <c r="P269" s="288">
        <v>255172</v>
      </c>
      <c r="Q269" s="288"/>
      <c r="R269" s="288"/>
      <c r="S269" s="33">
        <v>73000</v>
      </c>
      <c r="T269" s="288">
        <v>73000</v>
      </c>
      <c r="U269" s="288"/>
      <c r="V269" s="288"/>
      <c r="W269" s="51">
        <f t="shared" si="99"/>
        <v>0</v>
      </c>
      <c r="X269" s="51"/>
      <c r="Y269" s="51">
        <f t="shared" si="93"/>
        <v>182172</v>
      </c>
      <c r="Z269" s="114">
        <f t="shared" si="94"/>
        <v>0.71391845500289997</v>
      </c>
      <c r="AA269" s="51">
        <f t="shared" si="95"/>
        <v>182172</v>
      </c>
      <c r="AB269" s="123">
        <f t="shared" si="96"/>
        <v>0.71391845500289997</v>
      </c>
      <c r="AC269" s="289"/>
      <c r="AD269" s="289"/>
      <c r="AE269" s="289">
        <v>1</v>
      </c>
      <c r="AF269" s="286"/>
      <c r="AG269" s="286"/>
      <c r="AH269" s="286"/>
      <c r="AI269" s="286" t="s">
        <v>1616</v>
      </c>
      <c r="AJ269" s="286" t="s">
        <v>1610</v>
      </c>
      <c r="AK269" s="282" t="s">
        <v>1571</v>
      </c>
    </row>
    <row r="270" spans="1:37" s="260" customFormat="1" ht="84.75" customHeight="1">
      <c r="A270" s="269">
        <f t="shared" si="104"/>
        <v>235</v>
      </c>
      <c r="B270" s="163" t="s">
        <v>140</v>
      </c>
      <c r="C270" s="42" t="s">
        <v>84</v>
      </c>
      <c r="D270" s="42" t="s">
        <v>97</v>
      </c>
      <c r="E270" s="31">
        <v>4177190</v>
      </c>
      <c r="F270" s="31">
        <v>3788268.30749</v>
      </c>
      <c r="G270" s="44"/>
      <c r="H270" s="44"/>
      <c r="I270" s="44"/>
      <c r="J270" s="32"/>
      <c r="K270" s="31"/>
      <c r="L270" s="31">
        <v>0</v>
      </c>
      <c r="M270" s="31"/>
      <c r="N270" s="31"/>
      <c r="O270" s="41">
        <f t="shared" si="102"/>
        <v>1400000</v>
      </c>
      <c r="P270" s="31">
        <v>1400000</v>
      </c>
      <c r="Q270" s="31"/>
      <c r="R270" s="31"/>
      <c r="S270" s="160">
        <f t="shared" si="103"/>
        <v>747696</v>
      </c>
      <c r="T270" s="31">
        <v>747696</v>
      </c>
      <c r="U270" s="31"/>
      <c r="V270" s="31"/>
      <c r="W270" s="52">
        <f t="shared" si="99"/>
        <v>0</v>
      </c>
      <c r="X270" s="52"/>
      <c r="Y270" s="52">
        <f t="shared" si="93"/>
        <v>652304</v>
      </c>
      <c r="Z270" s="115">
        <f t="shared" si="94"/>
        <v>0.46593142857142855</v>
      </c>
      <c r="AA270" s="52">
        <f t="shared" si="95"/>
        <v>652304</v>
      </c>
      <c r="AB270" s="124">
        <f t="shared" si="96"/>
        <v>0.46593142857142855</v>
      </c>
      <c r="AC270" s="108">
        <v>1</v>
      </c>
      <c r="AD270" s="108"/>
      <c r="AE270" s="108"/>
      <c r="AF270" s="58"/>
      <c r="AG270" s="58"/>
      <c r="AH270" s="58"/>
      <c r="AI270" s="58" t="s">
        <v>898</v>
      </c>
      <c r="AJ270" s="58" t="s">
        <v>897</v>
      </c>
      <c r="AK270" s="49"/>
    </row>
    <row r="271" spans="1:37" s="260" customFormat="1" ht="63.75" customHeight="1">
      <c r="A271" s="269">
        <f t="shared" si="104"/>
        <v>236</v>
      </c>
      <c r="B271" s="163" t="s">
        <v>141</v>
      </c>
      <c r="C271" s="42" t="s">
        <v>84</v>
      </c>
      <c r="D271" s="42" t="s">
        <v>47</v>
      </c>
      <c r="E271" s="31">
        <v>2242540</v>
      </c>
      <c r="F271" s="31">
        <v>1944414.06165</v>
      </c>
      <c r="G271" s="44"/>
      <c r="H271" s="44"/>
      <c r="I271" s="44"/>
      <c r="J271" s="32"/>
      <c r="K271" s="31"/>
      <c r="L271" s="31"/>
      <c r="M271" s="31"/>
      <c r="N271" s="31"/>
      <c r="O271" s="41">
        <f t="shared" si="102"/>
        <v>0</v>
      </c>
      <c r="P271" s="31"/>
      <c r="Q271" s="31"/>
      <c r="R271" s="31"/>
      <c r="S271" s="41">
        <v>0</v>
      </c>
      <c r="T271" s="31"/>
      <c r="U271" s="31"/>
      <c r="V271" s="31"/>
      <c r="W271" s="52">
        <f t="shared" si="99"/>
        <v>0</v>
      </c>
      <c r="X271" s="52"/>
      <c r="Y271" s="52">
        <f t="shared" si="93"/>
        <v>0</v>
      </c>
      <c r="Z271" s="115" t="e">
        <f t="shared" si="94"/>
        <v>#DIV/0!</v>
      </c>
      <c r="AA271" s="52">
        <f t="shared" si="95"/>
        <v>0</v>
      </c>
      <c r="AB271" s="124" t="e">
        <f t="shared" si="96"/>
        <v>#DIV/0!</v>
      </c>
      <c r="AC271" s="108">
        <v>1</v>
      </c>
      <c r="AD271" s="108"/>
      <c r="AE271" s="108"/>
      <c r="AF271" s="58"/>
      <c r="AG271" s="58"/>
      <c r="AH271" s="58"/>
      <c r="AI271" s="58"/>
      <c r="AJ271" s="58"/>
      <c r="AK271" s="49" t="s">
        <v>1444</v>
      </c>
    </row>
    <row r="272" spans="1:37" s="260" customFormat="1" ht="61.5" customHeight="1">
      <c r="A272" s="269">
        <f t="shared" si="104"/>
        <v>237</v>
      </c>
      <c r="B272" s="163" t="s">
        <v>142</v>
      </c>
      <c r="C272" s="42" t="s">
        <v>84</v>
      </c>
      <c r="D272" s="42" t="s">
        <v>47</v>
      </c>
      <c r="E272" s="31">
        <v>2026685</v>
      </c>
      <c r="F272" s="31">
        <v>1663608.4087799999</v>
      </c>
      <c r="G272" s="44"/>
      <c r="H272" s="44"/>
      <c r="I272" s="44"/>
      <c r="J272" s="32"/>
      <c r="K272" s="31"/>
      <c r="L272" s="31"/>
      <c r="M272" s="31"/>
      <c r="N272" s="31"/>
      <c r="O272" s="41">
        <f t="shared" si="102"/>
        <v>0</v>
      </c>
      <c r="P272" s="31"/>
      <c r="Q272" s="31"/>
      <c r="R272" s="31"/>
      <c r="S272" s="41">
        <v>0</v>
      </c>
      <c r="T272" s="31"/>
      <c r="U272" s="31"/>
      <c r="V272" s="31"/>
      <c r="W272" s="52">
        <f t="shared" si="99"/>
        <v>0</v>
      </c>
      <c r="X272" s="52"/>
      <c r="Y272" s="52">
        <f t="shared" si="93"/>
        <v>0</v>
      </c>
      <c r="Z272" s="115" t="e">
        <f t="shared" si="94"/>
        <v>#DIV/0!</v>
      </c>
      <c r="AA272" s="52">
        <f t="shared" si="95"/>
        <v>0</v>
      </c>
      <c r="AB272" s="124" t="e">
        <f t="shared" si="96"/>
        <v>#DIV/0!</v>
      </c>
      <c r="AC272" s="108">
        <v>1</v>
      </c>
      <c r="AD272" s="108"/>
      <c r="AE272" s="108"/>
      <c r="AF272" s="58"/>
      <c r="AG272" s="58"/>
      <c r="AH272" s="58"/>
      <c r="AI272" s="58"/>
      <c r="AJ272" s="58"/>
      <c r="AK272" s="49" t="s">
        <v>1444</v>
      </c>
    </row>
    <row r="273" spans="1:37" s="260" customFormat="1" ht="112.5">
      <c r="A273" s="269">
        <f t="shared" si="104"/>
        <v>238</v>
      </c>
      <c r="B273" s="163" t="s">
        <v>554</v>
      </c>
      <c r="C273" s="42" t="s">
        <v>86</v>
      </c>
      <c r="D273" s="42">
        <v>2026</v>
      </c>
      <c r="E273" s="31">
        <v>9626210.4499999993</v>
      </c>
      <c r="F273" s="31">
        <v>9283761</v>
      </c>
      <c r="G273" s="44" t="s">
        <v>560</v>
      </c>
      <c r="H273" s="44"/>
      <c r="I273" s="44"/>
      <c r="J273" s="32" t="s">
        <v>48</v>
      </c>
      <c r="K273" s="31"/>
      <c r="L273" s="31"/>
      <c r="M273" s="31"/>
      <c r="N273" s="31"/>
      <c r="O273" s="41">
        <f t="shared" si="102"/>
        <v>8419596</v>
      </c>
      <c r="P273" s="31">
        <v>8419596</v>
      </c>
      <c r="Q273" s="31"/>
      <c r="R273" s="31"/>
      <c r="S273" s="41">
        <f t="shared" ref="S273:S287" si="105">SUM(T273:V273)</f>
        <v>1942984</v>
      </c>
      <c r="T273" s="31">
        <v>1942984</v>
      </c>
      <c r="U273" s="31"/>
      <c r="V273" s="31"/>
      <c r="W273" s="52">
        <f t="shared" si="99"/>
        <v>0</v>
      </c>
      <c r="X273" s="52"/>
      <c r="Y273" s="52">
        <f t="shared" si="93"/>
        <v>6476612</v>
      </c>
      <c r="Z273" s="115">
        <f t="shared" si="94"/>
        <v>0.76923073268598641</v>
      </c>
      <c r="AA273" s="52">
        <f t="shared" si="95"/>
        <v>6476612</v>
      </c>
      <c r="AB273" s="124">
        <f t="shared" si="96"/>
        <v>0.76923073268598641</v>
      </c>
      <c r="AC273" s="108">
        <v>1</v>
      </c>
      <c r="AD273" s="108"/>
      <c r="AE273" s="108"/>
      <c r="AF273" s="58"/>
      <c r="AG273" s="58"/>
      <c r="AH273" s="58" t="s">
        <v>1032</v>
      </c>
      <c r="AI273" s="58" t="s">
        <v>965</v>
      </c>
      <c r="AJ273" s="58" t="s">
        <v>964</v>
      </c>
      <c r="AK273" s="49" t="s">
        <v>1510</v>
      </c>
    </row>
    <row r="274" spans="1:37" s="260" customFormat="1" ht="97.5" customHeight="1">
      <c r="A274" s="269">
        <f t="shared" si="104"/>
        <v>239</v>
      </c>
      <c r="B274" s="163" t="s">
        <v>1308</v>
      </c>
      <c r="C274" s="42" t="s">
        <v>86</v>
      </c>
      <c r="D274" s="42">
        <v>2026</v>
      </c>
      <c r="E274" s="31">
        <v>19701855</v>
      </c>
      <c r="F274" s="31">
        <v>19453539</v>
      </c>
      <c r="G274" s="44"/>
      <c r="H274" s="44"/>
      <c r="I274" s="44"/>
      <c r="J274" s="32" t="s">
        <v>48</v>
      </c>
      <c r="K274" s="31"/>
      <c r="L274" s="31"/>
      <c r="M274" s="31"/>
      <c r="N274" s="31"/>
      <c r="O274" s="41">
        <f t="shared" si="102"/>
        <v>17433203</v>
      </c>
      <c r="P274" s="31">
        <v>17433203</v>
      </c>
      <c r="Q274" s="31"/>
      <c r="R274" s="31"/>
      <c r="S274" s="41">
        <f t="shared" si="105"/>
        <v>7558318</v>
      </c>
      <c r="T274" s="31">
        <v>7558318</v>
      </c>
      <c r="U274" s="31"/>
      <c r="V274" s="31"/>
      <c r="W274" s="52">
        <f t="shared" si="99"/>
        <v>0</v>
      </c>
      <c r="X274" s="52"/>
      <c r="Y274" s="52">
        <f t="shared" si="93"/>
        <v>9874885</v>
      </c>
      <c r="Z274" s="115">
        <f t="shared" si="94"/>
        <v>0.56644123285893022</v>
      </c>
      <c r="AA274" s="52">
        <f t="shared" si="95"/>
        <v>9874885</v>
      </c>
      <c r="AB274" s="124">
        <f t="shared" si="96"/>
        <v>0.56644123285893022</v>
      </c>
      <c r="AC274" s="108">
        <v>1</v>
      </c>
      <c r="AD274" s="108"/>
      <c r="AE274" s="108"/>
      <c r="AF274" s="58"/>
      <c r="AG274" s="58"/>
      <c r="AH274" s="58" t="s">
        <v>1031</v>
      </c>
      <c r="AI274" s="58" t="s">
        <v>962</v>
      </c>
      <c r="AJ274" s="58" t="s">
        <v>964</v>
      </c>
      <c r="AK274" s="49" t="s">
        <v>963</v>
      </c>
    </row>
    <row r="275" spans="1:37" s="260" customFormat="1" ht="97.5" customHeight="1">
      <c r="A275" s="269">
        <f t="shared" si="104"/>
        <v>240</v>
      </c>
      <c r="B275" s="163" t="s">
        <v>555</v>
      </c>
      <c r="C275" s="42" t="s">
        <v>86</v>
      </c>
      <c r="D275" s="42">
        <v>2026</v>
      </c>
      <c r="E275" s="31">
        <v>15348162.800000001</v>
      </c>
      <c r="F275" s="31">
        <v>15020840</v>
      </c>
      <c r="G275" s="44"/>
      <c r="H275" s="44"/>
      <c r="I275" s="44"/>
      <c r="J275" s="32" t="s">
        <v>48</v>
      </c>
      <c r="K275" s="31"/>
      <c r="L275" s="31"/>
      <c r="M275" s="31"/>
      <c r="N275" s="31"/>
      <c r="O275" s="41">
        <f t="shared" si="102"/>
        <v>13630797</v>
      </c>
      <c r="P275" s="31">
        <v>13630797</v>
      </c>
      <c r="Q275" s="31"/>
      <c r="R275" s="31"/>
      <c r="S275" s="41">
        <f t="shared" si="105"/>
        <v>3939747</v>
      </c>
      <c r="T275" s="31">
        <v>3939747</v>
      </c>
      <c r="U275" s="31"/>
      <c r="V275" s="31"/>
      <c r="W275" s="52">
        <f t="shared" si="99"/>
        <v>0</v>
      </c>
      <c r="X275" s="52"/>
      <c r="Y275" s="52">
        <f t="shared" si="93"/>
        <v>9691050</v>
      </c>
      <c r="Z275" s="115">
        <f t="shared" si="94"/>
        <v>0.71096723104305637</v>
      </c>
      <c r="AA275" s="52">
        <f t="shared" si="95"/>
        <v>9691050</v>
      </c>
      <c r="AB275" s="124">
        <f t="shared" si="96"/>
        <v>0.71096723104305637</v>
      </c>
      <c r="AC275" s="108">
        <v>1</v>
      </c>
      <c r="AD275" s="108"/>
      <c r="AE275" s="108"/>
      <c r="AF275" s="58"/>
      <c r="AG275" s="58"/>
      <c r="AH275" s="58" t="s">
        <v>998</v>
      </c>
      <c r="AI275" s="58" t="s">
        <v>966</v>
      </c>
      <c r="AJ275" s="58" t="s">
        <v>967</v>
      </c>
      <c r="AK275" s="49" t="s">
        <v>968</v>
      </c>
    </row>
    <row r="276" spans="1:37" s="260" customFormat="1" ht="97.5" customHeight="1">
      <c r="A276" s="269">
        <f t="shared" si="104"/>
        <v>241</v>
      </c>
      <c r="B276" s="163" t="s">
        <v>556</v>
      </c>
      <c r="C276" s="42" t="s">
        <v>86</v>
      </c>
      <c r="D276" s="42">
        <v>2026</v>
      </c>
      <c r="E276" s="31">
        <v>44029634</v>
      </c>
      <c r="F276" s="31">
        <v>43742232</v>
      </c>
      <c r="G276" s="44"/>
      <c r="H276" s="44"/>
      <c r="I276" s="44"/>
      <c r="J276" s="32" t="s">
        <v>48</v>
      </c>
      <c r="K276" s="31"/>
      <c r="L276" s="31"/>
      <c r="M276" s="31"/>
      <c r="N276" s="31"/>
      <c r="O276" s="41">
        <f t="shared" si="102"/>
        <v>39307499</v>
      </c>
      <c r="P276" s="31">
        <v>39307499</v>
      </c>
      <c r="Q276" s="31"/>
      <c r="R276" s="31"/>
      <c r="S276" s="41">
        <f t="shared" si="105"/>
        <v>11256063</v>
      </c>
      <c r="T276" s="31">
        <v>11256063</v>
      </c>
      <c r="U276" s="31"/>
      <c r="V276" s="31"/>
      <c r="W276" s="52">
        <f t="shared" si="99"/>
        <v>0</v>
      </c>
      <c r="X276" s="52"/>
      <c r="Y276" s="52">
        <f t="shared" si="93"/>
        <v>28051436</v>
      </c>
      <c r="Z276" s="115">
        <f t="shared" si="94"/>
        <v>0.71364082461720602</v>
      </c>
      <c r="AA276" s="52">
        <f t="shared" si="95"/>
        <v>28051436</v>
      </c>
      <c r="AB276" s="124">
        <f t="shared" si="96"/>
        <v>0.71364082461720602</v>
      </c>
      <c r="AC276" s="108">
        <v>1</v>
      </c>
      <c r="AD276" s="108"/>
      <c r="AE276" s="108"/>
      <c r="AF276" s="58"/>
      <c r="AG276" s="58"/>
      <c r="AH276" s="58"/>
      <c r="AI276" s="58" t="s">
        <v>969</v>
      </c>
      <c r="AJ276" s="58" t="s">
        <v>967</v>
      </c>
      <c r="AK276" s="49" t="s">
        <v>561</v>
      </c>
    </row>
    <row r="277" spans="1:37" s="260" customFormat="1" ht="97.5" customHeight="1">
      <c r="A277" s="269">
        <f t="shared" si="104"/>
        <v>242</v>
      </c>
      <c r="B277" s="163" t="s">
        <v>557</v>
      </c>
      <c r="C277" s="42" t="s">
        <v>86</v>
      </c>
      <c r="D277" s="42">
        <v>2026</v>
      </c>
      <c r="E277" s="31">
        <v>8200523</v>
      </c>
      <c r="F277" s="31">
        <v>7847305</v>
      </c>
      <c r="G277" s="44"/>
      <c r="H277" s="44"/>
      <c r="I277" s="44"/>
      <c r="J277" s="32" t="s">
        <v>48</v>
      </c>
      <c r="K277" s="31"/>
      <c r="L277" s="31"/>
      <c r="M277" s="31"/>
      <c r="N277" s="31"/>
      <c r="O277" s="41">
        <f t="shared" si="102"/>
        <v>7820715</v>
      </c>
      <c r="P277" s="31">
        <v>7820715</v>
      </c>
      <c r="Q277" s="31"/>
      <c r="R277" s="31"/>
      <c r="S277" s="41">
        <f t="shared" si="105"/>
        <v>2346214</v>
      </c>
      <c r="T277" s="31">
        <v>2346214</v>
      </c>
      <c r="U277" s="31"/>
      <c r="V277" s="31"/>
      <c r="W277" s="52">
        <f t="shared" si="99"/>
        <v>0</v>
      </c>
      <c r="X277" s="52"/>
      <c r="Y277" s="52">
        <f t="shared" si="93"/>
        <v>5474501</v>
      </c>
      <c r="Z277" s="115">
        <f t="shared" si="94"/>
        <v>0.70000006393277336</v>
      </c>
      <c r="AA277" s="52">
        <f t="shared" si="95"/>
        <v>5474501</v>
      </c>
      <c r="AB277" s="124">
        <f t="shared" si="96"/>
        <v>0.70000006393277336</v>
      </c>
      <c r="AC277" s="108">
        <v>1</v>
      </c>
      <c r="AD277" s="108"/>
      <c r="AE277" s="108"/>
      <c r="AF277" s="58"/>
      <c r="AG277" s="58"/>
      <c r="AH277" s="58" t="s">
        <v>998</v>
      </c>
      <c r="AI277" s="58" t="s">
        <v>970</v>
      </c>
      <c r="AJ277" s="58" t="s">
        <v>967</v>
      </c>
      <c r="AK277" s="49" t="s">
        <v>971</v>
      </c>
    </row>
    <row r="278" spans="1:37" s="260" customFormat="1" ht="97.5" customHeight="1">
      <c r="A278" s="269">
        <f t="shared" si="104"/>
        <v>243</v>
      </c>
      <c r="B278" s="163" t="s">
        <v>558</v>
      </c>
      <c r="C278" s="42" t="s">
        <v>86</v>
      </c>
      <c r="D278" s="42">
        <v>2026</v>
      </c>
      <c r="E278" s="31">
        <v>14774159</v>
      </c>
      <c r="F278" s="31">
        <v>14774159</v>
      </c>
      <c r="G278" s="44"/>
      <c r="H278" s="44"/>
      <c r="I278" s="44"/>
      <c r="J278" s="32" t="s">
        <v>48</v>
      </c>
      <c r="K278" s="31"/>
      <c r="L278" s="31"/>
      <c r="M278" s="31"/>
      <c r="N278" s="31"/>
      <c r="O278" s="41">
        <f t="shared" si="102"/>
        <v>14272494</v>
      </c>
      <c r="P278" s="31">
        <v>14272494</v>
      </c>
      <c r="Q278" s="31"/>
      <c r="R278" s="31"/>
      <c r="S278" s="41">
        <f t="shared" si="105"/>
        <v>4281748</v>
      </c>
      <c r="T278" s="31">
        <v>4281748</v>
      </c>
      <c r="U278" s="31"/>
      <c r="V278" s="31"/>
      <c r="W278" s="52">
        <f t="shared" si="99"/>
        <v>0</v>
      </c>
      <c r="X278" s="52"/>
      <c r="Y278" s="52">
        <f t="shared" si="93"/>
        <v>9990746</v>
      </c>
      <c r="Z278" s="115">
        <f t="shared" si="94"/>
        <v>0.70000001401296785</v>
      </c>
      <c r="AA278" s="52">
        <f t="shared" si="95"/>
        <v>9990746</v>
      </c>
      <c r="AB278" s="124">
        <f t="shared" si="96"/>
        <v>0.70000001401296785</v>
      </c>
      <c r="AC278" s="108">
        <v>1</v>
      </c>
      <c r="AD278" s="108"/>
      <c r="AE278" s="108"/>
      <c r="AF278" s="58"/>
      <c r="AG278" s="58"/>
      <c r="AH278" s="58" t="s">
        <v>1033</v>
      </c>
      <c r="AI278" s="58" t="s">
        <v>972</v>
      </c>
      <c r="AJ278" s="58" t="s">
        <v>967</v>
      </c>
      <c r="AK278" s="49" t="s">
        <v>973</v>
      </c>
    </row>
    <row r="279" spans="1:37" s="260" customFormat="1" ht="97.5" customHeight="1">
      <c r="A279" s="269">
        <f t="shared" si="104"/>
        <v>244</v>
      </c>
      <c r="B279" s="163" t="s">
        <v>559</v>
      </c>
      <c r="C279" s="42" t="s">
        <v>86</v>
      </c>
      <c r="D279" s="42">
        <v>2026</v>
      </c>
      <c r="E279" s="31">
        <v>5360645</v>
      </c>
      <c r="F279" s="31">
        <v>5359764</v>
      </c>
      <c r="G279" s="44"/>
      <c r="H279" s="44"/>
      <c r="I279" s="44"/>
      <c r="J279" s="32" t="s">
        <v>48</v>
      </c>
      <c r="K279" s="31"/>
      <c r="L279" s="31"/>
      <c r="M279" s="31"/>
      <c r="N279" s="31"/>
      <c r="O279" s="41">
        <f t="shared" si="102"/>
        <v>4713991</v>
      </c>
      <c r="P279" s="31">
        <v>4713991</v>
      </c>
      <c r="Q279" s="31"/>
      <c r="R279" s="31"/>
      <c r="S279" s="41">
        <f t="shared" si="105"/>
        <v>1087844</v>
      </c>
      <c r="T279" s="31">
        <v>1087844</v>
      </c>
      <c r="U279" s="31"/>
      <c r="V279" s="31"/>
      <c r="W279" s="52">
        <f t="shared" si="99"/>
        <v>0</v>
      </c>
      <c r="X279" s="52"/>
      <c r="Y279" s="52">
        <f t="shared" si="93"/>
        <v>3626147</v>
      </c>
      <c r="Z279" s="115">
        <f t="shared" si="94"/>
        <v>0.76923078554880564</v>
      </c>
      <c r="AA279" s="52">
        <f t="shared" si="95"/>
        <v>3626147</v>
      </c>
      <c r="AB279" s="124">
        <f t="shared" si="96"/>
        <v>0.76923078554880564</v>
      </c>
      <c r="AC279" s="108">
        <v>1</v>
      </c>
      <c r="AD279" s="108"/>
      <c r="AE279" s="108"/>
      <c r="AF279" s="58"/>
      <c r="AG279" s="58"/>
      <c r="AH279" s="58" t="s">
        <v>1034</v>
      </c>
      <c r="AI279" s="58" t="s">
        <v>974</v>
      </c>
      <c r="AJ279" s="58" t="s">
        <v>967</v>
      </c>
      <c r="AK279" s="49" t="s">
        <v>1511</v>
      </c>
    </row>
    <row r="280" spans="1:37" s="260" customFormat="1" ht="97.5" customHeight="1">
      <c r="A280" s="269">
        <f t="shared" si="104"/>
        <v>245</v>
      </c>
      <c r="B280" s="163" t="s">
        <v>562</v>
      </c>
      <c r="C280" s="42" t="s">
        <v>86</v>
      </c>
      <c r="D280" s="42" t="s">
        <v>563</v>
      </c>
      <c r="E280" s="31">
        <v>43870565</v>
      </c>
      <c r="F280" s="31">
        <v>43803241</v>
      </c>
      <c r="G280" s="44"/>
      <c r="H280" s="44"/>
      <c r="I280" s="44"/>
      <c r="J280" s="32" t="s">
        <v>48</v>
      </c>
      <c r="K280" s="31"/>
      <c r="L280" s="31"/>
      <c r="M280" s="31"/>
      <c r="N280" s="31"/>
      <c r="O280" s="41">
        <f t="shared" si="102"/>
        <v>285694</v>
      </c>
      <c r="P280" s="31">
        <v>285694</v>
      </c>
      <c r="Q280" s="31"/>
      <c r="R280" s="31"/>
      <c r="S280" s="41">
        <f t="shared" si="105"/>
        <v>210014</v>
      </c>
      <c r="T280" s="31">
        <v>210014</v>
      </c>
      <c r="U280" s="31"/>
      <c r="V280" s="31"/>
      <c r="W280" s="52">
        <f t="shared" si="99"/>
        <v>0</v>
      </c>
      <c r="X280" s="52"/>
      <c r="Y280" s="52">
        <f t="shared" si="93"/>
        <v>75680</v>
      </c>
      <c r="Z280" s="115">
        <f t="shared" si="94"/>
        <v>0.26489880781535491</v>
      </c>
      <c r="AA280" s="52">
        <f t="shared" si="95"/>
        <v>75680</v>
      </c>
      <c r="AB280" s="124">
        <f t="shared" si="96"/>
        <v>0.26489880781535491</v>
      </c>
      <c r="AC280" s="108">
        <v>1</v>
      </c>
      <c r="AD280" s="108"/>
      <c r="AE280" s="108"/>
      <c r="AF280" s="58"/>
      <c r="AG280" s="58"/>
      <c r="AH280" s="58"/>
      <c r="AI280" s="58" t="s">
        <v>975</v>
      </c>
      <c r="AJ280" s="58" t="s">
        <v>976</v>
      </c>
      <c r="AK280" s="49" t="s">
        <v>977</v>
      </c>
    </row>
    <row r="281" spans="1:37" s="260" customFormat="1" ht="147" customHeight="1">
      <c r="A281" s="269">
        <f t="shared" si="104"/>
        <v>246</v>
      </c>
      <c r="B281" s="163" t="s">
        <v>987</v>
      </c>
      <c r="C281" s="42" t="s">
        <v>86</v>
      </c>
      <c r="D281" s="42">
        <v>2026</v>
      </c>
      <c r="E281" s="31">
        <v>5333017</v>
      </c>
      <c r="F281" s="31">
        <v>5290718.4000000004</v>
      </c>
      <c r="G281" s="44"/>
      <c r="H281" s="44"/>
      <c r="I281" s="44"/>
      <c r="J281" s="32" t="s">
        <v>48</v>
      </c>
      <c r="K281" s="31"/>
      <c r="L281" s="31"/>
      <c r="M281" s="31"/>
      <c r="N281" s="31"/>
      <c r="O281" s="41">
        <f t="shared" si="102"/>
        <v>40799</v>
      </c>
      <c r="P281" s="31">
        <v>40799</v>
      </c>
      <c r="Q281" s="31"/>
      <c r="R281" s="31"/>
      <c r="S281" s="41">
        <f t="shared" si="105"/>
        <v>31240</v>
      </c>
      <c r="T281" s="31">
        <v>31240</v>
      </c>
      <c r="U281" s="31"/>
      <c r="V281" s="31"/>
      <c r="W281" s="52">
        <f t="shared" si="99"/>
        <v>0</v>
      </c>
      <c r="X281" s="52"/>
      <c r="Y281" s="52">
        <f t="shared" si="93"/>
        <v>9559</v>
      </c>
      <c r="Z281" s="115">
        <f t="shared" si="94"/>
        <v>0.23429495820976004</v>
      </c>
      <c r="AA281" s="52">
        <f t="shared" si="95"/>
        <v>9559</v>
      </c>
      <c r="AB281" s="124">
        <f t="shared" si="96"/>
        <v>0.23429495820976004</v>
      </c>
      <c r="AC281" s="108">
        <v>1</v>
      </c>
      <c r="AD281" s="108"/>
      <c r="AE281" s="108"/>
      <c r="AF281" s="58"/>
      <c r="AG281" s="58" t="s">
        <v>978</v>
      </c>
      <c r="AH281" s="58" t="s">
        <v>979</v>
      </c>
      <c r="AI281" s="58"/>
      <c r="AJ281" s="58"/>
      <c r="AK281" s="49" t="s">
        <v>564</v>
      </c>
    </row>
    <row r="282" spans="1:37" s="260" customFormat="1" ht="105" customHeight="1">
      <c r="A282" s="269">
        <f t="shared" si="104"/>
        <v>247</v>
      </c>
      <c r="B282" s="163" t="s">
        <v>105</v>
      </c>
      <c r="C282" s="42" t="s">
        <v>86</v>
      </c>
      <c r="D282" s="42" t="s">
        <v>47</v>
      </c>
      <c r="E282" s="31">
        <v>2885955</v>
      </c>
      <c r="F282" s="31">
        <v>2834960.3</v>
      </c>
      <c r="G282" s="44"/>
      <c r="H282" s="44"/>
      <c r="I282" s="44"/>
      <c r="J282" s="32" t="s">
        <v>565</v>
      </c>
      <c r="K282" s="31"/>
      <c r="L282" s="31"/>
      <c r="M282" s="31"/>
      <c r="N282" s="31"/>
      <c r="O282" s="41">
        <f t="shared" si="102"/>
        <v>826479</v>
      </c>
      <c r="P282" s="31">
        <v>826479</v>
      </c>
      <c r="Q282" s="31"/>
      <c r="R282" s="31"/>
      <c r="S282" s="41">
        <f t="shared" si="105"/>
        <v>187384</v>
      </c>
      <c r="T282" s="31">
        <v>187384</v>
      </c>
      <c r="U282" s="31"/>
      <c r="V282" s="31"/>
      <c r="W282" s="52">
        <f t="shared" si="99"/>
        <v>0</v>
      </c>
      <c r="X282" s="52"/>
      <c r="Y282" s="52">
        <f t="shared" si="93"/>
        <v>639095</v>
      </c>
      <c r="Z282" s="115">
        <f t="shared" si="94"/>
        <v>0.77327433606903506</v>
      </c>
      <c r="AA282" s="52">
        <f t="shared" si="95"/>
        <v>639095</v>
      </c>
      <c r="AB282" s="124">
        <f t="shared" si="96"/>
        <v>0.77327433606903506</v>
      </c>
      <c r="AC282" s="108"/>
      <c r="AD282" s="108">
        <v>1</v>
      </c>
      <c r="AE282" s="108"/>
      <c r="AF282" s="58"/>
      <c r="AG282" s="58"/>
      <c r="AH282" s="58"/>
      <c r="AI282" s="58" t="s">
        <v>980</v>
      </c>
      <c r="AJ282" s="58" t="s">
        <v>981</v>
      </c>
      <c r="AK282" s="49" t="s">
        <v>1512</v>
      </c>
    </row>
    <row r="283" spans="1:37" s="260" customFormat="1" ht="105" customHeight="1">
      <c r="A283" s="269">
        <f t="shared" si="104"/>
        <v>248</v>
      </c>
      <c r="B283" s="163" t="s">
        <v>104</v>
      </c>
      <c r="C283" s="42" t="s">
        <v>86</v>
      </c>
      <c r="D283" s="42" t="s">
        <v>47</v>
      </c>
      <c r="E283" s="31">
        <v>2487867</v>
      </c>
      <c r="F283" s="31">
        <v>2438966.5</v>
      </c>
      <c r="G283" s="44"/>
      <c r="H283" s="44"/>
      <c r="I283" s="44"/>
      <c r="J283" s="32" t="s">
        <v>566</v>
      </c>
      <c r="K283" s="31"/>
      <c r="L283" s="31"/>
      <c r="M283" s="31"/>
      <c r="N283" s="31"/>
      <c r="O283" s="41">
        <f t="shared" si="102"/>
        <v>753193</v>
      </c>
      <c r="P283" s="31">
        <v>753193</v>
      </c>
      <c r="Q283" s="31"/>
      <c r="R283" s="31"/>
      <c r="S283" s="41">
        <f t="shared" si="105"/>
        <v>225958</v>
      </c>
      <c r="T283" s="31">
        <v>225958</v>
      </c>
      <c r="U283" s="31"/>
      <c r="V283" s="31"/>
      <c r="W283" s="52">
        <f t="shared" si="99"/>
        <v>0</v>
      </c>
      <c r="X283" s="52"/>
      <c r="Y283" s="52">
        <f t="shared" si="93"/>
        <v>527235</v>
      </c>
      <c r="Z283" s="115">
        <f t="shared" si="94"/>
        <v>0.69999986723190466</v>
      </c>
      <c r="AA283" s="52">
        <f t="shared" si="95"/>
        <v>527235</v>
      </c>
      <c r="AB283" s="124">
        <f t="shared" si="96"/>
        <v>0.69999986723190466</v>
      </c>
      <c r="AC283" s="108"/>
      <c r="AD283" s="108">
        <v>1</v>
      </c>
      <c r="AE283" s="108"/>
      <c r="AF283" s="58"/>
      <c r="AG283" s="58"/>
      <c r="AH283" s="58"/>
      <c r="AI283" s="58" t="s">
        <v>982</v>
      </c>
      <c r="AJ283" s="58" t="s">
        <v>983</v>
      </c>
      <c r="AK283" s="49" t="s">
        <v>1513</v>
      </c>
    </row>
    <row r="284" spans="1:37" s="260" customFormat="1" ht="105" customHeight="1">
      <c r="A284" s="269">
        <f t="shared" si="104"/>
        <v>249</v>
      </c>
      <c r="B284" s="163" t="s">
        <v>98</v>
      </c>
      <c r="C284" s="42" t="s">
        <v>86</v>
      </c>
      <c r="D284" s="42" t="s">
        <v>47</v>
      </c>
      <c r="E284" s="31">
        <v>1030407.8</v>
      </c>
      <c r="F284" s="31">
        <v>978393.5</v>
      </c>
      <c r="G284" s="44"/>
      <c r="H284" s="44"/>
      <c r="I284" s="44"/>
      <c r="J284" s="32" t="s">
        <v>567</v>
      </c>
      <c r="K284" s="31"/>
      <c r="L284" s="31"/>
      <c r="M284" s="31"/>
      <c r="N284" s="31"/>
      <c r="O284" s="41">
        <f t="shared" si="102"/>
        <v>207203</v>
      </c>
      <c r="P284" s="31">
        <v>207203</v>
      </c>
      <c r="Q284" s="31"/>
      <c r="R284" s="31"/>
      <c r="S284" s="41">
        <f t="shared" si="105"/>
        <v>74215</v>
      </c>
      <c r="T284" s="31">
        <v>74215</v>
      </c>
      <c r="U284" s="31"/>
      <c r="V284" s="31"/>
      <c r="W284" s="52">
        <f t="shared" si="99"/>
        <v>0</v>
      </c>
      <c r="X284" s="52"/>
      <c r="Y284" s="52">
        <f t="shared" si="93"/>
        <v>132988</v>
      </c>
      <c r="Z284" s="115">
        <f t="shared" si="94"/>
        <v>0.64182468400554049</v>
      </c>
      <c r="AA284" s="52">
        <f t="shared" si="95"/>
        <v>132988</v>
      </c>
      <c r="AB284" s="124">
        <f t="shared" si="96"/>
        <v>0.64182468400554049</v>
      </c>
      <c r="AC284" s="108"/>
      <c r="AD284" s="108">
        <v>1</v>
      </c>
      <c r="AE284" s="108"/>
      <c r="AF284" s="58"/>
      <c r="AG284" s="58"/>
      <c r="AH284" s="58"/>
      <c r="AI284" s="58" t="s">
        <v>984</v>
      </c>
      <c r="AJ284" s="58" t="s">
        <v>985</v>
      </c>
      <c r="AK284" s="49" t="s">
        <v>1514</v>
      </c>
    </row>
    <row r="285" spans="1:37" s="260" customFormat="1" ht="105" customHeight="1">
      <c r="A285" s="269">
        <f t="shared" si="104"/>
        <v>250</v>
      </c>
      <c r="B285" s="163" t="s">
        <v>572</v>
      </c>
      <c r="C285" s="42" t="s">
        <v>571</v>
      </c>
      <c r="D285" s="42" t="s">
        <v>47</v>
      </c>
      <c r="E285" s="31">
        <v>889000</v>
      </c>
      <c r="F285" s="31">
        <v>43061</v>
      </c>
      <c r="G285" s="44"/>
      <c r="H285" s="44"/>
      <c r="I285" s="44"/>
      <c r="J285" s="32" t="s">
        <v>573</v>
      </c>
      <c r="K285" s="31"/>
      <c r="L285" s="31"/>
      <c r="M285" s="31"/>
      <c r="N285" s="31"/>
      <c r="O285" s="41">
        <f t="shared" si="102"/>
        <v>43061</v>
      </c>
      <c r="P285" s="31">
        <v>43061</v>
      </c>
      <c r="Q285" s="31"/>
      <c r="R285" s="31"/>
      <c r="S285" s="41">
        <f t="shared" si="105"/>
        <v>43061</v>
      </c>
      <c r="T285" s="31">
        <v>43061</v>
      </c>
      <c r="U285" s="31"/>
      <c r="V285" s="31"/>
      <c r="W285" s="52">
        <f t="shared" si="99"/>
        <v>0</v>
      </c>
      <c r="X285" s="52"/>
      <c r="Y285" s="52">
        <f t="shared" si="93"/>
        <v>0</v>
      </c>
      <c r="Z285" s="115">
        <f t="shared" si="94"/>
        <v>0</v>
      </c>
      <c r="AA285" s="52">
        <f t="shared" si="95"/>
        <v>0</v>
      </c>
      <c r="AB285" s="124">
        <f t="shared" si="96"/>
        <v>0</v>
      </c>
      <c r="AC285" s="108"/>
      <c r="AD285" s="108"/>
      <c r="AE285" s="108">
        <v>1</v>
      </c>
      <c r="AF285" s="58"/>
      <c r="AG285" s="58"/>
      <c r="AH285" s="58"/>
      <c r="AI285" s="58" t="s">
        <v>574</v>
      </c>
      <c r="AJ285" s="58" t="s">
        <v>985</v>
      </c>
      <c r="AK285" s="49" t="s">
        <v>986</v>
      </c>
    </row>
    <row r="286" spans="1:37" s="259" customFormat="1" ht="83.25" customHeight="1">
      <c r="A286" s="269">
        <f t="shared" si="104"/>
        <v>251</v>
      </c>
      <c r="B286" s="171" t="s">
        <v>733</v>
      </c>
      <c r="C286" s="201">
        <v>123011015</v>
      </c>
      <c r="D286" s="42" t="s">
        <v>47</v>
      </c>
      <c r="E286" s="31">
        <v>1600.9</v>
      </c>
      <c r="F286" s="31">
        <v>1463700</v>
      </c>
      <c r="G286" s="31"/>
      <c r="H286" s="31">
        <v>1463700</v>
      </c>
      <c r="I286" s="31"/>
      <c r="J286" s="32" t="s">
        <v>48</v>
      </c>
      <c r="K286" s="31"/>
      <c r="L286" s="54"/>
      <c r="M286" s="31"/>
      <c r="N286" s="31">
        <v>67000</v>
      </c>
      <c r="O286" s="41">
        <f t="shared" si="102"/>
        <v>67000</v>
      </c>
      <c r="P286" s="31">
        <v>67000</v>
      </c>
      <c r="Q286" s="31"/>
      <c r="R286" s="31"/>
      <c r="S286" s="41">
        <f t="shared" si="105"/>
        <v>67000</v>
      </c>
      <c r="T286" s="31">
        <v>67000</v>
      </c>
      <c r="U286" s="31"/>
      <c r="V286" s="31"/>
      <c r="W286" s="52"/>
      <c r="X286" s="52"/>
      <c r="Y286" s="52">
        <f>P286+Q286-T286-U286</f>
        <v>0</v>
      </c>
      <c r="Z286" s="115">
        <f>Y286/(P286+Q286)</f>
        <v>0</v>
      </c>
      <c r="AA286" s="52">
        <f>Y286+W286</f>
        <v>0</v>
      </c>
      <c r="AB286" s="124">
        <f>AA286/O286</f>
        <v>0</v>
      </c>
      <c r="AC286" s="133">
        <v>1</v>
      </c>
      <c r="AD286" s="133"/>
      <c r="AE286" s="133"/>
      <c r="AF286" s="134"/>
      <c r="AG286" s="134"/>
      <c r="AH286" s="134"/>
      <c r="AI286" s="200" t="s">
        <v>746</v>
      </c>
      <c r="AJ286" s="134" t="s">
        <v>747</v>
      </c>
      <c r="AK286" s="49" t="s">
        <v>745</v>
      </c>
    </row>
    <row r="287" spans="1:37" s="260" customFormat="1" ht="166.5" customHeight="1">
      <c r="A287" s="269">
        <f t="shared" si="104"/>
        <v>252</v>
      </c>
      <c r="B287" s="43" t="s">
        <v>85</v>
      </c>
      <c r="C287" s="42" t="s">
        <v>86</v>
      </c>
      <c r="D287" s="42" t="s">
        <v>63</v>
      </c>
      <c r="E287" s="31">
        <f>33913*474.3</f>
        <v>16084935.9</v>
      </c>
      <c r="F287" s="31">
        <f>33913*474.3</f>
        <v>16084935.9</v>
      </c>
      <c r="G287" s="44"/>
      <c r="H287" s="44"/>
      <c r="I287" s="44"/>
      <c r="J287" s="32" t="s">
        <v>87</v>
      </c>
      <c r="K287" s="31"/>
      <c r="L287" s="31"/>
      <c r="M287" s="31"/>
      <c r="N287" s="31"/>
      <c r="O287" s="41">
        <f t="shared" si="102"/>
        <v>6401205</v>
      </c>
      <c r="P287" s="31">
        <v>6401205</v>
      </c>
      <c r="Q287" s="31"/>
      <c r="R287" s="31"/>
      <c r="S287" s="41">
        <f t="shared" si="105"/>
        <v>4328714.852</v>
      </c>
      <c r="T287" s="31">
        <v>4328714.852</v>
      </c>
      <c r="U287" s="31"/>
      <c r="V287" s="31"/>
      <c r="W287" s="52">
        <f t="shared" si="99"/>
        <v>0</v>
      </c>
      <c r="X287" s="52"/>
      <c r="Y287" s="52">
        <f t="shared" si="93"/>
        <v>2072490.148</v>
      </c>
      <c r="Z287" s="115">
        <f t="shared" si="94"/>
        <v>0.32376562662811142</v>
      </c>
      <c r="AA287" s="52">
        <f t="shared" si="95"/>
        <v>2072490.148</v>
      </c>
      <c r="AB287" s="124">
        <f t="shared" si="96"/>
        <v>0.32376562662811142</v>
      </c>
      <c r="AC287" s="108">
        <v>1</v>
      </c>
      <c r="AD287" s="108"/>
      <c r="AE287" s="108"/>
      <c r="AF287" s="58"/>
      <c r="AG287" s="58"/>
      <c r="AH287" s="58"/>
      <c r="AI287" s="58"/>
      <c r="AJ287" s="58" t="s">
        <v>1017</v>
      </c>
      <c r="AK287" s="49" t="s">
        <v>1515</v>
      </c>
    </row>
    <row r="288" spans="1:37" s="252" customFormat="1" ht="36" customHeight="1">
      <c r="A288" s="29" t="s">
        <v>20</v>
      </c>
      <c r="B288" s="21" t="s">
        <v>64</v>
      </c>
      <c r="C288" s="17"/>
      <c r="D288" s="19"/>
      <c r="E288" s="20">
        <f>SUM(E289:E305)</f>
        <v>0</v>
      </c>
      <c r="F288" s="20">
        <f>SUM(F289:F306)</f>
        <v>2517632.1983600003</v>
      </c>
      <c r="G288" s="20">
        <f>SUM(G289:G305)</f>
        <v>0</v>
      </c>
      <c r="H288" s="20">
        <f>SUM(H289:H306)</f>
        <v>71036.948440000007</v>
      </c>
      <c r="I288" s="20">
        <f t="shared" ref="I288:V288" si="106">SUM(I289:I306)</f>
        <v>0</v>
      </c>
      <c r="J288" s="20">
        <f t="shared" si="106"/>
        <v>0</v>
      </c>
      <c r="K288" s="20">
        <f t="shared" si="106"/>
        <v>0</v>
      </c>
      <c r="L288" s="20">
        <f t="shared" si="106"/>
        <v>0</v>
      </c>
      <c r="M288" s="20">
        <f t="shared" si="106"/>
        <v>0</v>
      </c>
      <c r="N288" s="20">
        <f t="shared" si="106"/>
        <v>0</v>
      </c>
      <c r="O288" s="20">
        <f t="shared" si="106"/>
        <v>2033253.2</v>
      </c>
      <c r="P288" s="20">
        <f t="shared" si="106"/>
        <v>2033253.2</v>
      </c>
      <c r="Q288" s="20">
        <f t="shared" si="106"/>
        <v>0</v>
      </c>
      <c r="R288" s="20">
        <f t="shared" si="106"/>
        <v>0</v>
      </c>
      <c r="S288" s="20">
        <f t="shared" si="106"/>
        <v>853141.2</v>
      </c>
      <c r="T288" s="20">
        <f t="shared" si="106"/>
        <v>853141.2</v>
      </c>
      <c r="U288" s="20">
        <f t="shared" si="106"/>
        <v>0</v>
      </c>
      <c r="V288" s="20">
        <f t="shared" si="106"/>
        <v>0</v>
      </c>
      <c r="W288" s="20">
        <f t="shared" si="99"/>
        <v>0</v>
      </c>
      <c r="X288" s="20"/>
      <c r="Y288" s="20">
        <f t="shared" si="93"/>
        <v>1180112</v>
      </c>
      <c r="Z288" s="113">
        <f t="shared" si="94"/>
        <v>0.58040582451806788</v>
      </c>
      <c r="AA288" s="20">
        <f t="shared" si="95"/>
        <v>1180112</v>
      </c>
      <c r="AB288" s="122">
        <f t="shared" si="96"/>
        <v>0.58040582451806788</v>
      </c>
      <c r="AC288" s="20">
        <f t="shared" ref="AC288:AE288" si="107">SUM(AC289:AC306)</f>
        <v>2</v>
      </c>
      <c r="AD288" s="20">
        <f t="shared" si="107"/>
        <v>4</v>
      </c>
      <c r="AE288" s="20">
        <f t="shared" si="107"/>
        <v>12</v>
      </c>
      <c r="AF288" s="20">
        <f>SUM(AF289:AF305)</f>
        <v>0</v>
      </c>
      <c r="AG288" s="20"/>
      <c r="AH288" s="20"/>
      <c r="AI288" s="20"/>
      <c r="AJ288" s="20"/>
      <c r="AK288" s="228">
        <f>SUM(AK289:AK305)</f>
        <v>0</v>
      </c>
    </row>
    <row r="289" spans="1:37" s="257" customFormat="1" ht="154.5" customHeight="1">
      <c r="A289" s="269">
        <f>ROW()-36</f>
        <v>253</v>
      </c>
      <c r="B289" s="43" t="s">
        <v>100</v>
      </c>
      <c r="C289" s="87" t="s">
        <v>86</v>
      </c>
      <c r="D289" s="40" t="s">
        <v>47</v>
      </c>
      <c r="E289" s="41"/>
      <c r="F289" s="47">
        <v>554976.81791999994</v>
      </c>
      <c r="G289" s="41"/>
      <c r="H289" s="41"/>
      <c r="I289" s="41"/>
      <c r="J289" s="32" t="s">
        <v>48</v>
      </c>
      <c r="K289" s="41"/>
      <c r="L289" s="41"/>
      <c r="M289" s="41"/>
      <c r="N289" s="41"/>
      <c r="O289" s="41">
        <f t="shared" ref="O289:O306" si="108">SUM(P289:R289)</f>
        <v>281493</v>
      </c>
      <c r="P289" s="41">
        <v>281493</v>
      </c>
      <c r="Q289" s="41"/>
      <c r="R289" s="41"/>
      <c r="S289" s="41">
        <f t="shared" ref="S289:S306" si="109">SUM(T289:V289)</f>
        <v>281493</v>
      </c>
      <c r="T289" s="41">
        <v>281493</v>
      </c>
      <c r="U289" s="41"/>
      <c r="V289" s="41"/>
      <c r="W289" s="52">
        <f t="shared" si="99"/>
        <v>0</v>
      </c>
      <c r="X289" s="52"/>
      <c r="Y289" s="52">
        <f t="shared" si="93"/>
        <v>0</v>
      </c>
      <c r="Z289" s="115">
        <f t="shared" si="94"/>
        <v>0</v>
      </c>
      <c r="AA289" s="52">
        <f t="shared" si="95"/>
        <v>0</v>
      </c>
      <c r="AB289" s="124">
        <f t="shared" si="96"/>
        <v>0</v>
      </c>
      <c r="AC289" s="133"/>
      <c r="AD289" s="133"/>
      <c r="AE289" s="133">
        <v>1</v>
      </c>
      <c r="AF289" s="134"/>
      <c r="AG289" s="134"/>
      <c r="AH289" s="200" t="s">
        <v>1035</v>
      </c>
      <c r="AI289" s="134"/>
      <c r="AJ289" s="134"/>
      <c r="AK289" s="49" t="s">
        <v>1309</v>
      </c>
    </row>
    <row r="290" spans="1:37" s="257" customFormat="1" ht="97.15" customHeight="1">
      <c r="A290" s="269">
        <f t="shared" ref="A290:A306" si="110">ROW()-36</f>
        <v>254</v>
      </c>
      <c r="B290" s="220" t="s">
        <v>1310</v>
      </c>
      <c r="C290" s="219" t="s">
        <v>86</v>
      </c>
      <c r="D290" s="221">
        <v>2027</v>
      </c>
      <c r="E290" s="222"/>
      <c r="F290" s="222">
        <v>120157</v>
      </c>
      <c r="G290" s="223">
        <v>0</v>
      </c>
      <c r="H290" s="219"/>
      <c r="I290" s="219"/>
      <c r="J290" s="32" t="s">
        <v>48</v>
      </c>
      <c r="K290" s="224"/>
      <c r="L290" s="224"/>
      <c r="M290" s="224"/>
      <c r="N290" s="224"/>
      <c r="O290" s="41">
        <f t="shared" si="108"/>
        <v>120157</v>
      </c>
      <c r="P290" s="224">
        <v>120157</v>
      </c>
      <c r="Q290" s="219"/>
      <c r="R290" s="219"/>
      <c r="S290" s="41">
        <f t="shared" si="109"/>
        <v>56943</v>
      </c>
      <c r="T290" s="224">
        <v>56943</v>
      </c>
      <c r="U290" s="224"/>
      <c r="V290" s="224"/>
      <c r="W290" s="224"/>
      <c r="X290" s="224"/>
      <c r="Y290" s="52">
        <f t="shared" si="93"/>
        <v>63214</v>
      </c>
      <c r="Z290" s="115">
        <f t="shared" si="94"/>
        <v>0.5260950256747422</v>
      </c>
      <c r="AA290" s="52">
        <f t="shared" si="95"/>
        <v>63214</v>
      </c>
      <c r="AB290" s="124">
        <f t="shared" si="96"/>
        <v>0.5260950256747422</v>
      </c>
      <c r="AC290" s="133"/>
      <c r="AD290" s="133"/>
      <c r="AE290" s="133">
        <v>1</v>
      </c>
      <c r="AF290" s="134"/>
      <c r="AG290" s="200" t="s">
        <v>997</v>
      </c>
      <c r="AH290" s="200" t="s">
        <v>998</v>
      </c>
      <c r="AI290" s="134"/>
      <c r="AJ290" s="134"/>
      <c r="AK290" s="262" t="s">
        <v>1018</v>
      </c>
    </row>
    <row r="291" spans="1:37" s="257" customFormat="1" ht="97.15" customHeight="1">
      <c r="A291" s="269">
        <f t="shared" si="110"/>
        <v>255</v>
      </c>
      <c r="B291" s="278" t="s">
        <v>1572</v>
      </c>
      <c r="C291" s="283" t="s">
        <v>86</v>
      </c>
      <c r="D291" s="277" t="s">
        <v>47</v>
      </c>
      <c r="E291" s="33"/>
      <c r="F291" s="311">
        <v>224371.432</v>
      </c>
      <c r="G291" s="33"/>
      <c r="H291" s="33"/>
      <c r="I291" s="33"/>
      <c r="J291" s="285" t="s">
        <v>48</v>
      </c>
      <c r="K291" s="33"/>
      <c r="L291" s="33"/>
      <c r="M291" s="33"/>
      <c r="N291" s="33"/>
      <c r="O291" s="33">
        <f t="shared" si="108"/>
        <v>10000</v>
      </c>
      <c r="P291" s="33">
        <v>10000</v>
      </c>
      <c r="Q291" s="33"/>
      <c r="R291" s="33"/>
      <c r="S291" s="33">
        <f t="shared" si="109"/>
        <v>0</v>
      </c>
      <c r="T291" s="33"/>
      <c r="U291" s="33"/>
      <c r="V291" s="33"/>
      <c r="W291" s="51">
        <f t="shared" ref="W291:W292" si="111">R291-V291</f>
        <v>0</v>
      </c>
      <c r="X291" s="51"/>
      <c r="Y291" s="51">
        <f t="shared" si="93"/>
        <v>10000</v>
      </c>
      <c r="Z291" s="114">
        <f t="shared" si="94"/>
        <v>1</v>
      </c>
      <c r="AA291" s="51">
        <f t="shared" si="95"/>
        <v>10000</v>
      </c>
      <c r="AB291" s="123">
        <f t="shared" si="96"/>
        <v>1</v>
      </c>
      <c r="AC291" s="101"/>
      <c r="AD291" s="101">
        <v>0</v>
      </c>
      <c r="AE291" s="101">
        <v>1</v>
      </c>
      <c r="AF291" s="280">
        <v>0</v>
      </c>
      <c r="AG291" s="281"/>
      <c r="AH291" s="281"/>
      <c r="AI291" s="280"/>
      <c r="AJ291" s="280"/>
      <c r="AK291" s="282" t="s">
        <v>1573</v>
      </c>
    </row>
    <row r="292" spans="1:37" s="257" customFormat="1" ht="97.15" customHeight="1">
      <c r="A292" s="269">
        <f t="shared" si="110"/>
        <v>256</v>
      </c>
      <c r="B292" s="278" t="s">
        <v>1580</v>
      </c>
      <c r="C292" s="312">
        <v>123011015</v>
      </c>
      <c r="D292" s="284" t="s">
        <v>47</v>
      </c>
      <c r="E292" s="288"/>
      <c r="F292" s="288">
        <v>13513.2</v>
      </c>
      <c r="G292" s="310"/>
      <c r="H292" s="310">
        <v>13513.2</v>
      </c>
      <c r="I292" s="310"/>
      <c r="J292" s="285"/>
      <c r="K292" s="288"/>
      <c r="L292" s="288"/>
      <c r="M292" s="288"/>
      <c r="N292" s="288"/>
      <c r="O292" s="33">
        <f t="shared" si="108"/>
        <v>13513.2</v>
      </c>
      <c r="P292" s="288">
        <v>13513.2</v>
      </c>
      <c r="Q292" s="288"/>
      <c r="R292" s="288"/>
      <c r="S292" s="33">
        <f t="shared" si="109"/>
        <v>13513.2</v>
      </c>
      <c r="T292" s="288">
        <v>13513.2</v>
      </c>
      <c r="U292" s="288"/>
      <c r="V292" s="288"/>
      <c r="W292" s="51">
        <f t="shared" si="111"/>
        <v>0</v>
      </c>
      <c r="X292" s="51"/>
      <c r="Y292" s="51">
        <f t="shared" si="93"/>
        <v>0</v>
      </c>
      <c r="Z292" s="114">
        <f t="shared" si="94"/>
        <v>0</v>
      </c>
      <c r="AA292" s="51">
        <f t="shared" si="95"/>
        <v>0</v>
      </c>
      <c r="AB292" s="123">
        <f t="shared" si="96"/>
        <v>0</v>
      </c>
      <c r="AC292" s="289"/>
      <c r="AD292" s="289"/>
      <c r="AE292" s="289">
        <v>1</v>
      </c>
      <c r="AF292" s="286"/>
      <c r="AG292" s="281" t="s">
        <v>1617</v>
      </c>
      <c r="AH292" s="281" t="s">
        <v>1612</v>
      </c>
      <c r="AI292" s="280"/>
      <c r="AJ292" s="280"/>
      <c r="AK292" s="282" t="s">
        <v>1568</v>
      </c>
    </row>
    <row r="293" spans="1:37" s="257" customFormat="1" ht="97.15" customHeight="1">
      <c r="A293" s="269">
        <f t="shared" si="110"/>
        <v>257</v>
      </c>
      <c r="B293" s="220" t="s">
        <v>1311</v>
      </c>
      <c r="C293" s="219" t="s">
        <v>988</v>
      </c>
      <c r="D293" s="221">
        <v>2027</v>
      </c>
      <c r="E293" s="222"/>
      <c r="F293" s="222">
        <v>171797</v>
      </c>
      <c r="G293" s="219"/>
      <c r="H293" s="219"/>
      <c r="I293" s="219"/>
      <c r="J293" s="32" t="s">
        <v>48</v>
      </c>
      <c r="K293" s="224"/>
      <c r="L293" s="224"/>
      <c r="M293" s="224"/>
      <c r="N293" s="224"/>
      <c r="O293" s="41">
        <f t="shared" si="108"/>
        <v>171797</v>
      </c>
      <c r="P293" s="224">
        <v>171797</v>
      </c>
      <c r="Q293" s="219"/>
      <c r="R293" s="219"/>
      <c r="S293" s="41">
        <f t="shared" si="109"/>
        <v>51000</v>
      </c>
      <c r="T293" s="224">
        <v>51000</v>
      </c>
      <c r="U293" s="224"/>
      <c r="V293" s="224"/>
      <c r="W293" s="224"/>
      <c r="X293" s="224"/>
      <c r="Y293" s="52">
        <f t="shared" si="93"/>
        <v>120797</v>
      </c>
      <c r="Z293" s="115">
        <f t="shared" si="94"/>
        <v>0.7031380059023149</v>
      </c>
      <c r="AA293" s="52">
        <f t="shared" si="95"/>
        <v>120797</v>
      </c>
      <c r="AB293" s="124">
        <f t="shared" si="96"/>
        <v>0.7031380059023149</v>
      </c>
      <c r="AC293" s="133"/>
      <c r="AD293" s="133"/>
      <c r="AE293" s="133">
        <v>1</v>
      </c>
      <c r="AF293" s="134"/>
      <c r="AG293" s="200" t="s">
        <v>999</v>
      </c>
      <c r="AH293" s="200" t="s">
        <v>1000</v>
      </c>
      <c r="AI293" s="134"/>
      <c r="AJ293" s="134"/>
      <c r="AK293" s="262" t="s">
        <v>1030</v>
      </c>
    </row>
    <row r="294" spans="1:37" s="257" customFormat="1" ht="97.15" customHeight="1">
      <c r="A294" s="269">
        <f t="shared" si="110"/>
        <v>258</v>
      </c>
      <c r="B294" s="220" t="s">
        <v>989</v>
      </c>
      <c r="C294" s="219" t="s">
        <v>988</v>
      </c>
      <c r="D294" s="221">
        <v>2027</v>
      </c>
      <c r="E294" s="222"/>
      <c r="F294" s="222">
        <v>111707</v>
      </c>
      <c r="G294" s="219"/>
      <c r="H294" s="219"/>
      <c r="I294" s="219"/>
      <c r="J294" s="32" t="s">
        <v>48</v>
      </c>
      <c r="K294" s="224"/>
      <c r="L294" s="224"/>
      <c r="M294" s="224"/>
      <c r="N294" s="224"/>
      <c r="O294" s="41">
        <f t="shared" si="108"/>
        <v>111707</v>
      </c>
      <c r="P294" s="224">
        <v>111707</v>
      </c>
      <c r="Q294" s="219"/>
      <c r="R294" s="219"/>
      <c r="S294" s="41">
        <f t="shared" si="109"/>
        <v>33500</v>
      </c>
      <c r="T294" s="224">
        <v>33500</v>
      </c>
      <c r="U294" s="224"/>
      <c r="V294" s="224"/>
      <c r="W294" s="224"/>
      <c r="X294" s="224"/>
      <c r="Y294" s="52">
        <f t="shared" si="93"/>
        <v>78207</v>
      </c>
      <c r="Z294" s="115">
        <f t="shared" si="94"/>
        <v>0.70010831908474846</v>
      </c>
      <c r="AA294" s="52">
        <f t="shared" si="95"/>
        <v>78207</v>
      </c>
      <c r="AB294" s="124">
        <f t="shared" si="96"/>
        <v>0.70010831908474846</v>
      </c>
      <c r="AC294" s="133"/>
      <c r="AD294" s="133"/>
      <c r="AE294" s="133">
        <v>1</v>
      </c>
      <c r="AF294" s="134"/>
      <c r="AG294" s="200" t="s">
        <v>1001</v>
      </c>
      <c r="AH294" s="200" t="s">
        <v>1000</v>
      </c>
      <c r="AI294" s="134"/>
      <c r="AJ294" s="134"/>
      <c r="AK294" s="262" t="s">
        <v>1029</v>
      </c>
    </row>
    <row r="295" spans="1:37" s="257" customFormat="1" ht="97.15" customHeight="1">
      <c r="A295" s="269">
        <f t="shared" si="110"/>
        <v>259</v>
      </c>
      <c r="B295" s="220" t="s">
        <v>1312</v>
      </c>
      <c r="C295" s="219" t="s">
        <v>988</v>
      </c>
      <c r="D295" s="221">
        <v>2028</v>
      </c>
      <c r="E295" s="222"/>
      <c r="F295" s="222">
        <v>65410</v>
      </c>
      <c r="G295" s="219"/>
      <c r="H295" s="219"/>
      <c r="I295" s="219"/>
      <c r="J295" s="32" t="s">
        <v>48</v>
      </c>
      <c r="K295" s="224"/>
      <c r="L295" s="224"/>
      <c r="M295" s="224"/>
      <c r="N295" s="224"/>
      <c r="O295" s="41">
        <f t="shared" si="108"/>
        <v>65410</v>
      </c>
      <c r="P295" s="224">
        <v>65410</v>
      </c>
      <c r="Q295" s="219"/>
      <c r="R295" s="219"/>
      <c r="S295" s="41">
        <f t="shared" si="109"/>
        <v>19600</v>
      </c>
      <c r="T295" s="224">
        <v>19600</v>
      </c>
      <c r="U295" s="224"/>
      <c r="V295" s="224"/>
      <c r="W295" s="224"/>
      <c r="X295" s="224"/>
      <c r="Y295" s="52">
        <f t="shared" si="93"/>
        <v>45810</v>
      </c>
      <c r="Z295" s="115">
        <f t="shared" si="94"/>
        <v>0.70035162819140806</v>
      </c>
      <c r="AA295" s="52">
        <f t="shared" si="95"/>
        <v>45810</v>
      </c>
      <c r="AB295" s="124">
        <f t="shared" si="96"/>
        <v>0.70035162819140806</v>
      </c>
      <c r="AC295" s="133"/>
      <c r="AD295" s="133"/>
      <c r="AE295" s="133">
        <v>1</v>
      </c>
      <c r="AF295" s="134"/>
      <c r="AG295" s="200" t="s">
        <v>1002</v>
      </c>
      <c r="AH295" s="200" t="s">
        <v>1000</v>
      </c>
      <c r="AI295" s="134"/>
      <c r="AJ295" s="134"/>
      <c r="AK295" s="262" t="s">
        <v>1028</v>
      </c>
    </row>
    <row r="296" spans="1:37" s="257" customFormat="1" ht="97.15" customHeight="1">
      <c r="A296" s="269">
        <f t="shared" si="110"/>
        <v>260</v>
      </c>
      <c r="B296" s="220" t="s">
        <v>1313</v>
      </c>
      <c r="C296" s="219" t="s">
        <v>988</v>
      </c>
      <c r="D296" s="221">
        <v>2027</v>
      </c>
      <c r="E296" s="222"/>
      <c r="F296" s="222">
        <v>175086</v>
      </c>
      <c r="G296" s="219"/>
      <c r="H296" s="219"/>
      <c r="I296" s="219"/>
      <c r="J296" s="32" t="s">
        <v>48</v>
      </c>
      <c r="K296" s="224"/>
      <c r="L296" s="224"/>
      <c r="M296" s="224"/>
      <c r="N296" s="224"/>
      <c r="O296" s="41">
        <f t="shared" si="108"/>
        <v>175086</v>
      </c>
      <c r="P296" s="224">
        <v>175086</v>
      </c>
      <c r="Q296" s="219"/>
      <c r="R296" s="219"/>
      <c r="S296" s="41">
        <f t="shared" si="109"/>
        <v>52526</v>
      </c>
      <c r="T296" s="224">
        <v>52526</v>
      </c>
      <c r="U296" s="224"/>
      <c r="V296" s="224"/>
      <c r="W296" s="224"/>
      <c r="X296" s="224"/>
      <c r="Y296" s="52">
        <f t="shared" si="93"/>
        <v>122560</v>
      </c>
      <c r="Z296" s="115">
        <f t="shared" si="94"/>
        <v>0.69999885770421388</v>
      </c>
      <c r="AA296" s="52">
        <f t="shared" si="95"/>
        <v>122560</v>
      </c>
      <c r="AB296" s="124">
        <f t="shared" si="96"/>
        <v>0.69999885770421388</v>
      </c>
      <c r="AC296" s="133"/>
      <c r="AD296" s="133"/>
      <c r="AE296" s="133">
        <v>1</v>
      </c>
      <c r="AF296" s="134"/>
      <c r="AG296" s="200" t="s">
        <v>1003</v>
      </c>
      <c r="AH296" s="200" t="s">
        <v>1004</v>
      </c>
      <c r="AI296" s="134"/>
      <c r="AJ296" s="134"/>
      <c r="AK296" s="262" t="s">
        <v>1027</v>
      </c>
    </row>
    <row r="297" spans="1:37" s="257" customFormat="1" ht="87" customHeight="1">
      <c r="A297" s="269">
        <f t="shared" si="110"/>
        <v>261</v>
      </c>
      <c r="B297" s="220" t="s">
        <v>990</v>
      </c>
      <c r="C297" s="219" t="s">
        <v>988</v>
      </c>
      <c r="D297" s="221">
        <v>2027</v>
      </c>
      <c r="E297" s="222"/>
      <c r="F297" s="222">
        <v>95382</v>
      </c>
      <c r="G297" s="219"/>
      <c r="H297" s="219"/>
      <c r="I297" s="219"/>
      <c r="J297" s="32" t="s">
        <v>48</v>
      </c>
      <c r="K297" s="224"/>
      <c r="L297" s="224"/>
      <c r="M297" s="224"/>
      <c r="N297" s="224"/>
      <c r="O297" s="41">
        <f t="shared" si="108"/>
        <v>95382</v>
      </c>
      <c r="P297" s="224">
        <v>95382</v>
      </c>
      <c r="Q297" s="219"/>
      <c r="R297" s="219"/>
      <c r="S297" s="41">
        <f t="shared" si="109"/>
        <v>28614</v>
      </c>
      <c r="T297" s="224">
        <v>28614</v>
      </c>
      <c r="U297" s="224"/>
      <c r="V297" s="224"/>
      <c r="W297" s="224"/>
      <c r="X297" s="224"/>
      <c r="Y297" s="52">
        <f t="shared" si="93"/>
        <v>66768</v>
      </c>
      <c r="Z297" s="115">
        <f t="shared" si="94"/>
        <v>0.70000629049506191</v>
      </c>
      <c r="AA297" s="52">
        <f t="shared" si="95"/>
        <v>66768</v>
      </c>
      <c r="AB297" s="124">
        <f t="shared" si="96"/>
        <v>0.70000629049506191</v>
      </c>
      <c r="AC297" s="133"/>
      <c r="AD297" s="133">
        <v>1</v>
      </c>
      <c r="AE297" s="133"/>
      <c r="AF297" s="134"/>
      <c r="AG297" s="200" t="s">
        <v>1005</v>
      </c>
      <c r="AH297" s="200" t="s">
        <v>1004</v>
      </c>
      <c r="AI297" s="134"/>
      <c r="AJ297" s="134"/>
      <c r="AK297" s="262" t="s">
        <v>1026</v>
      </c>
    </row>
    <row r="298" spans="1:37" s="257" customFormat="1" ht="87" customHeight="1">
      <c r="A298" s="269">
        <f t="shared" si="110"/>
        <v>262</v>
      </c>
      <c r="B298" s="220" t="s">
        <v>991</v>
      </c>
      <c r="C298" s="219" t="s">
        <v>988</v>
      </c>
      <c r="D298" s="221">
        <v>2027</v>
      </c>
      <c r="E298" s="222"/>
      <c r="F298" s="222">
        <v>95382</v>
      </c>
      <c r="G298" s="219"/>
      <c r="H298" s="219"/>
      <c r="I298" s="219"/>
      <c r="J298" s="32" t="s">
        <v>48</v>
      </c>
      <c r="K298" s="224"/>
      <c r="L298" s="224"/>
      <c r="M298" s="224"/>
      <c r="N298" s="224"/>
      <c r="O298" s="41">
        <f t="shared" si="108"/>
        <v>95382</v>
      </c>
      <c r="P298" s="224">
        <v>95382</v>
      </c>
      <c r="Q298" s="219"/>
      <c r="R298" s="219"/>
      <c r="S298" s="41">
        <f t="shared" si="109"/>
        <v>28615</v>
      </c>
      <c r="T298" s="224">
        <v>28615</v>
      </c>
      <c r="U298" s="224"/>
      <c r="V298" s="224"/>
      <c r="W298" s="224"/>
      <c r="X298" s="224"/>
      <c r="Y298" s="52">
        <f t="shared" si="93"/>
        <v>66767</v>
      </c>
      <c r="Z298" s="115">
        <f t="shared" si="94"/>
        <v>0.69999580633662539</v>
      </c>
      <c r="AA298" s="52">
        <f t="shared" si="95"/>
        <v>66767</v>
      </c>
      <c r="AB298" s="124">
        <f t="shared" si="96"/>
        <v>0.69999580633662539</v>
      </c>
      <c r="AC298" s="133"/>
      <c r="AD298" s="133">
        <v>1</v>
      </c>
      <c r="AE298" s="133"/>
      <c r="AF298" s="134"/>
      <c r="AG298" s="200" t="s">
        <v>1006</v>
      </c>
      <c r="AH298" s="200" t="s">
        <v>1007</v>
      </c>
      <c r="AI298" s="134"/>
      <c r="AJ298" s="134"/>
      <c r="AK298" s="262" t="s">
        <v>1025</v>
      </c>
    </row>
    <row r="299" spans="1:37" s="257" customFormat="1" ht="87.75" customHeight="1">
      <c r="A299" s="269">
        <f t="shared" si="110"/>
        <v>263</v>
      </c>
      <c r="B299" s="220" t="s">
        <v>992</v>
      </c>
      <c r="C299" s="219" t="s">
        <v>988</v>
      </c>
      <c r="D299" s="221">
        <v>2027</v>
      </c>
      <c r="E299" s="222"/>
      <c r="F299" s="224">
        <v>148165</v>
      </c>
      <c r="G299" s="219"/>
      <c r="H299" s="219"/>
      <c r="I299" s="219"/>
      <c r="J299" s="32" t="s">
        <v>48</v>
      </c>
      <c r="K299" s="224"/>
      <c r="L299" s="224"/>
      <c r="M299" s="224"/>
      <c r="N299" s="224"/>
      <c r="O299" s="41">
        <f t="shared" si="108"/>
        <v>148165</v>
      </c>
      <c r="P299" s="224">
        <v>148165</v>
      </c>
      <c r="Q299" s="219"/>
      <c r="R299" s="219"/>
      <c r="S299" s="41">
        <f t="shared" si="109"/>
        <v>44450</v>
      </c>
      <c r="T299" s="224">
        <v>44450</v>
      </c>
      <c r="U299" s="224"/>
      <c r="V299" s="224"/>
      <c r="W299" s="224"/>
      <c r="X299" s="224"/>
      <c r="Y299" s="52">
        <f t="shared" si="93"/>
        <v>103715</v>
      </c>
      <c r="Z299" s="115">
        <f t="shared" si="94"/>
        <v>0.69999662538386254</v>
      </c>
      <c r="AA299" s="52">
        <f t="shared" si="95"/>
        <v>103715</v>
      </c>
      <c r="AB299" s="124">
        <f t="shared" si="96"/>
        <v>0.69999662538386254</v>
      </c>
      <c r="AC299" s="133"/>
      <c r="AD299" s="133"/>
      <c r="AE299" s="133">
        <v>1</v>
      </c>
      <c r="AF299" s="134"/>
      <c r="AG299" s="200" t="s">
        <v>1008</v>
      </c>
      <c r="AH299" s="200" t="s">
        <v>1004</v>
      </c>
      <c r="AI299" s="134"/>
      <c r="AJ299" s="134"/>
      <c r="AK299" s="262" t="s">
        <v>1024</v>
      </c>
    </row>
    <row r="300" spans="1:37" s="257" customFormat="1" ht="91.9" customHeight="1">
      <c r="A300" s="269">
        <f t="shared" si="110"/>
        <v>264</v>
      </c>
      <c r="B300" s="220" t="s">
        <v>1314</v>
      </c>
      <c r="C300" s="219" t="s">
        <v>988</v>
      </c>
      <c r="D300" s="221">
        <v>2027</v>
      </c>
      <c r="E300" s="222"/>
      <c r="F300" s="224">
        <v>85292</v>
      </c>
      <c r="G300" s="219"/>
      <c r="H300" s="219"/>
      <c r="I300" s="219"/>
      <c r="J300" s="32" t="s">
        <v>48</v>
      </c>
      <c r="K300" s="224"/>
      <c r="L300" s="224"/>
      <c r="M300" s="224"/>
      <c r="N300" s="224"/>
      <c r="O300" s="41">
        <f t="shared" si="108"/>
        <v>85292</v>
      </c>
      <c r="P300" s="224">
        <v>85292</v>
      </c>
      <c r="Q300" s="219"/>
      <c r="R300" s="219"/>
      <c r="S300" s="41">
        <f t="shared" si="109"/>
        <v>25588</v>
      </c>
      <c r="T300" s="224">
        <v>25588</v>
      </c>
      <c r="U300" s="224"/>
      <c r="V300" s="224"/>
      <c r="W300" s="224"/>
      <c r="X300" s="224"/>
      <c r="Y300" s="52">
        <f t="shared" si="93"/>
        <v>59704</v>
      </c>
      <c r="Z300" s="115">
        <f t="shared" si="94"/>
        <v>0.6999953102283919</v>
      </c>
      <c r="AA300" s="52">
        <f t="shared" si="95"/>
        <v>59704</v>
      </c>
      <c r="AB300" s="124">
        <f t="shared" si="96"/>
        <v>0.6999953102283919</v>
      </c>
      <c r="AC300" s="133"/>
      <c r="AD300" s="133"/>
      <c r="AE300" s="133">
        <v>1</v>
      </c>
      <c r="AF300" s="134"/>
      <c r="AG300" s="200" t="s">
        <v>1009</v>
      </c>
      <c r="AH300" s="200" t="s">
        <v>1004</v>
      </c>
      <c r="AI300" s="134"/>
      <c r="AJ300" s="134"/>
      <c r="AK300" s="262" t="s">
        <v>1023</v>
      </c>
    </row>
    <row r="301" spans="1:37" s="257" customFormat="1" ht="91.9" customHeight="1">
      <c r="A301" s="269">
        <f t="shared" si="110"/>
        <v>265</v>
      </c>
      <c r="B301" s="220" t="s">
        <v>993</v>
      </c>
      <c r="C301" s="219" t="s">
        <v>988</v>
      </c>
      <c r="D301" s="221">
        <v>2026</v>
      </c>
      <c r="E301" s="222"/>
      <c r="F301" s="224">
        <v>102484</v>
      </c>
      <c r="G301" s="219"/>
      <c r="H301" s="219"/>
      <c r="I301" s="219"/>
      <c r="J301" s="32" t="s">
        <v>48</v>
      </c>
      <c r="K301" s="224"/>
      <c r="L301" s="224"/>
      <c r="M301" s="224"/>
      <c r="N301" s="224"/>
      <c r="O301" s="41">
        <f t="shared" si="108"/>
        <v>102484</v>
      </c>
      <c r="P301" s="224">
        <v>102484</v>
      </c>
      <c r="Q301" s="219"/>
      <c r="R301" s="219"/>
      <c r="S301" s="41">
        <f t="shared" si="109"/>
        <v>30745</v>
      </c>
      <c r="T301" s="224">
        <v>30745</v>
      </c>
      <c r="U301" s="224"/>
      <c r="V301" s="224"/>
      <c r="W301" s="224"/>
      <c r="X301" s="224"/>
      <c r="Y301" s="52">
        <f t="shared" si="93"/>
        <v>71739</v>
      </c>
      <c r="Z301" s="115">
        <f t="shared" si="94"/>
        <v>0.70000195152414035</v>
      </c>
      <c r="AA301" s="52">
        <f t="shared" si="95"/>
        <v>71739</v>
      </c>
      <c r="AB301" s="124">
        <f t="shared" si="96"/>
        <v>0.70000195152414035</v>
      </c>
      <c r="AC301" s="133"/>
      <c r="AD301" s="133"/>
      <c r="AE301" s="133">
        <v>1</v>
      </c>
      <c r="AF301" s="134"/>
      <c r="AG301" s="200" t="s">
        <v>1010</v>
      </c>
      <c r="AH301" s="200" t="s">
        <v>1007</v>
      </c>
      <c r="AI301" s="134"/>
      <c r="AJ301" s="134"/>
      <c r="AK301" s="262" t="s">
        <v>1022</v>
      </c>
    </row>
    <row r="302" spans="1:37" s="257" customFormat="1" ht="91.9" customHeight="1">
      <c r="A302" s="269">
        <f t="shared" si="110"/>
        <v>266</v>
      </c>
      <c r="B302" s="220" t="s">
        <v>994</v>
      </c>
      <c r="C302" s="219" t="s">
        <v>988</v>
      </c>
      <c r="D302" s="221">
        <v>2028</v>
      </c>
      <c r="E302" s="222"/>
      <c r="F302" s="224">
        <v>191384</v>
      </c>
      <c r="G302" s="219"/>
      <c r="H302" s="219"/>
      <c r="I302" s="219"/>
      <c r="J302" s="32" t="s">
        <v>48</v>
      </c>
      <c r="K302" s="224"/>
      <c r="L302" s="224"/>
      <c r="M302" s="224"/>
      <c r="N302" s="224"/>
      <c r="O302" s="41">
        <f t="shared" si="108"/>
        <v>191384</v>
      </c>
      <c r="P302" s="224">
        <v>191384</v>
      </c>
      <c r="Q302" s="219"/>
      <c r="R302" s="219"/>
      <c r="S302" s="41">
        <f t="shared" si="109"/>
        <v>57415</v>
      </c>
      <c r="T302" s="224">
        <v>57415</v>
      </c>
      <c r="U302" s="224"/>
      <c r="V302" s="224"/>
      <c r="W302" s="224"/>
      <c r="X302" s="224"/>
      <c r="Y302" s="52">
        <f t="shared" si="93"/>
        <v>133969</v>
      </c>
      <c r="Z302" s="115">
        <f t="shared" si="94"/>
        <v>0.70000104501943738</v>
      </c>
      <c r="AA302" s="52">
        <f t="shared" si="95"/>
        <v>133969</v>
      </c>
      <c r="AB302" s="124">
        <f t="shared" si="96"/>
        <v>0.70000104501943738</v>
      </c>
      <c r="AC302" s="133"/>
      <c r="AD302" s="133"/>
      <c r="AE302" s="133">
        <v>1</v>
      </c>
      <c r="AF302" s="134"/>
      <c r="AG302" s="200" t="s">
        <v>1011</v>
      </c>
      <c r="AH302" s="200" t="s">
        <v>1007</v>
      </c>
      <c r="AI302" s="134"/>
      <c r="AJ302" s="134"/>
      <c r="AK302" s="262" t="s">
        <v>1021</v>
      </c>
    </row>
    <row r="303" spans="1:37" s="257" customFormat="1" ht="91.9" customHeight="1">
      <c r="A303" s="269">
        <f t="shared" si="110"/>
        <v>267</v>
      </c>
      <c r="B303" s="220" t="s">
        <v>1315</v>
      </c>
      <c r="C303" s="219" t="s">
        <v>988</v>
      </c>
      <c r="D303" s="221">
        <v>2028</v>
      </c>
      <c r="E303" s="222"/>
      <c r="F303" s="224">
        <v>65409</v>
      </c>
      <c r="G303" s="219"/>
      <c r="H303" s="219"/>
      <c r="I303" s="219"/>
      <c r="J303" s="32" t="s">
        <v>48</v>
      </c>
      <c r="K303" s="224"/>
      <c r="L303" s="224"/>
      <c r="M303" s="224"/>
      <c r="N303" s="224"/>
      <c r="O303" s="41">
        <f t="shared" si="108"/>
        <v>65409</v>
      </c>
      <c r="P303" s="224">
        <v>65409</v>
      </c>
      <c r="Q303" s="219"/>
      <c r="R303" s="219"/>
      <c r="S303" s="41">
        <f t="shared" si="109"/>
        <v>19623</v>
      </c>
      <c r="T303" s="224">
        <v>19623</v>
      </c>
      <c r="U303" s="224"/>
      <c r="V303" s="224"/>
      <c r="W303" s="224"/>
      <c r="X303" s="224"/>
      <c r="Y303" s="52">
        <f t="shared" si="93"/>
        <v>45786</v>
      </c>
      <c r="Z303" s="115">
        <f t="shared" si="94"/>
        <v>0.69999541347520988</v>
      </c>
      <c r="AA303" s="52">
        <f t="shared" si="95"/>
        <v>45786</v>
      </c>
      <c r="AB303" s="124">
        <f t="shared" si="96"/>
        <v>0.69999541347520988</v>
      </c>
      <c r="AC303" s="133"/>
      <c r="AD303" s="133">
        <v>1</v>
      </c>
      <c r="AE303" s="133"/>
      <c r="AF303" s="134"/>
      <c r="AG303" s="200" t="s">
        <v>1012</v>
      </c>
      <c r="AH303" s="200" t="s">
        <v>1007</v>
      </c>
      <c r="AI303" s="134"/>
      <c r="AJ303" s="134"/>
      <c r="AK303" s="262" t="s">
        <v>1476</v>
      </c>
    </row>
    <row r="304" spans="1:37" s="257" customFormat="1" ht="194.25" customHeight="1">
      <c r="A304" s="269">
        <f t="shared" si="110"/>
        <v>268</v>
      </c>
      <c r="B304" s="220" t="s">
        <v>1316</v>
      </c>
      <c r="C304" s="219" t="s">
        <v>988</v>
      </c>
      <c r="D304" s="221">
        <v>2027</v>
      </c>
      <c r="E304" s="222"/>
      <c r="F304" s="224">
        <v>74951</v>
      </c>
      <c r="G304" s="219"/>
      <c r="H304" s="219"/>
      <c r="I304" s="219"/>
      <c r="J304" s="32" t="s">
        <v>995</v>
      </c>
      <c r="K304" s="224"/>
      <c r="L304" s="224"/>
      <c r="M304" s="224"/>
      <c r="N304" s="224"/>
      <c r="O304" s="41">
        <f t="shared" si="108"/>
        <v>74951</v>
      </c>
      <c r="P304" s="224">
        <v>74951</v>
      </c>
      <c r="Q304" s="219"/>
      <c r="R304" s="219"/>
      <c r="S304" s="41">
        <f t="shared" si="109"/>
        <v>60124</v>
      </c>
      <c r="T304" s="224">
        <v>60124</v>
      </c>
      <c r="U304" s="224"/>
      <c r="V304" s="224"/>
      <c r="W304" s="224"/>
      <c r="X304" s="224"/>
      <c r="Y304" s="52">
        <f t="shared" si="93"/>
        <v>14827</v>
      </c>
      <c r="Z304" s="115">
        <f t="shared" si="94"/>
        <v>0.19782257741724593</v>
      </c>
      <c r="AA304" s="52">
        <f t="shared" si="95"/>
        <v>14827</v>
      </c>
      <c r="AB304" s="124">
        <f t="shared" si="96"/>
        <v>0.19782257741724593</v>
      </c>
      <c r="AC304" s="133">
        <v>1</v>
      </c>
      <c r="AD304" s="133"/>
      <c r="AE304" s="133"/>
      <c r="AF304" s="134"/>
      <c r="AG304" s="200" t="s">
        <v>1013</v>
      </c>
      <c r="AH304" s="200" t="s">
        <v>1014</v>
      </c>
      <c r="AI304" s="134"/>
      <c r="AJ304" s="134"/>
      <c r="AK304" s="262" t="s">
        <v>1019</v>
      </c>
    </row>
    <row r="305" spans="1:37" s="257" customFormat="1" ht="105" customHeight="1">
      <c r="A305" s="269">
        <f t="shared" si="110"/>
        <v>269</v>
      </c>
      <c r="B305" s="220" t="s">
        <v>996</v>
      </c>
      <c r="C305" s="219" t="s">
        <v>988</v>
      </c>
      <c r="D305" s="221">
        <v>2028</v>
      </c>
      <c r="E305" s="222"/>
      <c r="F305" s="224">
        <v>164641</v>
      </c>
      <c r="G305" s="219"/>
      <c r="H305" s="219"/>
      <c r="I305" s="219"/>
      <c r="J305" s="32" t="s">
        <v>48</v>
      </c>
      <c r="K305" s="224"/>
      <c r="L305" s="224"/>
      <c r="M305" s="224"/>
      <c r="N305" s="224"/>
      <c r="O305" s="41">
        <f t="shared" si="108"/>
        <v>164641</v>
      </c>
      <c r="P305" s="224">
        <v>164641</v>
      </c>
      <c r="Q305" s="219"/>
      <c r="R305" s="219"/>
      <c r="S305" s="41">
        <f t="shared" si="109"/>
        <v>49392</v>
      </c>
      <c r="T305" s="224">
        <v>49392</v>
      </c>
      <c r="U305" s="224"/>
      <c r="V305" s="224"/>
      <c r="W305" s="224"/>
      <c r="X305" s="224"/>
      <c r="Y305" s="52">
        <f t="shared" si="93"/>
        <v>115249</v>
      </c>
      <c r="Z305" s="115">
        <f t="shared" si="94"/>
        <v>0.70000182214636697</v>
      </c>
      <c r="AA305" s="52">
        <f t="shared" si="95"/>
        <v>115249</v>
      </c>
      <c r="AB305" s="124">
        <f t="shared" si="96"/>
        <v>0.70000182214636697</v>
      </c>
      <c r="AC305" s="133"/>
      <c r="AD305" s="133">
        <v>1</v>
      </c>
      <c r="AE305" s="133"/>
      <c r="AF305" s="134"/>
      <c r="AG305" s="200" t="s">
        <v>1015</v>
      </c>
      <c r="AH305" s="200" t="s">
        <v>1016</v>
      </c>
      <c r="AI305" s="134"/>
      <c r="AJ305" s="134"/>
      <c r="AK305" s="262" t="s">
        <v>1020</v>
      </c>
    </row>
    <row r="306" spans="1:37" s="260" customFormat="1" ht="118.5" customHeight="1">
      <c r="A306" s="269">
        <f t="shared" si="110"/>
        <v>270</v>
      </c>
      <c r="B306" s="43" t="s">
        <v>1296</v>
      </c>
      <c r="C306" s="42" t="s">
        <v>1225</v>
      </c>
      <c r="D306" s="42" t="s">
        <v>47</v>
      </c>
      <c r="E306" s="31"/>
      <c r="F306" s="31">
        <v>57523.748440000003</v>
      </c>
      <c r="G306" s="44"/>
      <c r="H306" s="72">
        <v>57523.748440000003</v>
      </c>
      <c r="I306" s="44"/>
      <c r="J306" s="32" t="s">
        <v>48</v>
      </c>
      <c r="K306" s="31"/>
      <c r="L306" s="31"/>
      <c r="M306" s="31"/>
      <c r="N306" s="31"/>
      <c r="O306" s="41">
        <f t="shared" si="108"/>
        <v>61000</v>
      </c>
      <c r="P306" s="31">
        <v>61000</v>
      </c>
      <c r="Q306" s="31"/>
      <c r="R306" s="31"/>
      <c r="S306" s="41">
        <f t="shared" si="109"/>
        <v>0</v>
      </c>
      <c r="T306" s="31"/>
      <c r="U306" s="31"/>
      <c r="V306" s="31"/>
      <c r="W306" s="52">
        <f t="shared" si="99"/>
        <v>0</v>
      </c>
      <c r="X306" s="52"/>
      <c r="Y306" s="52">
        <f t="shared" ref="Y306:Y372" si="112">P306+Q306-T306-U306</f>
        <v>61000</v>
      </c>
      <c r="Z306" s="115">
        <f t="shared" ref="Z306:Z371" si="113">Y306/(P306+Q306)</f>
        <v>1</v>
      </c>
      <c r="AA306" s="52">
        <f t="shared" ref="AA306:AA371" si="114">Y306+W306</f>
        <v>61000</v>
      </c>
      <c r="AB306" s="124">
        <f t="shared" ref="AB306:AB371" si="115">AA306/O306</f>
        <v>1</v>
      </c>
      <c r="AC306" s="108">
        <v>1</v>
      </c>
      <c r="AD306" s="108"/>
      <c r="AE306" s="108"/>
      <c r="AF306" s="58"/>
      <c r="AG306" s="58" t="s">
        <v>1326</v>
      </c>
      <c r="AH306" s="58" t="s">
        <v>1325</v>
      </c>
      <c r="AI306" s="58"/>
      <c r="AJ306" s="58"/>
      <c r="AK306" s="49" t="s">
        <v>1516</v>
      </c>
    </row>
    <row r="307" spans="1:37" s="253" customFormat="1">
      <c r="A307" s="271" t="s">
        <v>37</v>
      </c>
      <c r="B307" s="272"/>
      <c r="C307" s="156"/>
      <c r="D307" s="15"/>
      <c r="E307" s="23">
        <f>E309</f>
        <v>32850684.791999999</v>
      </c>
      <c r="F307" s="23">
        <f t="shared" ref="F307:AK307" si="116">F309</f>
        <v>31950474.553099997</v>
      </c>
      <c r="G307" s="23">
        <f t="shared" si="116"/>
        <v>0</v>
      </c>
      <c r="H307" s="23">
        <f t="shared" si="116"/>
        <v>0</v>
      </c>
      <c r="I307" s="23">
        <f t="shared" si="116"/>
        <v>0</v>
      </c>
      <c r="J307" s="23">
        <f t="shared" si="116"/>
        <v>0</v>
      </c>
      <c r="K307" s="23">
        <f t="shared" si="116"/>
        <v>0</v>
      </c>
      <c r="L307" s="23">
        <f t="shared" si="116"/>
        <v>0</v>
      </c>
      <c r="M307" s="23">
        <f t="shared" si="116"/>
        <v>0</v>
      </c>
      <c r="N307" s="23">
        <f t="shared" si="116"/>
        <v>0</v>
      </c>
      <c r="O307" s="23">
        <f t="shared" si="116"/>
        <v>9966390.4000000004</v>
      </c>
      <c r="P307" s="23">
        <f t="shared" si="116"/>
        <v>9966390.4000000004</v>
      </c>
      <c r="Q307" s="23">
        <f t="shared" si="116"/>
        <v>0</v>
      </c>
      <c r="R307" s="23">
        <f t="shared" si="116"/>
        <v>0</v>
      </c>
      <c r="S307" s="23">
        <f t="shared" si="116"/>
        <v>9566120</v>
      </c>
      <c r="T307" s="23">
        <f t="shared" si="116"/>
        <v>9566120</v>
      </c>
      <c r="U307" s="23">
        <f t="shared" si="116"/>
        <v>0</v>
      </c>
      <c r="V307" s="23">
        <f t="shared" si="116"/>
        <v>0</v>
      </c>
      <c r="W307" s="23">
        <f t="shared" si="99"/>
        <v>0</v>
      </c>
      <c r="X307" s="23"/>
      <c r="Y307" s="23">
        <f t="shared" si="112"/>
        <v>400270.40000000037</v>
      </c>
      <c r="Z307" s="109">
        <f t="shared" si="113"/>
        <v>4.0162022952663017E-2</v>
      </c>
      <c r="AA307" s="23">
        <f t="shared" si="114"/>
        <v>400270.40000000037</v>
      </c>
      <c r="AB307" s="110">
        <f t="shared" si="115"/>
        <v>4.0162022952663017E-2</v>
      </c>
      <c r="AC307" s="23">
        <f t="shared" si="116"/>
        <v>10</v>
      </c>
      <c r="AD307" s="23">
        <f t="shared" si="116"/>
        <v>0</v>
      </c>
      <c r="AE307" s="23">
        <f t="shared" si="116"/>
        <v>0</v>
      </c>
      <c r="AF307" s="23">
        <f t="shared" si="116"/>
        <v>0</v>
      </c>
      <c r="AG307" s="23"/>
      <c r="AH307" s="23"/>
      <c r="AI307" s="23"/>
      <c r="AJ307" s="23"/>
      <c r="AK307" s="227">
        <f t="shared" si="116"/>
        <v>0</v>
      </c>
    </row>
    <row r="308" spans="1:37" s="252" customFormat="1" ht="15" customHeight="1">
      <c r="A308" s="30"/>
      <c r="B308" s="12" t="s">
        <v>0</v>
      </c>
      <c r="C308" s="3"/>
      <c r="D308" s="2"/>
      <c r="E308" s="24"/>
      <c r="F308" s="24"/>
      <c r="G308" s="24"/>
      <c r="H308" s="24"/>
      <c r="I308" s="24"/>
      <c r="J308" s="14"/>
      <c r="K308" s="24"/>
      <c r="L308" s="24"/>
      <c r="M308" s="24"/>
      <c r="N308" s="24"/>
      <c r="O308" s="33">
        <f>SUM(P308:R308)</f>
        <v>0</v>
      </c>
      <c r="P308" s="24"/>
      <c r="Q308" s="24"/>
      <c r="R308" s="24"/>
      <c r="S308" s="33">
        <f>SUM(T308:V308)</f>
        <v>0</v>
      </c>
      <c r="T308" s="24"/>
      <c r="U308" s="24"/>
      <c r="V308" s="24"/>
      <c r="W308" s="51">
        <f t="shared" si="99"/>
        <v>0</v>
      </c>
      <c r="X308" s="76"/>
      <c r="Y308" s="51">
        <f t="shared" si="112"/>
        <v>0</v>
      </c>
      <c r="Z308" s="117"/>
      <c r="AA308" s="51"/>
      <c r="AB308" s="126"/>
      <c r="AC308" s="106"/>
      <c r="AD308" s="106"/>
      <c r="AE308" s="106"/>
      <c r="AF308" s="77"/>
      <c r="AG308" s="77"/>
      <c r="AH308" s="77"/>
      <c r="AI308" s="77"/>
      <c r="AJ308" s="77"/>
      <c r="AK308" s="64"/>
    </row>
    <row r="309" spans="1:37" s="252" customFormat="1" ht="27.75" customHeight="1">
      <c r="A309" s="29" t="s">
        <v>18</v>
      </c>
      <c r="B309" s="21" t="s">
        <v>8</v>
      </c>
      <c r="C309" s="17"/>
      <c r="D309" s="19"/>
      <c r="E309" s="20">
        <f>SUM(E310:E319)</f>
        <v>32850684.791999999</v>
      </c>
      <c r="F309" s="20">
        <f>SUM(F310:F319)</f>
        <v>31950474.553099997</v>
      </c>
      <c r="G309" s="20">
        <f t="shared" ref="G309:AK309" si="117">G310</f>
        <v>0</v>
      </c>
      <c r="H309" s="20">
        <f>SUM(H310:H316)</f>
        <v>0</v>
      </c>
      <c r="I309" s="20">
        <f t="shared" si="117"/>
        <v>0</v>
      </c>
      <c r="J309" s="20"/>
      <c r="K309" s="20">
        <f t="shared" si="117"/>
        <v>0</v>
      </c>
      <c r="L309" s="20">
        <f t="shared" si="117"/>
        <v>0</v>
      </c>
      <c r="M309" s="20">
        <f t="shared" si="117"/>
        <v>0</v>
      </c>
      <c r="N309" s="20">
        <f t="shared" si="117"/>
        <v>0</v>
      </c>
      <c r="O309" s="20">
        <f>SUM(O310:O319)</f>
        <v>9966390.4000000004</v>
      </c>
      <c r="P309" s="20">
        <f>SUM(P310:P319)</f>
        <v>9966390.4000000004</v>
      </c>
      <c r="Q309" s="20">
        <f t="shared" si="117"/>
        <v>0</v>
      </c>
      <c r="R309" s="20">
        <f t="shared" si="117"/>
        <v>0</v>
      </c>
      <c r="S309" s="20">
        <f>SUM(S310:S319)</f>
        <v>9566120</v>
      </c>
      <c r="T309" s="20">
        <f>SUM(T310:T319)</f>
        <v>9566120</v>
      </c>
      <c r="U309" s="20">
        <f t="shared" si="117"/>
        <v>0</v>
      </c>
      <c r="V309" s="20">
        <f t="shared" si="117"/>
        <v>0</v>
      </c>
      <c r="W309" s="20">
        <f t="shared" si="99"/>
        <v>0</v>
      </c>
      <c r="X309" s="20"/>
      <c r="Y309" s="20">
        <f>P309+Q309-T309-U309</f>
        <v>400270.40000000037</v>
      </c>
      <c r="Z309" s="113">
        <f t="shared" si="113"/>
        <v>4.0162022952663017E-2</v>
      </c>
      <c r="AA309" s="20">
        <f>Y309+W309</f>
        <v>400270.40000000037</v>
      </c>
      <c r="AB309" s="122">
        <f t="shared" si="115"/>
        <v>4.0162022952663017E-2</v>
      </c>
      <c r="AC309" s="20">
        <f t="shared" ref="AC309:AE309" si="118">SUM(AC310:AC319)</f>
        <v>10</v>
      </c>
      <c r="AD309" s="20">
        <f t="shared" si="118"/>
        <v>0</v>
      </c>
      <c r="AE309" s="20">
        <f t="shared" si="118"/>
        <v>0</v>
      </c>
      <c r="AF309" s="20">
        <f t="shared" si="117"/>
        <v>0</v>
      </c>
      <c r="AG309" s="20"/>
      <c r="AH309" s="20"/>
      <c r="AI309" s="20"/>
      <c r="AJ309" s="20"/>
      <c r="AK309" s="228">
        <f t="shared" si="117"/>
        <v>0</v>
      </c>
    </row>
    <row r="310" spans="1:37" s="252" customFormat="1" ht="69.75" customHeight="1">
      <c r="A310" s="269">
        <f>ROW()-39</f>
        <v>271</v>
      </c>
      <c r="B310" s="43" t="s">
        <v>497</v>
      </c>
      <c r="C310" s="87" t="s">
        <v>73</v>
      </c>
      <c r="D310" s="40" t="s">
        <v>47</v>
      </c>
      <c r="E310" s="41">
        <v>3920703</v>
      </c>
      <c r="F310" s="47">
        <v>3915676.7986900001</v>
      </c>
      <c r="G310" s="41"/>
      <c r="H310" s="41"/>
      <c r="I310" s="41"/>
      <c r="J310" s="32" t="s">
        <v>498</v>
      </c>
      <c r="K310" s="41"/>
      <c r="L310" s="41"/>
      <c r="M310" s="41"/>
      <c r="N310" s="41"/>
      <c r="O310" s="41">
        <f t="shared" ref="O310:O319" si="119">SUM(P310:R310)</f>
        <v>1012638</v>
      </c>
      <c r="P310" s="41">
        <v>1012638</v>
      </c>
      <c r="Q310" s="41"/>
      <c r="R310" s="41"/>
      <c r="S310" s="41">
        <f t="shared" ref="S310:S316" si="120">SUM(T310:V310)</f>
        <v>1012638</v>
      </c>
      <c r="T310" s="41">
        <v>1012638</v>
      </c>
      <c r="U310" s="41"/>
      <c r="V310" s="41"/>
      <c r="W310" s="52">
        <f t="shared" si="99"/>
        <v>0</v>
      </c>
      <c r="X310" s="52"/>
      <c r="Y310" s="52">
        <f t="shared" ref="Y310:Y319" si="121">P310+Q310-T310-U310</f>
        <v>0</v>
      </c>
      <c r="Z310" s="115">
        <f t="shared" si="113"/>
        <v>0</v>
      </c>
      <c r="AA310" s="52">
        <f t="shared" ref="AA310:AA319" si="122">Y310+W310</f>
        <v>0</v>
      </c>
      <c r="AB310" s="124">
        <f t="shared" si="115"/>
        <v>0</v>
      </c>
      <c r="AC310" s="133">
        <v>1</v>
      </c>
      <c r="AD310" s="133"/>
      <c r="AE310" s="133"/>
      <c r="AF310" s="56"/>
      <c r="AG310" s="56"/>
      <c r="AH310" s="56"/>
      <c r="AI310" s="58" t="s">
        <v>839</v>
      </c>
      <c r="AJ310" s="58" t="s">
        <v>840</v>
      </c>
      <c r="AK310" s="49"/>
    </row>
    <row r="311" spans="1:37" s="252" customFormat="1" ht="96.6" customHeight="1">
      <c r="A311" s="269">
        <f t="shared" ref="A311:A319" si="123">ROW()-39</f>
        <v>272</v>
      </c>
      <c r="B311" s="43" t="s">
        <v>501</v>
      </c>
      <c r="C311" s="87" t="s">
        <v>74</v>
      </c>
      <c r="D311" s="135" t="s">
        <v>47</v>
      </c>
      <c r="E311" s="41">
        <v>25307124</v>
      </c>
      <c r="F311" s="47">
        <v>24709885.39686</v>
      </c>
      <c r="G311" s="41"/>
      <c r="H311" s="41"/>
      <c r="I311" s="41"/>
      <c r="J311" s="32" t="s">
        <v>502</v>
      </c>
      <c r="K311" s="41"/>
      <c r="L311" s="41"/>
      <c r="M311" s="41"/>
      <c r="N311" s="41"/>
      <c r="O311" s="41">
        <f t="shared" si="119"/>
        <v>8088200</v>
      </c>
      <c r="P311" s="41">
        <v>8088200</v>
      </c>
      <c r="Q311" s="41"/>
      <c r="R311" s="41"/>
      <c r="S311" s="41">
        <f t="shared" si="120"/>
        <v>8055924.5999999996</v>
      </c>
      <c r="T311" s="41">
        <v>8055924.5999999996</v>
      </c>
      <c r="U311" s="41"/>
      <c r="V311" s="41"/>
      <c r="W311" s="52">
        <f t="shared" si="99"/>
        <v>0</v>
      </c>
      <c r="X311" s="52"/>
      <c r="Y311" s="52">
        <f t="shared" si="121"/>
        <v>32275.400000000373</v>
      </c>
      <c r="Z311" s="115">
        <f t="shared" si="113"/>
        <v>3.9904305036967897E-3</v>
      </c>
      <c r="AA311" s="52">
        <f t="shared" si="122"/>
        <v>32275.400000000373</v>
      </c>
      <c r="AB311" s="124">
        <f t="shared" si="115"/>
        <v>3.9904305036967897E-3</v>
      </c>
      <c r="AC311" s="133">
        <v>1</v>
      </c>
      <c r="AD311" s="133"/>
      <c r="AE311" s="133"/>
      <c r="AF311" s="56"/>
      <c r="AG311" s="56"/>
      <c r="AH311" s="56"/>
      <c r="AI311" s="58" t="s">
        <v>841</v>
      </c>
      <c r="AJ311" s="58" t="s">
        <v>842</v>
      </c>
      <c r="AK311" s="49"/>
    </row>
    <row r="312" spans="1:37" s="252" customFormat="1" ht="69.75" customHeight="1">
      <c r="A312" s="269">
        <f t="shared" si="123"/>
        <v>273</v>
      </c>
      <c r="B312" s="43" t="s">
        <v>847</v>
      </c>
      <c r="C312" s="87" t="s">
        <v>74</v>
      </c>
      <c r="D312" s="135" t="s">
        <v>47</v>
      </c>
      <c r="E312" s="41">
        <v>1925082</v>
      </c>
      <c r="F312" s="47">
        <v>1860503.1017899998</v>
      </c>
      <c r="G312" s="41"/>
      <c r="H312" s="41"/>
      <c r="I312" s="41"/>
      <c r="J312" s="32" t="s">
        <v>503</v>
      </c>
      <c r="K312" s="41"/>
      <c r="L312" s="41"/>
      <c r="M312" s="41"/>
      <c r="N312" s="41"/>
      <c r="O312" s="41">
        <f t="shared" si="119"/>
        <v>497557.4</v>
      </c>
      <c r="P312" s="41">
        <v>497557.4</v>
      </c>
      <c r="Q312" s="41"/>
      <c r="R312" s="41"/>
      <c r="S312" s="41">
        <f t="shared" si="120"/>
        <v>497557.4</v>
      </c>
      <c r="T312" s="41">
        <v>497557.4</v>
      </c>
      <c r="U312" s="41"/>
      <c r="V312" s="41"/>
      <c r="W312" s="52">
        <f t="shared" si="99"/>
        <v>0</v>
      </c>
      <c r="X312" s="52"/>
      <c r="Y312" s="52">
        <f t="shared" si="121"/>
        <v>0</v>
      </c>
      <c r="Z312" s="115">
        <f t="shared" si="113"/>
        <v>0</v>
      </c>
      <c r="AA312" s="52">
        <f t="shared" si="122"/>
        <v>0</v>
      </c>
      <c r="AB312" s="124">
        <f t="shared" si="115"/>
        <v>0</v>
      </c>
      <c r="AC312" s="133">
        <v>1</v>
      </c>
      <c r="AD312" s="133"/>
      <c r="AE312" s="133"/>
      <c r="AF312" s="56"/>
      <c r="AG312" s="56"/>
      <c r="AH312" s="56"/>
      <c r="AI312" s="58" t="s">
        <v>843</v>
      </c>
      <c r="AJ312" s="58" t="s">
        <v>846</v>
      </c>
      <c r="AK312" s="49"/>
    </row>
    <row r="313" spans="1:37" s="252" customFormat="1" ht="96.75" customHeight="1">
      <c r="A313" s="269">
        <f t="shared" si="123"/>
        <v>274</v>
      </c>
      <c r="B313" s="43" t="s">
        <v>504</v>
      </c>
      <c r="C313" s="87" t="s">
        <v>74</v>
      </c>
      <c r="D313" s="135" t="s">
        <v>47</v>
      </c>
      <c r="E313" s="41">
        <v>1404362.7919999999</v>
      </c>
      <c r="F313" s="47">
        <v>1306053.0657599999</v>
      </c>
      <c r="G313" s="41"/>
      <c r="H313" s="41"/>
      <c r="I313" s="41"/>
      <c r="J313" s="32" t="s">
        <v>505</v>
      </c>
      <c r="K313" s="41"/>
      <c r="L313" s="41"/>
      <c r="M313" s="41"/>
      <c r="N313" s="41"/>
      <c r="O313" s="41">
        <f t="shared" si="119"/>
        <v>65282</v>
      </c>
      <c r="P313" s="41">
        <v>65282</v>
      </c>
      <c r="Q313" s="41"/>
      <c r="R313" s="41"/>
      <c r="S313" s="41">
        <f t="shared" si="120"/>
        <v>0</v>
      </c>
      <c r="T313" s="41">
        <v>0</v>
      </c>
      <c r="U313" s="41"/>
      <c r="V313" s="41"/>
      <c r="W313" s="52">
        <f t="shared" si="99"/>
        <v>0</v>
      </c>
      <c r="X313" s="52"/>
      <c r="Y313" s="52">
        <f t="shared" si="121"/>
        <v>65282</v>
      </c>
      <c r="Z313" s="115">
        <f t="shared" si="113"/>
        <v>1</v>
      </c>
      <c r="AA313" s="52">
        <f t="shared" si="122"/>
        <v>65282</v>
      </c>
      <c r="AB313" s="124">
        <f t="shared" si="115"/>
        <v>1</v>
      </c>
      <c r="AC313" s="133">
        <v>1</v>
      </c>
      <c r="AD313" s="133"/>
      <c r="AE313" s="133"/>
      <c r="AF313" s="56"/>
      <c r="AG313" s="56"/>
      <c r="AH313" s="56"/>
      <c r="AI313" s="58" t="s">
        <v>844</v>
      </c>
      <c r="AJ313" s="58" t="s">
        <v>845</v>
      </c>
      <c r="AK313" s="49" t="s">
        <v>836</v>
      </c>
    </row>
    <row r="314" spans="1:37" s="252" customFormat="1" ht="66.75" customHeight="1">
      <c r="A314" s="269">
        <f t="shared" si="123"/>
        <v>275</v>
      </c>
      <c r="B314" s="43" t="s">
        <v>624</v>
      </c>
      <c r="C314" s="39">
        <v>355022015</v>
      </c>
      <c r="D314" s="135">
        <v>2026</v>
      </c>
      <c r="E314" s="41">
        <v>37600</v>
      </c>
      <c r="F314" s="47">
        <v>37600.699999999997</v>
      </c>
      <c r="G314" s="41"/>
      <c r="H314" s="41"/>
      <c r="I314" s="41"/>
      <c r="J314" s="153"/>
      <c r="K314" s="41"/>
      <c r="L314" s="41"/>
      <c r="M314" s="41"/>
      <c r="N314" s="41"/>
      <c r="O314" s="41">
        <f t="shared" si="119"/>
        <v>46900</v>
      </c>
      <c r="P314" s="41">
        <v>46900</v>
      </c>
      <c r="Q314" s="41"/>
      <c r="R314" s="41"/>
      <c r="S314" s="41">
        <f t="shared" si="120"/>
        <v>0</v>
      </c>
      <c r="T314" s="41"/>
      <c r="U314" s="41"/>
      <c r="V314" s="41"/>
      <c r="W314" s="52">
        <f t="shared" si="99"/>
        <v>0</v>
      </c>
      <c r="X314" s="52"/>
      <c r="Y314" s="52">
        <f t="shared" si="121"/>
        <v>46900</v>
      </c>
      <c r="Z314" s="115">
        <f t="shared" si="113"/>
        <v>1</v>
      </c>
      <c r="AA314" s="52">
        <f t="shared" si="122"/>
        <v>46900</v>
      </c>
      <c r="AB314" s="124">
        <f t="shared" si="115"/>
        <v>1</v>
      </c>
      <c r="AC314" s="133">
        <v>1</v>
      </c>
      <c r="AD314" s="133"/>
      <c r="AE314" s="133"/>
      <c r="AF314" s="56"/>
      <c r="AG314" s="56"/>
      <c r="AH314" s="56"/>
      <c r="AI314" s="58" t="s">
        <v>871</v>
      </c>
      <c r="AJ314" s="58" t="s">
        <v>872</v>
      </c>
      <c r="AK314" s="49" t="s">
        <v>1517</v>
      </c>
    </row>
    <row r="315" spans="1:37" s="252" customFormat="1" ht="66.75" customHeight="1">
      <c r="A315" s="269">
        <f t="shared" si="123"/>
        <v>276</v>
      </c>
      <c r="B315" s="43" t="s">
        <v>625</v>
      </c>
      <c r="C315" s="39">
        <v>355028015</v>
      </c>
      <c r="D315" s="135">
        <v>2026</v>
      </c>
      <c r="E315" s="41">
        <v>10300</v>
      </c>
      <c r="F315" s="47">
        <v>7999.99</v>
      </c>
      <c r="G315" s="41"/>
      <c r="H315" s="41"/>
      <c r="I315" s="41"/>
      <c r="J315" s="153"/>
      <c r="K315" s="41"/>
      <c r="L315" s="41"/>
      <c r="M315" s="41"/>
      <c r="N315" s="41"/>
      <c r="O315" s="41">
        <f t="shared" si="119"/>
        <v>10300</v>
      </c>
      <c r="P315" s="41">
        <v>10300</v>
      </c>
      <c r="Q315" s="41"/>
      <c r="R315" s="41"/>
      <c r="S315" s="41">
        <f t="shared" si="120"/>
        <v>0</v>
      </c>
      <c r="T315" s="41"/>
      <c r="U315" s="41"/>
      <c r="V315" s="41"/>
      <c r="W315" s="52">
        <f t="shared" si="99"/>
        <v>0</v>
      </c>
      <c r="X315" s="52"/>
      <c r="Y315" s="52">
        <f t="shared" si="121"/>
        <v>10300</v>
      </c>
      <c r="Z315" s="115">
        <f t="shared" si="113"/>
        <v>1</v>
      </c>
      <c r="AA315" s="52">
        <f t="shared" si="122"/>
        <v>10300</v>
      </c>
      <c r="AB315" s="124">
        <f t="shared" si="115"/>
        <v>1</v>
      </c>
      <c r="AC315" s="133">
        <v>1</v>
      </c>
      <c r="AD315" s="133"/>
      <c r="AE315" s="133"/>
      <c r="AF315" s="56"/>
      <c r="AG315" s="56"/>
      <c r="AH315" s="56"/>
      <c r="AI315" s="58" t="s">
        <v>873</v>
      </c>
      <c r="AJ315" s="58" t="s">
        <v>874</v>
      </c>
      <c r="AK315" s="49" t="s">
        <v>1517</v>
      </c>
    </row>
    <row r="316" spans="1:37" s="252" customFormat="1" ht="66.75" customHeight="1">
      <c r="A316" s="269">
        <f t="shared" si="123"/>
        <v>277</v>
      </c>
      <c r="B316" s="43" t="s">
        <v>626</v>
      </c>
      <c r="C316" s="39">
        <v>355022015</v>
      </c>
      <c r="D316" s="135">
        <v>2026</v>
      </c>
      <c r="E316" s="41">
        <v>43956</v>
      </c>
      <c r="F316" s="47">
        <v>35164.800000000003</v>
      </c>
      <c r="G316" s="41"/>
      <c r="H316" s="41"/>
      <c r="I316" s="41"/>
      <c r="J316" s="153"/>
      <c r="K316" s="41"/>
      <c r="L316" s="41"/>
      <c r="M316" s="41"/>
      <c r="N316" s="41"/>
      <c r="O316" s="41">
        <f t="shared" si="119"/>
        <v>43956</v>
      </c>
      <c r="P316" s="41">
        <v>43956</v>
      </c>
      <c r="Q316" s="41"/>
      <c r="R316" s="41"/>
      <c r="S316" s="41">
        <f t="shared" si="120"/>
        <v>0</v>
      </c>
      <c r="T316" s="41"/>
      <c r="U316" s="41"/>
      <c r="V316" s="41"/>
      <c r="W316" s="52">
        <f t="shared" si="99"/>
        <v>0</v>
      </c>
      <c r="X316" s="52"/>
      <c r="Y316" s="52">
        <f t="shared" si="121"/>
        <v>43956</v>
      </c>
      <c r="Z316" s="115">
        <f t="shared" si="113"/>
        <v>1</v>
      </c>
      <c r="AA316" s="52">
        <f t="shared" si="122"/>
        <v>43956</v>
      </c>
      <c r="AB316" s="124">
        <f t="shared" si="115"/>
        <v>1</v>
      </c>
      <c r="AC316" s="133">
        <v>1</v>
      </c>
      <c r="AD316" s="133"/>
      <c r="AE316" s="133"/>
      <c r="AF316" s="56"/>
      <c r="AG316" s="56"/>
      <c r="AH316" s="56"/>
      <c r="AI316" s="58" t="s">
        <v>875</v>
      </c>
      <c r="AJ316" s="58" t="s">
        <v>876</v>
      </c>
      <c r="AK316" s="49" t="s">
        <v>1517</v>
      </c>
    </row>
    <row r="317" spans="1:37" s="252" customFormat="1" ht="66.75" customHeight="1">
      <c r="A317" s="269">
        <f t="shared" si="123"/>
        <v>278</v>
      </c>
      <c r="B317" s="43" t="s">
        <v>741</v>
      </c>
      <c r="C317" s="202">
        <v>355001015</v>
      </c>
      <c r="D317" s="135">
        <v>2026</v>
      </c>
      <c r="E317" s="41">
        <v>62321</v>
      </c>
      <c r="F317" s="47"/>
      <c r="G317" s="41"/>
      <c r="H317" s="41"/>
      <c r="I317" s="41"/>
      <c r="J317" s="153"/>
      <c r="K317" s="41"/>
      <c r="L317" s="41"/>
      <c r="M317" s="41"/>
      <c r="N317" s="41"/>
      <c r="O317" s="41">
        <f t="shared" si="119"/>
        <v>62321</v>
      </c>
      <c r="P317" s="41">
        <v>62321</v>
      </c>
      <c r="Q317" s="41"/>
      <c r="R317" s="41"/>
      <c r="S317" s="41"/>
      <c r="T317" s="41"/>
      <c r="U317" s="41"/>
      <c r="V317" s="41"/>
      <c r="W317" s="52"/>
      <c r="X317" s="52"/>
      <c r="Y317" s="52">
        <f t="shared" si="121"/>
        <v>62321</v>
      </c>
      <c r="Z317" s="115">
        <f t="shared" si="113"/>
        <v>1</v>
      </c>
      <c r="AA317" s="52">
        <f t="shared" si="122"/>
        <v>62321</v>
      </c>
      <c r="AB317" s="124">
        <f t="shared" si="115"/>
        <v>1</v>
      </c>
      <c r="AC317" s="133">
        <v>1</v>
      </c>
      <c r="AD317" s="133"/>
      <c r="AE317" s="133"/>
      <c r="AF317" s="56"/>
      <c r="AG317" s="56"/>
      <c r="AH317" s="56"/>
      <c r="AI317" s="191"/>
      <c r="AJ317" s="58"/>
      <c r="AK317" s="49" t="s">
        <v>1518</v>
      </c>
    </row>
    <row r="318" spans="1:37" s="252" customFormat="1" ht="66.75" customHeight="1">
      <c r="A318" s="269">
        <f t="shared" si="123"/>
        <v>279</v>
      </c>
      <c r="B318" s="43" t="s">
        <v>742</v>
      </c>
      <c r="C318" s="202">
        <v>355014015</v>
      </c>
      <c r="D318" s="135">
        <v>2026</v>
      </c>
      <c r="E318" s="41">
        <v>54236</v>
      </c>
      <c r="F318" s="47">
        <v>18970</v>
      </c>
      <c r="G318" s="41"/>
      <c r="H318" s="41"/>
      <c r="I318" s="41"/>
      <c r="J318" s="153"/>
      <c r="K318" s="41"/>
      <c r="L318" s="41"/>
      <c r="M318" s="41"/>
      <c r="N318" s="41"/>
      <c r="O318" s="41">
        <f t="shared" si="119"/>
        <v>54236</v>
      </c>
      <c r="P318" s="41">
        <v>54236</v>
      </c>
      <c r="Q318" s="41"/>
      <c r="R318" s="41"/>
      <c r="S318" s="41"/>
      <c r="T318" s="41"/>
      <c r="U318" s="41"/>
      <c r="V318" s="41"/>
      <c r="W318" s="52"/>
      <c r="X318" s="52"/>
      <c r="Y318" s="52">
        <f t="shared" si="121"/>
        <v>54236</v>
      </c>
      <c r="Z318" s="115">
        <f t="shared" si="113"/>
        <v>1</v>
      </c>
      <c r="AA318" s="52">
        <f t="shared" si="122"/>
        <v>54236</v>
      </c>
      <c r="AB318" s="124">
        <f t="shared" si="115"/>
        <v>1</v>
      </c>
      <c r="AC318" s="133">
        <v>1</v>
      </c>
      <c r="AD318" s="133"/>
      <c r="AE318" s="133"/>
      <c r="AF318" s="56"/>
      <c r="AG318" s="56"/>
      <c r="AH318" s="56"/>
      <c r="AI318" s="203" t="s">
        <v>877</v>
      </c>
      <c r="AJ318" s="58" t="s">
        <v>878</v>
      </c>
      <c r="AK318" s="49" t="s">
        <v>1517</v>
      </c>
    </row>
    <row r="319" spans="1:37" s="252" customFormat="1" ht="66.75" customHeight="1">
      <c r="A319" s="269">
        <f t="shared" si="123"/>
        <v>280</v>
      </c>
      <c r="B319" s="43" t="s">
        <v>743</v>
      </c>
      <c r="C319" s="202">
        <v>355016015</v>
      </c>
      <c r="D319" s="135">
        <v>2026</v>
      </c>
      <c r="E319" s="41">
        <v>85000</v>
      </c>
      <c r="F319" s="47">
        <v>58620.7</v>
      </c>
      <c r="G319" s="41"/>
      <c r="H319" s="41"/>
      <c r="I319" s="41"/>
      <c r="J319" s="153"/>
      <c r="K319" s="41"/>
      <c r="L319" s="41"/>
      <c r="M319" s="41"/>
      <c r="N319" s="41"/>
      <c r="O319" s="41">
        <f t="shared" si="119"/>
        <v>85000</v>
      </c>
      <c r="P319" s="41">
        <v>85000</v>
      </c>
      <c r="Q319" s="41"/>
      <c r="R319" s="41"/>
      <c r="S319" s="41"/>
      <c r="T319" s="41"/>
      <c r="U319" s="41"/>
      <c r="V319" s="41"/>
      <c r="W319" s="52"/>
      <c r="X319" s="52"/>
      <c r="Y319" s="52">
        <f t="shared" si="121"/>
        <v>85000</v>
      </c>
      <c r="Z319" s="115">
        <f t="shared" si="113"/>
        <v>1</v>
      </c>
      <c r="AA319" s="52">
        <f t="shared" si="122"/>
        <v>85000</v>
      </c>
      <c r="AB319" s="124">
        <f t="shared" si="115"/>
        <v>1</v>
      </c>
      <c r="AC319" s="133">
        <v>1</v>
      </c>
      <c r="AD319" s="133"/>
      <c r="AE319" s="133"/>
      <c r="AF319" s="56"/>
      <c r="AG319" s="56"/>
      <c r="AH319" s="56"/>
      <c r="AI319" s="58" t="s">
        <v>879</v>
      </c>
      <c r="AJ319" s="58" t="s">
        <v>880</v>
      </c>
      <c r="AK319" s="49" t="s">
        <v>1517</v>
      </c>
    </row>
    <row r="320" spans="1:37" s="258" customFormat="1" ht="28.5" customHeight="1">
      <c r="A320" s="271" t="s">
        <v>499</v>
      </c>
      <c r="B320" s="272"/>
      <c r="C320" s="156"/>
      <c r="D320" s="15"/>
      <c r="E320" s="23">
        <f>E322+F325</f>
        <v>2425349.8649999998</v>
      </c>
      <c r="F320" s="23">
        <f>F322+F325</f>
        <v>2337343.81733</v>
      </c>
      <c r="G320" s="23">
        <f t="shared" ref="G320:AF320" si="124">G322+G325</f>
        <v>0</v>
      </c>
      <c r="H320" s="23">
        <f t="shared" si="124"/>
        <v>0</v>
      </c>
      <c r="I320" s="23">
        <f t="shared" si="124"/>
        <v>0</v>
      </c>
      <c r="J320" s="23"/>
      <c r="K320" s="23"/>
      <c r="L320" s="23">
        <f t="shared" si="124"/>
        <v>0</v>
      </c>
      <c r="M320" s="23">
        <f t="shared" si="124"/>
        <v>0</v>
      </c>
      <c r="N320" s="23">
        <f t="shared" si="124"/>
        <v>0</v>
      </c>
      <c r="O320" s="23">
        <f t="shared" si="124"/>
        <v>161884.08976999999</v>
      </c>
      <c r="P320" s="23">
        <f t="shared" si="124"/>
        <v>161884.08976999999</v>
      </c>
      <c r="Q320" s="23">
        <f t="shared" si="124"/>
        <v>0</v>
      </c>
      <c r="R320" s="23">
        <f t="shared" si="124"/>
        <v>0</v>
      </c>
      <c r="S320" s="23">
        <f t="shared" si="124"/>
        <v>161884.08976999999</v>
      </c>
      <c r="T320" s="23">
        <f t="shared" si="124"/>
        <v>161884.08976999999</v>
      </c>
      <c r="U320" s="23">
        <f t="shared" si="124"/>
        <v>0</v>
      </c>
      <c r="V320" s="23">
        <f t="shared" si="124"/>
        <v>0</v>
      </c>
      <c r="W320" s="23">
        <f t="shared" si="99"/>
        <v>0</v>
      </c>
      <c r="X320" s="23"/>
      <c r="Y320" s="23">
        <f t="shared" si="112"/>
        <v>0</v>
      </c>
      <c r="Z320" s="109">
        <f t="shared" si="113"/>
        <v>0</v>
      </c>
      <c r="AA320" s="23">
        <f t="shared" si="114"/>
        <v>0</v>
      </c>
      <c r="AB320" s="110">
        <f t="shared" si="115"/>
        <v>0</v>
      </c>
      <c r="AC320" s="23">
        <f t="shared" si="124"/>
        <v>1</v>
      </c>
      <c r="AD320" s="23">
        <f t="shared" si="124"/>
        <v>1</v>
      </c>
      <c r="AE320" s="23">
        <f t="shared" si="124"/>
        <v>1</v>
      </c>
      <c r="AF320" s="23">
        <f t="shared" si="124"/>
        <v>0</v>
      </c>
      <c r="AG320" s="23"/>
      <c r="AH320" s="23"/>
      <c r="AI320" s="23"/>
      <c r="AJ320" s="23"/>
      <c r="AK320" s="227"/>
    </row>
    <row r="321" spans="1:37" s="252" customFormat="1" ht="21.6" customHeight="1">
      <c r="A321" s="30"/>
      <c r="B321" s="12" t="s">
        <v>0</v>
      </c>
      <c r="C321" s="3"/>
      <c r="D321" s="2"/>
      <c r="E321" s="13"/>
      <c r="F321" s="13"/>
      <c r="G321" s="13"/>
      <c r="H321" s="13"/>
      <c r="I321" s="13"/>
      <c r="J321" s="14"/>
      <c r="K321" s="13"/>
      <c r="L321" s="13"/>
      <c r="M321" s="13"/>
      <c r="N321" s="13"/>
      <c r="O321" s="33">
        <v>0</v>
      </c>
      <c r="P321" s="13"/>
      <c r="Q321" s="13"/>
      <c r="R321" s="13"/>
      <c r="S321" s="33">
        <v>0</v>
      </c>
      <c r="T321" s="13"/>
      <c r="U321" s="13"/>
      <c r="V321" s="13"/>
      <c r="W321" s="51">
        <f t="shared" si="99"/>
        <v>0</v>
      </c>
      <c r="X321" s="53"/>
      <c r="Y321" s="51">
        <f t="shared" si="112"/>
        <v>0</v>
      </c>
      <c r="Z321" s="116"/>
      <c r="AA321" s="51"/>
      <c r="AB321" s="125"/>
      <c r="AC321" s="103"/>
      <c r="AD321" s="103"/>
      <c r="AE321" s="103"/>
      <c r="AF321" s="57"/>
      <c r="AG321" s="57"/>
      <c r="AH321" s="57"/>
      <c r="AI321" s="57"/>
      <c r="AJ321" s="57"/>
      <c r="AK321" s="64"/>
    </row>
    <row r="322" spans="1:37" s="252" customFormat="1" ht="32.25" customHeight="1">
      <c r="A322" s="29" t="s">
        <v>500</v>
      </c>
      <c r="B322" s="21" t="s">
        <v>8</v>
      </c>
      <c r="C322" s="17"/>
      <c r="D322" s="19"/>
      <c r="E322" s="20">
        <f>E323+E324</f>
        <v>2321269.6949999998</v>
      </c>
      <c r="F322" s="20">
        <f>F323+F324</f>
        <v>2233263.6473300001</v>
      </c>
      <c r="G322" s="20">
        <f t="shared" ref="G322:AF322" si="125">G323+G324</f>
        <v>0</v>
      </c>
      <c r="H322" s="20">
        <f t="shared" si="125"/>
        <v>0</v>
      </c>
      <c r="I322" s="20">
        <f t="shared" si="125"/>
        <v>0</v>
      </c>
      <c r="J322" s="20"/>
      <c r="K322" s="20"/>
      <c r="L322" s="20">
        <f t="shared" si="125"/>
        <v>0</v>
      </c>
      <c r="M322" s="20">
        <f t="shared" si="125"/>
        <v>0</v>
      </c>
      <c r="N322" s="20">
        <f t="shared" si="125"/>
        <v>0</v>
      </c>
      <c r="O322" s="20">
        <f t="shared" si="125"/>
        <v>161884.08976999999</v>
      </c>
      <c r="P322" s="20">
        <f t="shared" si="125"/>
        <v>161884.08976999999</v>
      </c>
      <c r="Q322" s="20">
        <f t="shared" si="125"/>
        <v>0</v>
      </c>
      <c r="R322" s="20">
        <f t="shared" si="125"/>
        <v>0</v>
      </c>
      <c r="S322" s="20">
        <f t="shared" si="125"/>
        <v>161884.08976999999</v>
      </c>
      <c r="T322" s="20">
        <f t="shared" si="125"/>
        <v>161884.08976999999</v>
      </c>
      <c r="U322" s="20">
        <f t="shared" si="125"/>
        <v>0</v>
      </c>
      <c r="V322" s="20">
        <f t="shared" si="125"/>
        <v>0</v>
      </c>
      <c r="W322" s="20">
        <f t="shared" si="99"/>
        <v>0</v>
      </c>
      <c r="X322" s="20"/>
      <c r="Y322" s="20">
        <f t="shared" si="112"/>
        <v>0</v>
      </c>
      <c r="Z322" s="113">
        <f t="shared" si="113"/>
        <v>0</v>
      </c>
      <c r="AA322" s="20">
        <f t="shared" si="114"/>
        <v>0</v>
      </c>
      <c r="AB322" s="122">
        <f t="shared" si="115"/>
        <v>0</v>
      </c>
      <c r="AC322" s="20">
        <f t="shared" ref="AC322:AE322" si="126">AC323+AC324</f>
        <v>1</v>
      </c>
      <c r="AD322" s="20">
        <f t="shared" si="126"/>
        <v>1</v>
      </c>
      <c r="AE322" s="20">
        <f t="shared" si="126"/>
        <v>0</v>
      </c>
      <c r="AF322" s="20">
        <f t="shared" si="125"/>
        <v>0</v>
      </c>
      <c r="AG322" s="20"/>
      <c r="AH322" s="20"/>
      <c r="AI322" s="20"/>
      <c r="AJ322" s="20"/>
      <c r="AK322" s="228"/>
    </row>
    <row r="323" spans="1:37" s="252" customFormat="1" ht="46.9" customHeight="1">
      <c r="A323" s="269">
        <f>ROW()-42</f>
        <v>281</v>
      </c>
      <c r="B323" s="43" t="s">
        <v>449</v>
      </c>
      <c r="C323" s="87" t="s">
        <v>88</v>
      </c>
      <c r="D323" s="40" t="s">
        <v>63</v>
      </c>
      <c r="E323" s="41">
        <v>1556216</v>
      </c>
      <c r="F323" s="47">
        <v>1507872.5974999999</v>
      </c>
      <c r="G323" s="41"/>
      <c r="H323" s="41"/>
      <c r="I323" s="41"/>
      <c r="J323" s="32" t="s">
        <v>450</v>
      </c>
      <c r="K323" s="205" t="s">
        <v>937</v>
      </c>
      <c r="L323" s="41">
        <v>0</v>
      </c>
      <c r="M323" s="41"/>
      <c r="N323" s="41"/>
      <c r="O323" s="41"/>
      <c r="P323" s="41"/>
      <c r="Q323" s="41"/>
      <c r="R323" s="41"/>
      <c r="S323" s="41"/>
      <c r="T323" s="41"/>
      <c r="U323" s="41"/>
      <c r="V323" s="41"/>
      <c r="W323" s="52">
        <f t="shared" si="99"/>
        <v>0</v>
      </c>
      <c r="X323" s="52"/>
      <c r="Y323" s="52">
        <f t="shared" si="112"/>
        <v>0</v>
      </c>
      <c r="Z323" s="115" t="e">
        <f t="shared" si="113"/>
        <v>#DIV/0!</v>
      </c>
      <c r="AA323" s="52">
        <f t="shared" si="114"/>
        <v>0</v>
      </c>
      <c r="AB323" s="124" t="e">
        <f t="shared" si="115"/>
        <v>#DIV/0!</v>
      </c>
      <c r="AC323" s="133"/>
      <c r="AD323" s="133">
        <v>1</v>
      </c>
      <c r="AE323" s="133"/>
      <c r="AF323" s="56"/>
      <c r="AG323" s="58"/>
      <c r="AH323" s="58"/>
      <c r="AI323" s="58" t="s">
        <v>1371</v>
      </c>
      <c r="AJ323" s="58" t="s">
        <v>1368</v>
      </c>
      <c r="AK323" s="209" t="s">
        <v>1519</v>
      </c>
    </row>
    <row r="324" spans="1:37" s="252" customFormat="1" ht="81" customHeight="1">
      <c r="A324" s="269">
        <f>ROW()-42</f>
        <v>282</v>
      </c>
      <c r="B324" s="43" t="s">
        <v>451</v>
      </c>
      <c r="C324" s="87" t="s">
        <v>90</v>
      </c>
      <c r="D324" s="42" t="s">
        <v>47</v>
      </c>
      <c r="E324" s="41">
        <v>765053.69499999995</v>
      </c>
      <c r="F324" s="41">
        <v>725391.04983000003</v>
      </c>
      <c r="G324" s="41"/>
      <c r="H324" s="41"/>
      <c r="I324" s="41"/>
      <c r="J324" s="32" t="s">
        <v>452</v>
      </c>
      <c r="K324" s="233" t="s">
        <v>938</v>
      </c>
      <c r="L324" s="41"/>
      <c r="M324" s="41"/>
      <c r="N324" s="41"/>
      <c r="O324" s="41">
        <f t="shared" ref="O324:O326" si="127">SUM(P324:R324)</f>
        <v>161884.08976999999</v>
      </c>
      <c r="P324" s="41">
        <v>161884.08976999999</v>
      </c>
      <c r="Q324" s="41"/>
      <c r="R324" s="41"/>
      <c r="S324" s="41">
        <f t="shared" ref="S324:S326" si="128">SUM(T324:V324)</f>
        <v>161884.08976999999</v>
      </c>
      <c r="T324" s="93">
        <v>161884.08976999999</v>
      </c>
      <c r="U324" s="41"/>
      <c r="V324" s="41"/>
      <c r="W324" s="52">
        <f t="shared" si="99"/>
        <v>0</v>
      </c>
      <c r="X324" s="52"/>
      <c r="Y324" s="52">
        <f t="shared" si="112"/>
        <v>0</v>
      </c>
      <c r="Z324" s="115">
        <f t="shared" si="113"/>
        <v>0</v>
      </c>
      <c r="AA324" s="52">
        <f t="shared" si="114"/>
        <v>0</v>
      </c>
      <c r="AB324" s="124">
        <f t="shared" si="115"/>
        <v>0</v>
      </c>
      <c r="AC324" s="133">
        <v>1</v>
      </c>
      <c r="AD324" s="133"/>
      <c r="AE324" s="133"/>
      <c r="AF324" s="56"/>
      <c r="AG324" s="58"/>
      <c r="AH324" s="58"/>
      <c r="AI324" s="58" t="s">
        <v>1370</v>
      </c>
      <c r="AJ324" s="58" t="s">
        <v>1369</v>
      </c>
      <c r="AK324" s="209" t="s">
        <v>1520</v>
      </c>
    </row>
    <row r="325" spans="1:37" s="252" customFormat="1" ht="33.6" customHeight="1">
      <c r="A325" s="29" t="s">
        <v>22</v>
      </c>
      <c r="B325" s="21" t="s">
        <v>9</v>
      </c>
      <c r="C325" s="17"/>
      <c r="D325" s="19"/>
      <c r="E325" s="20">
        <f>E326</f>
        <v>0</v>
      </c>
      <c r="F325" s="20">
        <f>F326</f>
        <v>104080.17</v>
      </c>
      <c r="G325" s="20">
        <f t="shared" ref="G325:V325" si="129">G326</f>
        <v>0</v>
      </c>
      <c r="H325" s="20">
        <f t="shared" si="129"/>
        <v>0</v>
      </c>
      <c r="I325" s="20">
        <f t="shared" si="129"/>
        <v>0</v>
      </c>
      <c r="J325" s="20"/>
      <c r="K325" s="20"/>
      <c r="L325" s="20">
        <f t="shared" si="129"/>
        <v>0</v>
      </c>
      <c r="M325" s="20">
        <f t="shared" si="129"/>
        <v>0</v>
      </c>
      <c r="N325" s="20">
        <f t="shared" si="129"/>
        <v>0</v>
      </c>
      <c r="O325" s="20">
        <f t="shared" si="129"/>
        <v>0</v>
      </c>
      <c r="P325" s="20">
        <f t="shared" si="129"/>
        <v>0</v>
      </c>
      <c r="Q325" s="20">
        <f t="shared" si="129"/>
        <v>0</v>
      </c>
      <c r="R325" s="20">
        <f t="shared" si="129"/>
        <v>0</v>
      </c>
      <c r="S325" s="20">
        <f t="shared" si="129"/>
        <v>0</v>
      </c>
      <c r="T325" s="20">
        <f t="shared" si="129"/>
        <v>0</v>
      </c>
      <c r="U325" s="20">
        <f t="shared" si="129"/>
        <v>0</v>
      </c>
      <c r="V325" s="20">
        <f t="shared" si="129"/>
        <v>0</v>
      </c>
      <c r="W325" s="20">
        <f t="shared" si="99"/>
        <v>0</v>
      </c>
      <c r="X325" s="20"/>
      <c r="Y325" s="20">
        <f t="shared" si="112"/>
        <v>0</v>
      </c>
      <c r="Z325" s="113"/>
      <c r="AA325" s="20"/>
      <c r="AB325" s="122"/>
      <c r="AC325" s="20">
        <f t="shared" ref="AC325:AF325" si="130">AC326</f>
        <v>0</v>
      </c>
      <c r="AD325" s="20">
        <f t="shared" si="130"/>
        <v>0</v>
      </c>
      <c r="AE325" s="20">
        <f t="shared" si="130"/>
        <v>1</v>
      </c>
      <c r="AF325" s="20">
        <f t="shared" si="130"/>
        <v>0</v>
      </c>
      <c r="AG325" s="20"/>
      <c r="AH325" s="20"/>
      <c r="AI325" s="20"/>
      <c r="AJ325" s="20"/>
      <c r="AK325" s="228"/>
    </row>
    <row r="326" spans="1:37" s="252" customFormat="1" ht="60.6" customHeight="1">
      <c r="A326" s="269">
        <f>ROW()-43</f>
        <v>283</v>
      </c>
      <c r="B326" s="43" t="s">
        <v>453</v>
      </c>
      <c r="C326" s="87" t="s">
        <v>88</v>
      </c>
      <c r="D326" s="40" t="s">
        <v>47</v>
      </c>
      <c r="E326" s="47"/>
      <c r="F326" s="47">
        <v>104080.17</v>
      </c>
      <c r="G326" s="41"/>
      <c r="H326" s="41"/>
      <c r="I326" s="41"/>
      <c r="J326" s="32" t="s">
        <v>48</v>
      </c>
      <c r="K326" s="205" t="s">
        <v>939</v>
      </c>
      <c r="L326" s="41"/>
      <c r="M326" s="41"/>
      <c r="N326" s="41"/>
      <c r="O326" s="41">
        <f t="shared" si="127"/>
        <v>0</v>
      </c>
      <c r="P326" s="41"/>
      <c r="Q326" s="41"/>
      <c r="R326" s="41"/>
      <c r="S326" s="41">
        <f t="shared" si="128"/>
        <v>0</v>
      </c>
      <c r="T326" s="41"/>
      <c r="U326" s="41"/>
      <c r="V326" s="41"/>
      <c r="W326" s="52">
        <f t="shared" si="99"/>
        <v>0</v>
      </c>
      <c r="X326" s="52"/>
      <c r="Y326" s="52">
        <f t="shared" si="112"/>
        <v>0</v>
      </c>
      <c r="Z326" s="115"/>
      <c r="AA326" s="52"/>
      <c r="AB326" s="124"/>
      <c r="AC326" s="133"/>
      <c r="AD326" s="133"/>
      <c r="AE326" s="133">
        <v>1</v>
      </c>
      <c r="AF326" s="56"/>
      <c r="AG326" s="58"/>
      <c r="AH326" s="58"/>
      <c r="AI326" s="58" t="s">
        <v>1446</v>
      </c>
      <c r="AJ326" s="58" t="s">
        <v>1349</v>
      </c>
      <c r="AK326" s="209" t="s">
        <v>1521</v>
      </c>
    </row>
    <row r="327" spans="1:37" s="253" customFormat="1" ht="35.25" customHeight="1">
      <c r="A327" s="271" t="s">
        <v>517</v>
      </c>
      <c r="B327" s="272"/>
      <c r="C327" s="156"/>
      <c r="D327" s="15"/>
      <c r="E327" s="23">
        <f>E329+F334</f>
        <v>141269603.17220002</v>
      </c>
      <c r="F327" s="23">
        <f t="shared" ref="F327:V327" si="131">F329+F334</f>
        <v>141068088.15548</v>
      </c>
      <c r="G327" s="23">
        <f t="shared" si="131"/>
        <v>0</v>
      </c>
      <c r="H327" s="23">
        <f t="shared" si="131"/>
        <v>175284.94303999998</v>
      </c>
      <c r="I327" s="23">
        <f t="shared" si="131"/>
        <v>0</v>
      </c>
      <c r="J327" s="23">
        <f t="shared" si="131"/>
        <v>0</v>
      </c>
      <c r="K327" s="23">
        <f t="shared" si="131"/>
        <v>0</v>
      </c>
      <c r="L327" s="23">
        <f t="shared" si="131"/>
        <v>0</v>
      </c>
      <c r="M327" s="23">
        <f t="shared" si="131"/>
        <v>0</v>
      </c>
      <c r="N327" s="23">
        <f t="shared" si="131"/>
        <v>0</v>
      </c>
      <c r="O327" s="23">
        <f t="shared" si="131"/>
        <v>5315206.4000000004</v>
      </c>
      <c r="P327" s="23">
        <f t="shared" si="131"/>
        <v>5315206.4000000004</v>
      </c>
      <c r="Q327" s="23">
        <f t="shared" si="131"/>
        <v>0</v>
      </c>
      <c r="R327" s="23">
        <f t="shared" si="131"/>
        <v>0</v>
      </c>
      <c r="S327" s="23">
        <f t="shared" si="131"/>
        <v>5315206.4000000004</v>
      </c>
      <c r="T327" s="23">
        <f t="shared" si="131"/>
        <v>5315206.4000000004</v>
      </c>
      <c r="U327" s="23">
        <f t="shared" si="131"/>
        <v>0</v>
      </c>
      <c r="V327" s="23">
        <f t="shared" si="131"/>
        <v>0</v>
      </c>
      <c r="W327" s="23">
        <f t="shared" si="99"/>
        <v>0</v>
      </c>
      <c r="X327" s="23"/>
      <c r="Y327" s="23">
        <f t="shared" si="112"/>
        <v>0</v>
      </c>
      <c r="Z327" s="109">
        <f t="shared" si="113"/>
        <v>0</v>
      </c>
      <c r="AA327" s="23">
        <f t="shared" si="114"/>
        <v>0</v>
      </c>
      <c r="AB327" s="110">
        <f t="shared" si="115"/>
        <v>0</v>
      </c>
      <c r="AC327" s="23">
        <f>AC329+AC334</f>
        <v>16</v>
      </c>
      <c r="AD327" s="23">
        <f>AD329+AD334</f>
        <v>0</v>
      </c>
      <c r="AE327" s="23">
        <f>AE329+AE334</f>
        <v>1</v>
      </c>
      <c r="AF327" s="23">
        <f>AF329+AF334</f>
        <v>0</v>
      </c>
      <c r="AG327" s="23"/>
      <c r="AH327" s="23"/>
      <c r="AI327" s="23"/>
      <c r="AJ327" s="23"/>
      <c r="AK327" s="227">
        <f>AK329+AK334</f>
        <v>0</v>
      </c>
    </row>
    <row r="328" spans="1:37" s="252" customFormat="1" ht="21.75" customHeight="1">
      <c r="A328" s="30"/>
      <c r="B328" s="12" t="s">
        <v>0</v>
      </c>
      <c r="C328" s="3"/>
      <c r="D328" s="2"/>
      <c r="E328" s="24"/>
      <c r="F328" s="13"/>
      <c r="G328" s="13"/>
      <c r="H328" s="13"/>
      <c r="I328" s="13"/>
      <c r="J328" s="14"/>
      <c r="K328" s="13"/>
      <c r="L328" s="13"/>
      <c r="M328" s="13"/>
      <c r="N328" s="13"/>
      <c r="O328" s="33">
        <f>SUM(P328:R328)</f>
        <v>0</v>
      </c>
      <c r="P328" s="13"/>
      <c r="Q328" s="13"/>
      <c r="R328" s="13"/>
      <c r="S328" s="33">
        <f>SUM(T328:V328)</f>
        <v>0</v>
      </c>
      <c r="T328" s="13"/>
      <c r="U328" s="13"/>
      <c r="V328" s="13"/>
      <c r="W328" s="51">
        <f t="shared" si="99"/>
        <v>0</v>
      </c>
      <c r="X328" s="53"/>
      <c r="Y328" s="51">
        <f t="shared" si="112"/>
        <v>0</v>
      </c>
      <c r="Z328" s="116"/>
      <c r="AA328" s="51"/>
      <c r="AB328" s="125"/>
      <c r="AC328" s="103"/>
      <c r="AD328" s="103"/>
      <c r="AE328" s="103"/>
      <c r="AF328" s="57"/>
      <c r="AG328" s="57"/>
      <c r="AH328" s="57"/>
      <c r="AI328" s="57"/>
      <c r="AJ328" s="57"/>
      <c r="AK328" s="64"/>
    </row>
    <row r="329" spans="1:37" s="252" customFormat="1" ht="26.25" customHeight="1">
      <c r="A329" s="29" t="s">
        <v>518</v>
      </c>
      <c r="B329" s="21" t="s">
        <v>8</v>
      </c>
      <c r="C329" s="17"/>
      <c r="D329" s="19"/>
      <c r="E329" s="20">
        <f>SUM(E330:E333)</f>
        <v>139710667.57120001</v>
      </c>
      <c r="F329" s="20">
        <f>SUM(F330:F333)</f>
        <v>139509152.55447999</v>
      </c>
      <c r="G329" s="20">
        <f>SUM(G330:G331)</f>
        <v>0</v>
      </c>
      <c r="H329" s="20">
        <f>SUM(H330:H333)</f>
        <v>0</v>
      </c>
      <c r="I329" s="20">
        <f t="shared" ref="I329:N329" si="132">SUM(I330:I331)</f>
        <v>0</v>
      </c>
      <c r="J329" s="20">
        <f t="shared" si="132"/>
        <v>0</v>
      </c>
      <c r="K329" s="20">
        <f t="shared" si="132"/>
        <v>0</v>
      </c>
      <c r="L329" s="20">
        <f t="shared" si="132"/>
        <v>0</v>
      </c>
      <c r="M329" s="20">
        <f t="shared" si="132"/>
        <v>0</v>
      </c>
      <c r="N329" s="20">
        <f t="shared" si="132"/>
        <v>0</v>
      </c>
      <c r="O329" s="20">
        <f t="shared" ref="O329:P329" si="133">SUM(O330:O333)</f>
        <v>5282100</v>
      </c>
      <c r="P329" s="20">
        <f t="shared" si="133"/>
        <v>5282100</v>
      </c>
      <c r="Q329" s="20">
        <f>SUM(Q330:Q331)</f>
        <v>0</v>
      </c>
      <c r="R329" s="20">
        <f>SUM(R330:R331)</f>
        <v>0</v>
      </c>
      <c r="S329" s="20">
        <f t="shared" ref="S329:T329" si="134">SUM(S330:S333)</f>
        <v>5282100</v>
      </c>
      <c r="T329" s="20">
        <f t="shared" si="134"/>
        <v>5282100</v>
      </c>
      <c r="U329" s="20">
        <f>SUM(U330:U331)</f>
        <v>0</v>
      </c>
      <c r="V329" s="20">
        <f>SUM(V330:V331)</f>
        <v>0</v>
      </c>
      <c r="W329" s="20">
        <f t="shared" si="99"/>
        <v>0</v>
      </c>
      <c r="X329" s="20"/>
      <c r="Y329" s="20">
        <f t="shared" si="112"/>
        <v>0</v>
      </c>
      <c r="Z329" s="113">
        <f t="shared" si="113"/>
        <v>0</v>
      </c>
      <c r="AA329" s="20">
        <f t="shared" si="114"/>
        <v>0</v>
      </c>
      <c r="AB329" s="122">
        <f t="shared" si="115"/>
        <v>0</v>
      </c>
      <c r="AC329" s="20">
        <f t="shared" ref="AC329:AE329" si="135">SUM(AC330:AC333)</f>
        <v>4</v>
      </c>
      <c r="AD329" s="20">
        <f t="shared" si="135"/>
        <v>0</v>
      </c>
      <c r="AE329" s="20">
        <f t="shared" si="135"/>
        <v>0</v>
      </c>
      <c r="AF329" s="20">
        <f>SUM(AF330:AF331)</f>
        <v>0</v>
      </c>
      <c r="AG329" s="20"/>
      <c r="AH329" s="20"/>
      <c r="AI329" s="20"/>
      <c r="AJ329" s="20"/>
      <c r="AK329" s="228">
        <f>SUM(AK330:AK331)</f>
        <v>0</v>
      </c>
    </row>
    <row r="330" spans="1:37" s="252" customFormat="1" ht="63" customHeight="1">
      <c r="A330" s="269">
        <f>ROW()-46</f>
        <v>284</v>
      </c>
      <c r="B330" s="43" t="s">
        <v>848</v>
      </c>
      <c r="C330" s="87" t="s">
        <v>75</v>
      </c>
      <c r="D330" s="40" t="s">
        <v>47</v>
      </c>
      <c r="E330" s="41">
        <v>29750432.1428</v>
      </c>
      <c r="F330" s="47">
        <v>29750432.1428</v>
      </c>
      <c r="G330" s="41"/>
      <c r="H330" s="41"/>
      <c r="I330" s="41"/>
      <c r="J330" s="32" t="s">
        <v>506</v>
      </c>
      <c r="K330" s="41"/>
      <c r="L330" s="41"/>
      <c r="M330" s="41"/>
      <c r="N330" s="41"/>
      <c r="O330" s="41">
        <f t="shared" ref="O330:O333" si="136">SUM(P330:R330)</f>
        <v>0</v>
      </c>
      <c r="P330" s="41">
        <v>0</v>
      </c>
      <c r="Q330" s="41"/>
      <c r="R330" s="41"/>
      <c r="S330" s="41">
        <f t="shared" ref="S330:S333" si="137">SUM(T330:V330)</f>
        <v>0</v>
      </c>
      <c r="T330" s="41">
        <v>0</v>
      </c>
      <c r="U330" s="41"/>
      <c r="V330" s="41"/>
      <c r="W330" s="52">
        <f t="shared" si="99"/>
        <v>0</v>
      </c>
      <c r="X330" s="52"/>
      <c r="Y330" s="52">
        <f t="shared" si="112"/>
        <v>0</v>
      </c>
      <c r="Z330" s="115" t="e">
        <f t="shared" si="113"/>
        <v>#DIV/0!</v>
      </c>
      <c r="AA330" s="52">
        <f t="shared" si="114"/>
        <v>0</v>
      </c>
      <c r="AB330" s="124" t="e">
        <f t="shared" si="115"/>
        <v>#DIV/0!</v>
      </c>
      <c r="AC330" s="133">
        <v>1</v>
      </c>
      <c r="AD330" s="133"/>
      <c r="AE330" s="133"/>
      <c r="AF330" s="56"/>
      <c r="AG330" s="56"/>
      <c r="AH330" s="56"/>
      <c r="AI330" s="58" t="s">
        <v>849</v>
      </c>
      <c r="AJ330" s="58" t="s">
        <v>850</v>
      </c>
      <c r="AK330" s="49" t="s">
        <v>749</v>
      </c>
    </row>
    <row r="331" spans="1:37" s="252" customFormat="1" ht="69.75" customHeight="1">
      <c r="A331" s="269">
        <f t="shared" ref="A331:A333" si="138">ROW()-46</f>
        <v>285</v>
      </c>
      <c r="B331" s="43" t="s">
        <v>507</v>
      </c>
      <c r="C331" s="87" t="s">
        <v>75</v>
      </c>
      <c r="D331" s="40" t="s">
        <v>47</v>
      </c>
      <c r="E331" s="41">
        <v>83260821.428399995</v>
      </c>
      <c r="F331" s="47">
        <v>83260821.428399995</v>
      </c>
      <c r="G331" s="41"/>
      <c r="H331" s="41"/>
      <c r="I331" s="41"/>
      <c r="J331" s="32" t="s">
        <v>508</v>
      </c>
      <c r="K331" s="41"/>
      <c r="L331" s="41"/>
      <c r="M331" s="41"/>
      <c r="N331" s="41"/>
      <c r="O331" s="41">
        <f t="shared" si="136"/>
        <v>4112100</v>
      </c>
      <c r="P331" s="41">
        <v>4112100</v>
      </c>
      <c r="Q331" s="41"/>
      <c r="R331" s="41"/>
      <c r="S331" s="41">
        <f t="shared" si="137"/>
        <v>4112100</v>
      </c>
      <c r="T331" s="41">
        <v>4112100</v>
      </c>
      <c r="U331" s="41"/>
      <c r="V331" s="41"/>
      <c r="W331" s="52">
        <f t="shared" si="99"/>
        <v>0</v>
      </c>
      <c r="X331" s="52"/>
      <c r="Y331" s="52">
        <f t="shared" si="112"/>
        <v>0</v>
      </c>
      <c r="Z331" s="115">
        <f t="shared" si="113"/>
        <v>0</v>
      </c>
      <c r="AA331" s="52">
        <f t="shared" si="114"/>
        <v>0</v>
      </c>
      <c r="AB331" s="124">
        <f t="shared" si="115"/>
        <v>0</v>
      </c>
      <c r="AC331" s="133">
        <v>1</v>
      </c>
      <c r="AD331" s="133"/>
      <c r="AE331" s="133"/>
      <c r="AF331" s="56"/>
      <c r="AG331" s="56"/>
      <c r="AH331" s="56"/>
      <c r="AI331" s="58" t="s">
        <v>851</v>
      </c>
      <c r="AJ331" s="58" t="s">
        <v>850</v>
      </c>
      <c r="AK331" s="49"/>
    </row>
    <row r="332" spans="1:37" s="252" customFormat="1" ht="69.75" customHeight="1">
      <c r="A332" s="269">
        <f t="shared" si="138"/>
        <v>286</v>
      </c>
      <c r="B332" s="43" t="s">
        <v>602</v>
      </c>
      <c r="C332" s="87" t="s">
        <v>75</v>
      </c>
      <c r="D332" s="40" t="s">
        <v>563</v>
      </c>
      <c r="E332" s="41">
        <v>15000000</v>
      </c>
      <c r="F332" s="41">
        <v>15000000</v>
      </c>
      <c r="G332" s="41"/>
      <c r="H332" s="41"/>
      <c r="I332" s="41"/>
      <c r="J332" s="32"/>
      <c r="K332" s="41"/>
      <c r="L332" s="41"/>
      <c r="M332" s="41"/>
      <c r="N332" s="41"/>
      <c r="O332" s="41">
        <f t="shared" si="136"/>
        <v>585000</v>
      </c>
      <c r="P332" s="41">
        <v>585000</v>
      </c>
      <c r="Q332" s="41"/>
      <c r="R332" s="41"/>
      <c r="S332" s="41">
        <f t="shared" si="137"/>
        <v>585000</v>
      </c>
      <c r="T332" s="41">
        <v>585000</v>
      </c>
      <c r="U332" s="41"/>
      <c r="V332" s="41"/>
      <c r="W332" s="52">
        <f t="shared" si="99"/>
        <v>0</v>
      </c>
      <c r="X332" s="52"/>
      <c r="Y332" s="52">
        <f t="shared" si="112"/>
        <v>0</v>
      </c>
      <c r="Z332" s="115">
        <f t="shared" si="113"/>
        <v>0</v>
      </c>
      <c r="AA332" s="52">
        <f t="shared" si="114"/>
        <v>0</v>
      </c>
      <c r="AB332" s="124">
        <f t="shared" si="115"/>
        <v>0</v>
      </c>
      <c r="AC332" s="133">
        <v>1</v>
      </c>
      <c r="AD332" s="133"/>
      <c r="AE332" s="133"/>
      <c r="AF332" s="56"/>
      <c r="AG332" s="56"/>
      <c r="AH332" s="56"/>
      <c r="AI332" s="58" t="s">
        <v>852</v>
      </c>
      <c r="AJ332" s="58" t="s">
        <v>850</v>
      </c>
      <c r="AK332" s="49"/>
    </row>
    <row r="333" spans="1:37" s="252" customFormat="1" ht="46.5" customHeight="1">
      <c r="A333" s="269">
        <f t="shared" si="138"/>
        <v>287</v>
      </c>
      <c r="B333" s="43" t="s">
        <v>603</v>
      </c>
      <c r="C333" s="87" t="s">
        <v>75</v>
      </c>
      <c r="D333" s="40" t="s">
        <v>563</v>
      </c>
      <c r="E333" s="41">
        <v>11699414</v>
      </c>
      <c r="F333" s="47">
        <v>11497898.983279999</v>
      </c>
      <c r="G333" s="41"/>
      <c r="H333" s="41"/>
      <c r="I333" s="41"/>
      <c r="J333" s="32"/>
      <c r="K333" s="41"/>
      <c r="L333" s="41"/>
      <c r="M333" s="41"/>
      <c r="N333" s="41"/>
      <c r="O333" s="41">
        <f t="shared" si="136"/>
        <v>585000</v>
      </c>
      <c r="P333" s="41">
        <v>585000</v>
      </c>
      <c r="Q333" s="41"/>
      <c r="R333" s="41"/>
      <c r="S333" s="41">
        <f t="shared" si="137"/>
        <v>585000</v>
      </c>
      <c r="T333" s="41">
        <v>585000</v>
      </c>
      <c r="U333" s="41"/>
      <c r="V333" s="41"/>
      <c r="W333" s="52">
        <f t="shared" si="99"/>
        <v>0</v>
      </c>
      <c r="X333" s="52"/>
      <c r="Y333" s="52">
        <f t="shared" si="112"/>
        <v>0</v>
      </c>
      <c r="Z333" s="115">
        <f t="shared" si="113"/>
        <v>0</v>
      </c>
      <c r="AA333" s="52">
        <f t="shared" si="114"/>
        <v>0</v>
      </c>
      <c r="AB333" s="124">
        <f t="shared" si="115"/>
        <v>0</v>
      </c>
      <c r="AC333" s="133">
        <v>1</v>
      </c>
      <c r="AD333" s="133"/>
      <c r="AE333" s="133"/>
      <c r="AF333" s="56"/>
      <c r="AG333" s="56"/>
      <c r="AH333" s="56"/>
      <c r="AI333" s="58" t="s">
        <v>853</v>
      </c>
      <c r="AJ333" s="58" t="s">
        <v>854</v>
      </c>
      <c r="AK333" s="49"/>
    </row>
    <row r="334" spans="1:37" s="252" customFormat="1" ht="26.25" customHeight="1">
      <c r="A334" s="29" t="s">
        <v>23</v>
      </c>
      <c r="B334" s="21" t="s">
        <v>64</v>
      </c>
      <c r="C334" s="17"/>
      <c r="D334" s="19"/>
      <c r="E334" s="20">
        <f>SUM(E335:E342)</f>
        <v>0</v>
      </c>
      <c r="F334" s="20">
        <f>SUM(F335:F347)</f>
        <v>1558935.601</v>
      </c>
      <c r="G334" s="20">
        <f>SUM(G335:G342)</f>
        <v>0</v>
      </c>
      <c r="H334" s="20">
        <f>SUM(H335:H347)</f>
        <v>175284.94303999998</v>
      </c>
      <c r="I334" s="20">
        <f t="shared" ref="I334:N334" si="139">SUM(I335:I342)</f>
        <v>0</v>
      </c>
      <c r="J334" s="20">
        <f t="shared" si="139"/>
        <v>0</v>
      </c>
      <c r="K334" s="20">
        <f t="shared" si="139"/>
        <v>0</v>
      </c>
      <c r="L334" s="20">
        <f t="shared" si="139"/>
        <v>0</v>
      </c>
      <c r="M334" s="20">
        <f t="shared" si="139"/>
        <v>0</v>
      </c>
      <c r="N334" s="20">
        <f t="shared" si="139"/>
        <v>0</v>
      </c>
      <c r="O334" s="20">
        <f>SUM(O335:O347)</f>
        <v>33106.400000000001</v>
      </c>
      <c r="P334" s="20">
        <f>SUM(P335:P347)</f>
        <v>33106.400000000001</v>
      </c>
      <c r="Q334" s="20">
        <f>SUM(Q335:Q342)</f>
        <v>0</v>
      </c>
      <c r="R334" s="20">
        <f>SUM(R335:R342)</f>
        <v>0</v>
      </c>
      <c r="S334" s="20">
        <f>SUM(S335:S347)</f>
        <v>33106.400000000001</v>
      </c>
      <c r="T334" s="20">
        <f>SUM(T335:T347)</f>
        <v>33106.400000000001</v>
      </c>
      <c r="U334" s="20">
        <f>SUM(U335:U342)</f>
        <v>0</v>
      </c>
      <c r="V334" s="20">
        <f>SUM(V335:V342)</f>
        <v>0</v>
      </c>
      <c r="W334" s="20">
        <f t="shared" si="99"/>
        <v>0</v>
      </c>
      <c r="X334" s="20"/>
      <c r="Y334" s="20">
        <f t="shared" si="112"/>
        <v>0</v>
      </c>
      <c r="Z334" s="113">
        <f t="shared" si="113"/>
        <v>0</v>
      </c>
      <c r="AA334" s="20">
        <f t="shared" si="114"/>
        <v>0</v>
      </c>
      <c r="AB334" s="122">
        <f t="shared" si="115"/>
        <v>0</v>
      </c>
      <c r="AC334" s="20">
        <f>SUM(AC335:AC347)</f>
        <v>12</v>
      </c>
      <c r="AD334" s="20">
        <f t="shared" ref="AD334" si="140">SUM(AD335:AD347)</f>
        <v>0</v>
      </c>
      <c r="AE334" s="20">
        <f>SUM(AE335:AE347)</f>
        <v>1</v>
      </c>
      <c r="AF334" s="20">
        <f>SUM(AF335:AF342)</f>
        <v>0</v>
      </c>
      <c r="AG334" s="20"/>
      <c r="AH334" s="20"/>
      <c r="AI334" s="20"/>
      <c r="AJ334" s="20"/>
      <c r="AK334" s="228">
        <f>SUM(AK335:AK342)</f>
        <v>0</v>
      </c>
    </row>
    <row r="335" spans="1:37" s="257" customFormat="1" ht="64.5" customHeight="1">
      <c r="A335" s="269">
        <f>ROW()-47</f>
        <v>288</v>
      </c>
      <c r="B335" s="43" t="s">
        <v>509</v>
      </c>
      <c r="C335" s="87" t="s">
        <v>74</v>
      </c>
      <c r="D335" s="40" t="s">
        <v>63</v>
      </c>
      <c r="E335" s="41"/>
      <c r="F335" s="47">
        <v>165457.99669999999</v>
      </c>
      <c r="G335" s="41"/>
      <c r="H335" s="41"/>
      <c r="I335" s="41"/>
      <c r="J335" s="32" t="s">
        <v>48</v>
      </c>
      <c r="K335" s="41"/>
      <c r="L335" s="41"/>
      <c r="M335" s="41"/>
      <c r="N335" s="41"/>
      <c r="O335" s="41">
        <f t="shared" ref="O335:O347" si="141">SUM(P335:R335)</f>
        <v>0</v>
      </c>
      <c r="P335" s="41">
        <v>0</v>
      </c>
      <c r="Q335" s="41"/>
      <c r="R335" s="41"/>
      <c r="S335" s="41">
        <f t="shared" ref="S335:S347" si="142">SUM(T335:V335)</f>
        <v>0</v>
      </c>
      <c r="T335" s="41">
        <v>0</v>
      </c>
      <c r="U335" s="41"/>
      <c r="V335" s="41"/>
      <c r="W335" s="52">
        <f t="shared" si="99"/>
        <v>0</v>
      </c>
      <c r="X335" s="52"/>
      <c r="Y335" s="52">
        <f t="shared" si="112"/>
        <v>0</v>
      </c>
      <c r="Z335" s="115" t="e">
        <f t="shared" si="113"/>
        <v>#DIV/0!</v>
      </c>
      <c r="AA335" s="52">
        <f t="shared" si="114"/>
        <v>0</v>
      </c>
      <c r="AB335" s="124" t="e">
        <f t="shared" si="115"/>
        <v>#DIV/0!</v>
      </c>
      <c r="AC335" s="133">
        <v>1</v>
      </c>
      <c r="AD335" s="133"/>
      <c r="AE335" s="133"/>
      <c r="AF335" s="134"/>
      <c r="AG335" s="200" t="s">
        <v>1193</v>
      </c>
      <c r="AH335" s="200" t="s">
        <v>1151</v>
      </c>
      <c r="AI335" s="134"/>
      <c r="AJ335" s="134"/>
      <c r="AK335" s="49" t="s">
        <v>1522</v>
      </c>
    </row>
    <row r="336" spans="1:37" s="257" customFormat="1" ht="64.5" customHeight="1">
      <c r="A336" s="269">
        <f t="shared" ref="A336:A347" si="143">ROW()-47</f>
        <v>289</v>
      </c>
      <c r="B336" s="43" t="s">
        <v>510</v>
      </c>
      <c r="C336" s="87" t="s">
        <v>74</v>
      </c>
      <c r="D336" s="40" t="s">
        <v>47</v>
      </c>
      <c r="E336" s="41"/>
      <c r="F336" s="47">
        <v>222202.93015</v>
      </c>
      <c r="G336" s="41"/>
      <c r="H336" s="41">
        <v>50000</v>
      </c>
      <c r="I336" s="41"/>
      <c r="J336" s="32" t="s">
        <v>48</v>
      </c>
      <c r="K336" s="41"/>
      <c r="L336" s="41"/>
      <c r="M336" s="41"/>
      <c r="N336" s="41"/>
      <c r="O336" s="41">
        <f t="shared" si="141"/>
        <v>30000</v>
      </c>
      <c r="P336" s="41">
        <v>30000</v>
      </c>
      <c r="Q336" s="41"/>
      <c r="R336" s="41"/>
      <c r="S336" s="41">
        <f t="shared" si="142"/>
        <v>30000</v>
      </c>
      <c r="T336" s="41">
        <v>30000</v>
      </c>
      <c r="U336" s="41"/>
      <c r="V336" s="41"/>
      <c r="W336" s="52">
        <f t="shared" si="99"/>
        <v>0</v>
      </c>
      <c r="X336" s="52"/>
      <c r="Y336" s="52">
        <f t="shared" si="112"/>
        <v>0</v>
      </c>
      <c r="Z336" s="115">
        <f t="shared" si="113"/>
        <v>0</v>
      </c>
      <c r="AA336" s="52">
        <f t="shared" si="114"/>
        <v>0</v>
      </c>
      <c r="AB336" s="124">
        <f t="shared" si="115"/>
        <v>0</v>
      </c>
      <c r="AC336" s="133">
        <v>1</v>
      </c>
      <c r="AD336" s="133"/>
      <c r="AE336" s="133"/>
      <c r="AF336" s="134"/>
      <c r="AG336" s="200" t="s">
        <v>1194</v>
      </c>
      <c r="AH336" s="200" t="s">
        <v>1195</v>
      </c>
      <c r="AI336" s="134"/>
      <c r="AJ336" s="134"/>
      <c r="AK336" s="49" t="s">
        <v>732</v>
      </c>
    </row>
    <row r="337" spans="1:37" s="257" customFormat="1" ht="64.5" customHeight="1">
      <c r="A337" s="269">
        <f t="shared" si="143"/>
        <v>290</v>
      </c>
      <c r="B337" s="43" t="s">
        <v>511</v>
      </c>
      <c r="C337" s="87" t="s">
        <v>74</v>
      </c>
      <c r="D337" s="40" t="s">
        <v>47</v>
      </c>
      <c r="E337" s="41"/>
      <c r="F337" s="47">
        <v>432077.95309999998</v>
      </c>
      <c r="G337" s="41"/>
      <c r="H337" s="41">
        <v>15000</v>
      </c>
      <c r="I337" s="41"/>
      <c r="J337" s="32" t="s">
        <v>48</v>
      </c>
      <c r="K337" s="41"/>
      <c r="L337" s="41"/>
      <c r="M337" s="41"/>
      <c r="N337" s="41"/>
      <c r="O337" s="41">
        <f t="shared" si="141"/>
        <v>0</v>
      </c>
      <c r="P337" s="41"/>
      <c r="Q337" s="41"/>
      <c r="R337" s="41"/>
      <c r="S337" s="41">
        <f t="shared" si="142"/>
        <v>0</v>
      </c>
      <c r="T337" s="41"/>
      <c r="U337" s="41"/>
      <c r="V337" s="41"/>
      <c r="W337" s="52">
        <f t="shared" si="99"/>
        <v>0</v>
      </c>
      <c r="X337" s="52"/>
      <c r="Y337" s="52">
        <f t="shared" si="112"/>
        <v>0</v>
      </c>
      <c r="Z337" s="115" t="e">
        <f t="shared" si="113"/>
        <v>#DIV/0!</v>
      </c>
      <c r="AA337" s="52">
        <f t="shared" si="114"/>
        <v>0</v>
      </c>
      <c r="AB337" s="124" t="e">
        <f t="shared" si="115"/>
        <v>#DIV/0!</v>
      </c>
      <c r="AC337" s="133">
        <v>1</v>
      </c>
      <c r="AD337" s="133"/>
      <c r="AE337" s="133"/>
      <c r="AF337" s="134"/>
      <c r="AG337" s="200" t="s">
        <v>1196</v>
      </c>
      <c r="AH337" s="200" t="s">
        <v>1197</v>
      </c>
      <c r="AI337" s="134"/>
      <c r="AJ337" s="134"/>
      <c r="AK337" s="49" t="s">
        <v>1523</v>
      </c>
    </row>
    <row r="338" spans="1:37" s="257" customFormat="1" ht="75.599999999999994" customHeight="1">
      <c r="A338" s="269">
        <f t="shared" si="143"/>
        <v>291</v>
      </c>
      <c r="B338" s="43" t="s">
        <v>512</v>
      </c>
      <c r="C338" s="87" t="s">
        <v>75</v>
      </c>
      <c r="D338" s="40" t="s">
        <v>99</v>
      </c>
      <c r="E338" s="41"/>
      <c r="F338" s="47">
        <v>113284.20677999999</v>
      </c>
      <c r="G338" s="41"/>
      <c r="H338" s="41">
        <v>110284.94304</v>
      </c>
      <c r="I338" s="41"/>
      <c r="J338" s="32" t="s">
        <v>48</v>
      </c>
      <c r="K338" s="41"/>
      <c r="L338" s="41"/>
      <c r="M338" s="41"/>
      <c r="N338" s="41"/>
      <c r="O338" s="41">
        <f t="shared" si="141"/>
        <v>3106.4</v>
      </c>
      <c r="P338" s="41">
        <v>3106.4</v>
      </c>
      <c r="Q338" s="41"/>
      <c r="R338" s="41"/>
      <c r="S338" s="41">
        <f t="shared" si="142"/>
        <v>3106.4</v>
      </c>
      <c r="T338" s="41">
        <v>3106.4</v>
      </c>
      <c r="U338" s="41"/>
      <c r="V338" s="41"/>
      <c r="W338" s="52">
        <f t="shared" si="99"/>
        <v>0</v>
      </c>
      <c r="X338" s="52"/>
      <c r="Y338" s="52">
        <f t="shared" si="112"/>
        <v>0</v>
      </c>
      <c r="Z338" s="115">
        <f t="shared" si="113"/>
        <v>0</v>
      </c>
      <c r="AA338" s="52">
        <f t="shared" si="114"/>
        <v>0</v>
      </c>
      <c r="AB338" s="124">
        <f t="shared" si="115"/>
        <v>0</v>
      </c>
      <c r="AC338" s="133"/>
      <c r="AD338" s="133"/>
      <c r="AE338" s="133">
        <v>1</v>
      </c>
      <c r="AF338" s="134"/>
      <c r="AG338" s="200" t="s">
        <v>1200</v>
      </c>
      <c r="AH338" s="200" t="s">
        <v>1199</v>
      </c>
      <c r="AI338" s="200"/>
      <c r="AJ338" s="134"/>
      <c r="AK338" s="49" t="s">
        <v>1198</v>
      </c>
    </row>
    <row r="339" spans="1:37" s="257" customFormat="1" ht="64.5" customHeight="1">
      <c r="A339" s="269">
        <f t="shared" si="143"/>
        <v>292</v>
      </c>
      <c r="B339" s="43" t="s">
        <v>513</v>
      </c>
      <c r="C339" s="87" t="s">
        <v>75</v>
      </c>
      <c r="D339" s="40" t="s">
        <v>47</v>
      </c>
      <c r="E339" s="41"/>
      <c r="F339" s="47">
        <v>111609.94421</v>
      </c>
      <c r="G339" s="41"/>
      <c r="H339" s="41"/>
      <c r="I339" s="41"/>
      <c r="J339" s="32" t="s">
        <v>48</v>
      </c>
      <c r="K339" s="41"/>
      <c r="L339" s="41"/>
      <c r="M339" s="41"/>
      <c r="N339" s="41"/>
      <c r="O339" s="41">
        <f t="shared" si="141"/>
        <v>0</v>
      </c>
      <c r="P339" s="41"/>
      <c r="Q339" s="41"/>
      <c r="R339" s="41"/>
      <c r="S339" s="41">
        <f t="shared" si="142"/>
        <v>0</v>
      </c>
      <c r="T339" s="41"/>
      <c r="U339" s="41"/>
      <c r="V339" s="41"/>
      <c r="W339" s="52">
        <f t="shared" si="99"/>
        <v>0</v>
      </c>
      <c r="X339" s="52"/>
      <c r="Y339" s="52">
        <f t="shared" si="112"/>
        <v>0</v>
      </c>
      <c r="Z339" s="115" t="e">
        <f t="shared" si="113"/>
        <v>#DIV/0!</v>
      </c>
      <c r="AA339" s="52">
        <f t="shared" si="114"/>
        <v>0</v>
      </c>
      <c r="AB339" s="124" t="e">
        <f t="shared" si="115"/>
        <v>#DIV/0!</v>
      </c>
      <c r="AC339" s="133">
        <v>1</v>
      </c>
      <c r="AD339" s="133"/>
      <c r="AE339" s="133"/>
      <c r="AF339" s="134"/>
      <c r="AG339" s="200" t="s">
        <v>1201</v>
      </c>
      <c r="AH339" s="200" t="s">
        <v>1202</v>
      </c>
      <c r="AI339" s="134"/>
      <c r="AJ339" s="134"/>
      <c r="AK339" s="49" t="s">
        <v>1524</v>
      </c>
    </row>
    <row r="340" spans="1:37" s="257" customFormat="1" ht="66.75" customHeight="1">
      <c r="A340" s="269">
        <f t="shared" si="143"/>
        <v>293</v>
      </c>
      <c r="B340" s="43" t="s">
        <v>514</v>
      </c>
      <c r="C340" s="87" t="s">
        <v>75</v>
      </c>
      <c r="D340" s="40" t="s">
        <v>99</v>
      </c>
      <c r="E340" s="41"/>
      <c r="F340" s="41">
        <v>88468.821500000005</v>
      </c>
      <c r="G340" s="41"/>
      <c r="H340" s="41"/>
      <c r="I340" s="41"/>
      <c r="J340" s="32" t="s">
        <v>48</v>
      </c>
      <c r="K340" s="41"/>
      <c r="L340" s="41"/>
      <c r="M340" s="41"/>
      <c r="N340" s="41"/>
      <c r="O340" s="41">
        <f t="shared" si="141"/>
        <v>0</v>
      </c>
      <c r="P340" s="41"/>
      <c r="Q340" s="41"/>
      <c r="R340" s="41"/>
      <c r="S340" s="41">
        <f t="shared" si="142"/>
        <v>0</v>
      </c>
      <c r="T340" s="41"/>
      <c r="U340" s="41"/>
      <c r="V340" s="41"/>
      <c r="W340" s="52">
        <f t="shared" ref="W340:W406" si="144">R340-V340</f>
        <v>0</v>
      </c>
      <c r="X340" s="52"/>
      <c r="Y340" s="52">
        <f t="shared" si="112"/>
        <v>0</v>
      </c>
      <c r="Z340" s="115" t="e">
        <f t="shared" si="113"/>
        <v>#DIV/0!</v>
      </c>
      <c r="AA340" s="52">
        <f t="shared" si="114"/>
        <v>0</v>
      </c>
      <c r="AB340" s="124" t="e">
        <f t="shared" si="115"/>
        <v>#DIV/0!</v>
      </c>
      <c r="AC340" s="133">
        <v>1</v>
      </c>
      <c r="AD340" s="133"/>
      <c r="AE340" s="133"/>
      <c r="AF340" s="56"/>
      <c r="AG340" s="58" t="s">
        <v>1204</v>
      </c>
      <c r="AH340" s="58" t="s">
        <v>1203</v>
      </c>
      <c r="AI340" s="56"/>
      <c r="AJ340" s="56"/>
      <c r="AK340" s="49" t="s">
        <v>1525</v>
      </c>
    </row>
    <row r="341" spans="1:37" s="257" customFormat="1" ht="66.75" customHeight="1">
      <c r="A341" s="269">
        <f t="shared" si="143"/>
        <v>294</v>
      </c>
      <c r="B341" s="43" t="s">
        <v>515</v>
      </c>
      <c r="C341" s="87" t="s">
        <v>75</v>
      </c>
      <c r="D341" s="40" t="s">
        <v>99</v>
      </c>
      <c r="E341" s="41"/>
      <c r="F341" s="41">
        <v>49939.81768</v>
      </c>
      <c r="G341" s="41"/>
      <c r="H341" s="41"/>
      <c r="I341" s="41"/>
      <c r="J341" s="32" t="s">
        <v>48</v>
      </c>
      <c r="K341" s="31"/>
      <c r="L341" s="41"/>
      <c r="M341" s="41"/>
      <c r="N341" s="41"/>
      <c r="O341" s="41">
        <f t="shared" si="141"/>
        <v>0</v>
      </c>
      <c r="P341" s="41"/>
      <c r="Q341" s="41"/>
      <c r="R341" s="41"/>
      <c r="S341" s="41">
        <f t="shared" si="142"/>
        <v>0</v>
      </c>
      <c r="T341" s="41"/>
      <c r="U341" s="41"/>
      <c r="V341" s="41"/>
      <c r="W341" s="52">
        <f t="shared" si="144"/>
        <v>0</v>
      </c>
      <c r="X341" s="52"/>
      <c r="Y341" s="52">
        <f t="shared" si="112"/>
        <v>0</v>
      </c>
      <c r="Z341" s="115" t="e">
        <f t="shared" si="113"/>
        <v>#DIV/0!</v>
      </c>
      <c r="AA341" s="52">
        <f t="shared" si="114"/>
        <v>0</v>
      </c>
      <c r="AB341" s="124" t="e">
        <f t="shared" si="115"/>
        <v>#DIV/0!</v>
      </c>
      <c r="AC341" s="133">
        <v>1</v>
      </c>
      <c r="AD341" s="133"/>
      <c r="AE341" s="133"/>
      <c r="AF341" s="56"/>
      <c r="AG341" s="58" t="s">
        <v>1205</v>
      </c>
      <c r="AH341" s="58" t="s">
        <v>1203</v>
      </c>
      <c r="AI341" s="56"/>
      <c r="AJ341" s="56"/>
      <c r="AK341" s="49" t="s">
        <v>1526</v>
      </c>
    </row>
    <row r="342" spans="1:37" s="257" customFormat="1" ht="66.75" customHeight="1">
      <c r="A342" s="269">
        <f t="shared" si="143"/>
        <v>295</v>
      </c>
      <c r="B342" s="43" t="s">
        <v>516</v>
      </c>
      <c r="C342" s="87" t="s">
        <v>75</v>
      </c>
      <c r="D342" s="40" t="s">
        <v>47</v>
      </c>
      <c r="E342" s="41"/>
      <c r="F342" s="31">
        <v>125345.19010000001</v>
      </c>
      <c r="G342" s="41"/>
      <c r="H342" s="41"/>
      <c r="I342" s="41"/>
      <c r="J342" s="32" t="s">
        <v>48</v>
      </c>
      <c r="K342" s="31"/>
      <c r="L342" s="41"/>
      <c r="M342" s="41"/>
      <c r="N342" s="41"/>
      <c r="O342" s="41">
        <f t="shared" si="141"/>
        <v>0</v>
      </c>
      <c r="P342" s="41"/>
      <c r="Q342" s="41"/>
      <c r="R342" s="41"/>
      <c r="S342" s="41">
        <f t="shared" si="142"/>
        <v>0</v>
      </c>
      <c r="T342" s="41"/>
      <c r="U342" s="41"/>
      <c r="V342" s="41"/>
      <c r="W342" s="52">
        <f t="shared" si="144"/>
        <v>0</v>
      </c>
      <c r="X342" s="52"/>
      <c r="Y342" s="52">
        <f t="shared" si="112"/>
        <v>0</v>
      </c>
      <c r="Z342" s="115" t="e">
        <f t="shared" si="113"/>
        <v>#DIV/0!</v>
      </c>
      <c r="AA342" s="52">
        <f t="shared" si="114"/>
        <v>0</v>
      </c>
      <c r="AB342" s="124" t="e">
        <f t="shared" si="115"/>
        <v>#DIV/0!</v>
      </c>
      <c r="AC342" s="133">
        <v>1</v>
      </c>
      <c r="AD342" s="133"/>
      <c r="AE342" s="133"/>
      <c r="AF342" s="56"/>
      <c r="AG342" s="58" t="s">
        <v>1205</v>
      </c>
      <c r="AH342" s="58" t="s">
        <v>1203</v>
      </c>
      <c r="AI342" s="56"/>
      <c r="AJ342" s="56"/>
      <c r="AK342" s="49" t="s">
        <v>1527</v>
      </c>
    </row>
    <row r="343" spans="1:37" s="257" customFormat="1" ht="66.75" customHeight="1">
      <c r="A343" s="269">
        <f t="shared" si="143"/>
        <v>296</v>
      </c>
      <c r="B343" s="43" t="s">
        <v>611</v>
      </c>
      <c r="C343" s="87" t="s">
        <v>75</v>
      </c>
      <c r="D343" s="40" t="s">
        <v>563</v>
      </c>
      <c r="E343" s="41"/>
      <c r="F343" s="41">
        <v>158436.46385999999</v>
      </c>
      <c r="G343" s="41"/>
      <c r="H343" s="41"/>
      <c r="I343" s="41"/>
      <c r="J343" s="32"/>
      <c r="K343" s="31"/>
      <c r="L343" s="41"/>
      <c r="M343" s="41"/>
      <c r="N343" s="41"/>
      <c r="O343" s="41">
        <f t="shared" si="141"/>
        <v>0</v>
      </c>
      <c r="P343" s="41"/>
      <c r="Q343" s="41"/>
      <c r="R343" s="41"/>
      <c r="S343" s="41">
        <f t="shared" si="142"/>
        <v>0</v>
      </c>
      <c r="T343" s="41"/>
      <c r="U343" s="41"/>
      <c r="V343" s="41"/>
      <c r="W343" s="52">
        <f t="shared" si="144"/>
        <v>0</v>
      </c>
      <c r="X343" s="52"/>
      <c r="Y343" s="52">
        <f t="shared" si="112"/>
        <v>0</v>
      </c>
      <c r="Z343" s="115" t="e">
        <f t="shared" si="113"/>
        <v>#DIV/0!</v>
      </c>
      <c r="AA343" s="52">
        <f t="shared" si="114"/>
        <v>0</v>
      </c>
      <c r="AB343" s="124" t="e">
        <f t="shared" si="115"/>
        <v>#DIV/0!</v>
      </c>
      <c r="AC343" s="133">
        <v>1</v>
      </c>
      <c r="AD343" s="133"/>
      <c r="AE343" s="133"/>
      <c r="AF343" s="56"/>
      <c r="AG343" s="58" t="s">
        <v>1207</v>
      </c>
      <c r="AH343" s="58" t="s">
        <v>1206</v>
      </c>
      <c r="AI343" s="56"/>
      <c r="AJ343" s="56"/>
      <c r="AK343" s="49" t="s">
        <v>1528</v>
      </c>
    </row>
    <row r="344" spans="1:37" s="257" customFormat="1" ht="96.75" customHeight="1">
      <c r="A344" s="269">
        <f t="shared" si="143"/>
        <v>297</v>
      </c>
      <c r="B344" s="43" t="s">
        <v>612</v>
      </c>
      <c r="C344" s="87" t="s">
        <v>75</v>
      </c>
      <c r="D344" s="40" t="s">
        <v>563</v>
      </c>
      <c r="E344" s="41"/>
      <c r="F344" s="41"/>
      <c r="G344" s="41"/>
      <c r="H344" s="41"/>
      <c r="I344" s="41"/>
      <c r="J344" s="32"/>
      <c r="K344" s="31"/>
      <c r="L344" s="41"/>
      <c r="M344" s="41"/>
      <c r="N344" s="41"/>
      <c r="O344" s="41">
        <f t="shared" si="141"/>
        <v>0</v>
      </c>
      <c r="P344" s="41"/>
      <c r="Q344" s="41"/>
      <c r="R344" s="41"/>
      <c r="S344" s="41">
        <f t="shared" si="142"/>
        <v>0</v>
      </c>
      <c r="T344" s="41"/>
      <c r="U344" s="41"/>
      <c r="V344" s="41"/>
      <c r="W344" s="52">
        <f t="shared" si="144"/>
        <v>0</v>
      </c>
      <c r="X344" s="52"/>
      <c r="Y344" s="52">
        <f t="shared" si="112"/>
        <v>0</v>
      </c>
      <c r="Z344" s="115" t="e">
        <f t="shared" si="113"/>
        <v>#DIV/0!</v>
      </c>
      <c r="AA344" s="52">
        <f t="shared" si="114"/>
        <v>0</v>
      </c>
      <c r="AB344" s="124" t="e">
        <f t="shared" si="115"/>
        <v>#DIV/0!</v>
      </c>
      <c r="AC344" s="133">
        <v>1</v>
      </c>
      <c r="AD344" s="133"/>
      <c r="AE344" s="133"/>
      <c r="AF344" s="56"/>
      <c r="AG344" s="56"/>
      <c r="AH344" s="56"/>
      <c r="AI344" s="56"/>
      <c r="AJ344" s="56"/>
      <c r="AK344" s="49" t="s">
        <v>1208</v>
      </c>
    </row>
    <row r="345" spans="1:37" s="257" customFormat="1" ht="96.75" customHeight="1">
      <c r="A345" s="269">
        <f t="shared" si="143"/>
        <v>298</v>
      </c>
      <c r="B345" s="43" t="s">
        <v>613</v>
      </c>
      <c r="C345" s="87" t="s">
        <v>75</v>
      </c>
      <c r="D345" s="40" t="s">
        <v>563</v>
      </c>
      <c r="E345" s="41"/>
      <c r="F345" s="41">
        <v>33064.335359999997</v>
      </c>
      <c r="G345" s="41"/>
      <c r="H345" s="41"/>
      <c r="I345" s="41"/>
      <c r="J345" s="32"/>
      <c r="K345" s="31"/>
      <c r="L345" s="41"/>
      <c r="M345" s="41"/>
      <c r="N345" s="41"/>
      <c r="O345" s="41">
        <f t="shared" si="141"/>
        <v>0</v>
      </c>
      <c r="P345" s="41"/>
      <c r="Q345" s="41"/>
      <c r="R345" s="41"/>
      <c r="S345" s="41">
        <f t="shared" si="142"/>
        <v>0</v>
      </c>
      <c r="T345" s="41"/>
      <c r="U345" s="41"/>
      <c r="V345" s="41"/>
      <c r="W345" s="52">
        <f t="shared" si="144"/>
        <v>0</v>
      </c>
      <c r="X345" s="52"/>
      <c r="Y345" s="52">
        <f t="shared" si="112"/>
        <v>0</v>
      </c>
      <c r="Z345" s="115" t="e">
        <f t="shared" si="113"/>
        <v>#DIV/0!</v>
      </c>
      <c r="AA345" s="52">
        <f t="shared" si="114"/>
        <v>0</v>
      </c>
      <c r="AB345" s="124" t="e">
        <f t="shared" si="115"/>
        <v>#DIV/0!</v>
      </c>
      <c r="AC345" s="133">
        <v>1</v>
      </c>
      <c r="AD345" s="133"/>
      <c r="AE345" s="133"/>
      <c r="AF345" s="56"/>
      <c r="AG345" s="58" t="s">
        <v>1210</v>
      </c>
      <c r="AH345" s="58" t="s">
        <v>1209</v>
      </c>
      <c r="AI345" s="56"/>
      <c r="AJ345" s="56"/>
      <c r="AK345" s="49" t="s">
        <v>1529</v>
      </c>
    </row>
    <row r="346" spans="1:37" s="257" customFormat="1" ht="96.75" customHeight="1">
      <c r="A346" s="269">
        <f t="shared" si="143"/>
        <v>299</v>
      </c>
      <c r="B346" s="43" t="s">
        <v>614</v>
      </c>
      <c r="C346" s="87" t="s">
        <v>75</v>
      </c>
      <c r="D346" s="40" t="s">
        <v>563</v>
      </c>
      <c r="E346" s="41"/>
      <c r="F346" s="41"/>
      <c r="G346" s="41"/>
      <c r="H346" s="41"/>
      <c r="I346" s="41"/>
      <c r="J346" s="32"/>
      <c r="K346" s="31"/>
      <c r="L346" s="41"/>
      <c r="M346" s="41"/>
      <c r="N346" s="41"/>
      <c r="O346" s="41">
        <f t="shared" si="141"/>
        <v>0</v>
      </c>
      <c r="P346" s="41"/>
      <c r="Q346" s="41"/>
      <c r="R346" s="41"/>
      <c r="S346" s="41">
        <f t="shared" si="142"/>
        <v>0</v>
      </c>
      <c r="T346" s="41"/>
      <c r="U346" s="41"/>
      <c r="V346" s="41"/>
      <c r="W346" s="52">
        <f t="shared" si="144"/>
        <v>0</v>
      </c>
      <c r="X346" s="52"/>
      <c r="Y346" s="52">
        <f t="shared" si="112"/>
        <v>0</v>
      </c>
      <c r="Z346" s="115" t="e">
        <f t="shared" si="113"/>
        <v>#DIV/0!</v>
      </c>
      <c r="AA346" s="52">
        <f t="shared" si="114"/>
        <v>0</v>
      </c>
      <c r="AB346" s="124" t="e">
        <f t="shared" si="115"/>
        <v>#DIV/0!</v>
      </c>
      <c r="AC346" s="133">
        <v>1</v>
      </c>
      <c r="AD346" s="133"/>
      <c r="AE346" s="133"/>
      <c r="AF346" s="56"/>
      <c r="AG346" s="58"/>
      <c r="AH346" s="58"/>
      <c r="AI346" s="56"/>
      <c r="AJ346" s="56"/>
      <c r="AK346" s="49" t="s">
        <v>1268</v>
      </c>
    </row>
    <row r="347" spans="1:37" s="257" customFormat="1" ht="96.75" customHeight="1">
      <c r="A347" s="269">
        <f t="shared" si="143"/>
        <v>300</v>
      </c>
      <c r="B347" s="43" t="s">
        <v>667</v>
      </c>
      <c r="C347" s="87" t="s">
        <v>75</v>
      </c>
      <c r="D347" s="40" t="s">
        <v>563</v>
      </c>
      <c r="E347" s="41"/>
      <c r="F347" s="41">
        <v>59047.941559999999</v>
      </c>
      <c r="G347" s="41"/>
      <c r="H347" s="41"/>
      <c r="I347" s="41"/>
      <c r="J347" s="32" t="s">
        <v>48</v>
      </c>
      <c r="K347" s="31"/>
      <c r="L347" s="41"/>
      <c r="M347" s="41"/>
      <c r="N347" s="41"/>
      <c r="O347" s="41">
        <f t="shared" si="141"/>
        <v>0</v>
      </c>
      <c r="P347" s="41">
        <v>0</v>
      </c>
      <c r="Q347" s="41"/>
      <c r="R347" s="41">
        <v>0</v>
      </c>
      <c r="S347" s="41">
        <f t="shared" si="142"/>
        <v>0</v>
      </c>
      <c r="T347" s="41">
        <v>0</v>
      </c>
      <c r="U347" s="41"/>
      <c r="V347" s="41"/>
      <c r="W347" s="52">
        <f t="shared" si="144"/>
        <v>0</v>
      </c>
      <c r="X347" s="52"/>
      <c r="Y347" s="52">
        <f t="shared" si="112"/>
        <v>0</v>
      </c>
      <c r="Z347" s="115" t="e">
        <f t="shared" si="113"/>
        <v>#DIV/0!</v>
      </c>
      <c r="AA347" s="52">
        <f t="shared" si="114"/>
        <v>0</v>
      </c>
      <c r="AB347" s="124" t="e">
        <f t="shared" si="115"/>
        <v>#DIV/0!</v>
      </c>
      <c r="AC347" s="133">
        <v>1</v>
      </c>
      <c r="AD347" s="133"/>
      <c r="AE347" s="133"/>
      <c r="AF347" s="56"/>
      <c r="AG347" s="58" t="s">
        <v>1212</v>
      </c>
      <c r="AH347" s="58" t="s">
        <v>1211</v>
      </c>
      <c r="AI347" s="56"/>
      <c r="AJ347" s="56"/>
      <c r="AK347" s="49" t="s">
        <v>1530</v>
      </c>
    </row>
    <row r="348" spans="1:37" s="253" customFormat="1" ht="38.25" customHeight="1">
      <c r="A348" s="271" t="s">
        <v>519</v>
      </c>
      <c r="B348" s="272"/>
      <c r="C348" s="156"/>
      <c r="D348" s="15"/>
      <c r="E348" s="23">
        <f>E350+F359</f>
        <v>23079545.30573</v>
      </c>
      <c r="F348" s="23">
        <f>F350+F359</f>
        <v>22337619.240999997</v>
      </c>
      <c r="G348" s="23">
        <f t="shared" ref="G348:V348" si="145">G350+G359</f>
        <v>0</v>
      </c>
      <c r="H348" s="23">
        <f t="shared" si="145"/>
        <v>1028520</v>
      </c>
      <c r="I348" s="23">
        <f t="shared" si="145"/>
        <v>0</v>
      </c>
      <c r="J348" s="23">
        <f t="shared" si="145"/>
        <v>0</v>
      </c>
      <c r="K348" s="23">
        <f t="shared" si="145"/>
        <v>0</v>
      </c>
      <c r="L348" s="23">
        <f t="shared" si="145"/>
        <v>0</v>
      </c>
      <c r="M348" s="23">
        <f t="shared" si="145"/>
        <v>0</v>
      </c>
      <c r="N348" s="23">
        <f t="shared" si="145"/>
        <v>0</v>
      </c>
      <c r="O348" s="23">
        <f t="shared" si="145"/>
        <v>4621222</v>
      </c>
      <c r="P348" s="23">
        <f t="shared" si="145"/>
        <v>4621222</v>
      </c>
      <c r="Q348" s="23">
        <f t="shared" si="145"/>
        <v>0</v>
      </c>
      <c r="R348" s="23">
        <f t="shared" si="145"/>
        <v>0</v>
      </c>
      <c r="S348" s="23">
        <f t="shared" si="145"/>
        <v>4430481</v>
      </c>
      <c r="T348" s="23">
        <f t="shared" si="145"/>
        <v>4430481</v>
      </c>
      <c r="U348" s="23">
        <f t="shared" si="145"/>
        <v>0</v>
      </c>
      <c r="V348" s="23">
        <f t="shared" si="145"/>
        <v>0</v>
      </c>
      <c r="W348" s="23">
        <f t="shared" si="144"/>
        <v>0</v>
      </c>
      <c r="X348" s="23"/>
      <c r="Y348" s="23">
        <f t="shared" si="112"/>
        <v>190741</v>
      </c>
      <c r="Z348" s="109">
        <f t="shared" si="113"/>
        <v>4.1275013405545111E-2</v>
      </c>
      <c r="AA348" s="23">
        <f t="shared" si="114"/>
        <v>190741</v>
      </c>
      <c r="AB348" s="110">
        <f t="shared" si="115"/>
        <v>4.1275013405545111E-2</v>
      </c>
      <c r="AC348" s="23">
        <f t="shared" ref="AC348:AE348" si="146">AC350+AC359</f>
        <v>15</v>
      </c>
      <c r="AD348" s="23">
        <f t="shared" si="146"/>
        <v>1</v>
      </c>
      <c r="AE348" s="23">
        <f t="shared" si="146"/>
        <v>3</v>
      </c>
      <c r="AF348" s="23">
        <f>AF350+AF359</f>
        <v>0</v>
      </c>
      <c r="AG348" s="23"/>
      <c r="AH348" s="23"/>
      <c r="AI348" s="23"/>
      <c r="AJ348" s="23"/>
      <c r="AK348" s="227">
        <f>AK350+AK359</f>
        <v>0</v>
      </c>
    </row>
    <row r="349" spans="1:37" s="253" customFormat="1" ht="23.25" customHeight="1">
      <c r="A349" s="65"/>
      <c r="B349" s="66" t="s">
        <v>0</v>
      </c>
      <c r="C349" s="3"/>
      <c r="D349" s="2"/>
      <c r="E349" s="24"/>
      <c r="F349" s="13"/>
      <c r="G349" s="13"/>
      <c r="H349" s="13"/>
      <c r="I349" s="13"/>
      <c r="J349" s="14"/>
      <c r="K349" s="13"/>
      <c r="L349" s="13"/>
      <c r="M349" s="13"/>
      <c r="N349" s="13"/>
      <c r="O349" s="13"/>
      <c r="P349" s="13"/>
      <c r="Q349" s="13"/>
      <c r="R349" s="13"/>
      <c r="S349" s="13"/>
      <c r="T349" s="13"/>
      <c r="U349" s="13"/>
      <c r="V349" s="13"/>
      <c r="W349" s="51">
        <f t="shared" si="144"/>
        <v>0</v>
      </c>
      <c r="X349" s="53"/>
      <c r="Y349" s="51">
        <f t="shared" si="112"/>
        <v>0</v>
      </c>
      <c r="Z349" s="116"/>
      <c r="AA349" s="51"/>
      <c r="AB349" s="125"/>
      <c r="AC349" s="103"/>
      <c r="AD349" s="103"/>
      <c r="AE349" s="103"/>
      <c r="AF349" s="57"/>
      <c r="AG349" s="57"/>
      <c r="AH349" s="57"/>
      <c r="AI349" s="57"/>
      <c r="AJ349" s="57"/>
      <c r="AK349" s="64"/>
    </row>
    <row r="350" spans="1:37" s="252" customFormat="1" ht="31.5" customHeight="1">
      <c r="A350" s="29" t="s">
        <v>520</v>
      </c>
      <c r="B350" s="21" t="s">
        <v>8</v>
      </c>
      <c r="C350" s="17"/>
      <c r="D350" s="19"/>
      <c r="E350" s="20">
        <f>SUM(E351:E358)</f>
        <v>22178260.199999999</v>
      </c>
      <c r="F350" s="20">
        <f>SUM(F351:F358)</f>
        <v>21436334.135269996</v>
      </c>
      <c r="G350" s="20">
        <f t="shared" ref="G350:P350" si="147">SUM(G351:G358)</f>
        <v>0</v>
      </c>
      <c r="H350" s="20">
        <f>SUM(H351:H358)</f>
        <v>1028520</v>
      </c>
      <c r="I350" s="20">
        <f t="shared" si="147"/>
        <v>0</v>
      </c>
      <c r="J350" s="20">
        <f t="shared" si="147"/>
        <v>0</v>
      </c>
      <c r="K350" s="20">
        <f t="shared" si="147"/>
        <v>0</v>
      </c>
      <c r="L350" s="20">
        <f t="shared" si="147"/>
        <v>0</v>
      </c>
      <c r="M350" s="20">
        <f t="shared" si="147"/>
        <v>0</v>
      </c>
      <c r="N350" s="20">
        <f t="shared" si="147"/>
        <v>0</v>
      </c>
      <c r="O350" s="20">
        <f t="shared" si="147"/>
        <v>4185786</v>
      </c>
      <c r="P350" s="20">
        <f t="shared" si="147"/>
        <v>4185786</v>
      </c>
      <c r="Q350" s="20">
        <f>SUM(Q351:Q356)</f>
        <v>0</v>
      </c>
      <c r="R350" s="20">
        <f>SUM(R351:R356)</f>
        <v>0</v>
      </c>
      <c r="S350" s="20">
        <f t="shared" ref="S350:T350" si="148">SUM(S351:S358)</f>
        <v>4134254</v>
      </c>
      <c r="T350" s="20">
        <f t="shared" si="148"/>
        <v>4134254</v>
      </c>
      <c r="U350" s="20">
        <f>SUM(U351:U356)</f>
        <v>0</v>
      </c>
      <c r="V350" s="20">
        <f>SUM(V351:V356)</f>
        <v>0</v>
      </c>
      <c r="W350" s="20">
        <f t="shared" si="144"/>
        <v>0</v>
      </c>
      <c r="X350" s="20"/>
      <c r="Y350" s="20">
        <f>P350+Q350-T350-U350</f>
        <v>51532</v>
      </c>
      <c r="Z350" s="113">
        <f t="shared" si="113"/>
        <v>1.2311188388512934E-2</v>
      </c>
      <c r="AA350" s="20">
        <f t="shared" si="114"/>
        <v>51532</v>
      </c>
      <c r="AB350" s="122">
        <f t="shared" si="115"/>
        <v>1.2311188388512934E-2</v>
      </c>
      <c r="AC350" s="20">
        <f>SUM(AC351:AC358)</f>
        <v>8</v>
      </c>
      <c r="AD350" s="20">
        <f>SUM(AD351:AD358)</f>
        <v>0</v>
      </c>
      <c r="AE350" s="20">
        <f>SUM(AE351:AE358)</f>
        <v>0</v>
      </c>
      <c r="AF350" s="20">
        <f>SUM(AF351:AF356)</f>
        <v>0</v>
      </c>
      <c r="AG350" s="20"/>
      <c r="AH350" s="20"/>
      <c r="AI350" s="20"/>
      <c r="AJ350" s="20"/>
      <c r="AK350" s="228">
        <f>SUM(AK351:AK356)</f>
        <v>0</v>
      </c>
    </row>
    <row r="351" spans="1:37" s="252" customFormat="1" ht="57" customHeight="1">
      <c r="A351" s="269">
        <f>ROW()-50</f>
        <v>301</v>
      </c>
      <c r="B351" s="43" t="s">
        <v>143</v>
      </c>
      <c r="C351" s="87" t="s">
        <v>89</v>
      </c>
      <c r="D351" s="42" t="s">
        <v>47</v>
      </c>
      <c r="E351" s="41">
        <v>7062448</v>
      </c>
      <c r="F351" s="31">
        <v>6943744.5999999996</v>
      </c>
      <c r="G351" s="41"/>
      <c r="H351" s="41"/>
      <c r="I351" s="41"/>
      <c r="J351" s="43"/>
      <c r="K351" s="41"/>
      <c r="L351" s="41"/>
      <c r="M351" s="41"/>
      <c r="N351" s="41"/>
      <c r="O351" s="41">
        <f t="shared" ref="O351:O358" si="149">SUM(P351:R351)</f>
        <v>1700000</v>
      </c>
      <c r="P351" s="41">
        <v>1700000</v>
      </c>
      <c r="Q351" s="41"/>
      <c r="R351" s="41"/>
      <c r="S351" s="41">
        <f t="shared" ref="S351:S358" si="150">SUM(T351:V351)</f>
        <v>1700000</v>
      </c>
      <c r="T351" s="41">
        <v>1700000</v>
      </c>
      <c r="U351" s="41"/>
      <c r="V351" s="41"/>
      <c r="W351" s="52">
        <f t="shared" si="144"/>
        <v>0</v>
      </c>
      <c r="X351" s="52"/>
      <c r="Y351" s="52">
        <f t="shared" ref="Y351:Y358" si="151">P351+Q351-T351-U351</f>
        <v>0</v>
      </c>
      <c r="Z351" s="115">
        <f t="shared" si="113"/>
        <v>0</v>
      </c>
      <c r="AA351" s="52">
        <f t="shared" si="114"/>
        <v>0</v>
      </c>
      <c r="AB351" s="124">
        <f t="shared" si="115"/>
        <v>0</v>
      </c>
      <c r="AC351" s="133">
        <v>1</v>
      </c>
      <c r="AD351" s="133"/>
      <c r="AE351" s="133"/>
      <c r="AF351" s="56"/>
      <c r="AG351" s="56"/>
      <c r="AH351" s="56"/>
      <c r="AI351" s="58" t="s">
        <v>899</v>
      </c>
      <c r="AJ351" s="58" t="s">
        <v>900</v>
      </c>
      <c r="AK351" s="49"/>
    </row>
    <row r="352" spans="1:37" s="252" customFormat="1" ht="57" customHeight="1">
      <c r="A352" s="269">
        <f t="shared" ref="A352:A358" si="152">ROW()-50</f>
        <v>302</v>
      </c>
      <c r="B352" s="67" t="s">
        <v>144</v>
      </c>
      <c r="C352" s="87" t="s">
        <v>89</v>
      </c>
      <c r="D352" s="42" t="s">
        <v>63</v>
      </c>
      <c r="E352" s="41">
        <v>8179568</v>
      </c>
      <c r="F352" s="31">
        <v>8000300</v>
      </c>
      <c r="G352" s="41"/>
      <c r="H352" s="41"/>
      <c r="I352" s="41"/>
      <c r="J352" s="43"/>
      <c r="K352" s="41"/>
      <c r="L352" s="41">
        <v>0</v>
      </c>
      <c r="M352" s="41"/>
      <c r="N352" s="41"/>
      <c r="O352" s="41">
        <f t="shared" si="149"/>
        <v>900000</v>
      </c>
      <c r="P352" s="41">
        <v>900000</v>
      </c>
      <c r="Q352" s="41"/>
      <c r="R352" s="41"/>
      <c r="S352" s="41">
        <f t="shared" si="150"/>
        <v>848468</v>
      </c>
      <c r="T352" s="41">
        <v>848468</v>
      </c>
      <c r="U352" s="41"/>
      <c r="V352" s="41"/>
      <c r="W352" s="52">
        <f t="shared" si="144"/>
        <v>0</v>
      </c>
      <c r="X352" s="52"/>
      <c r="Y352" s="52">
        <f t="shared" si="151"/>
        <v>51532</v>
      </c>
      <c r="Z352" s="115">
        <f t="shared" si="113"/>
        <v>5.7257777777777775E-2</v>
      </c>
      <c r="AA352" s="52">
        <f t="shared" si="114"/>
        <v>51532</v>
      </c>
      <c r="AB352" s="124">
        <f t="shared" si="115"/>
        <v>5.7257777777777775E-2</v>
      </c>
      <c r="AC352" s="133">
        <v>1</v>
      </c>
      <c r="AD352" s="133"/>
      <c r="AE352" s="133"/>
      <c r="AF352" s="56"/>
      <c r="AG352" s="56"/>
      <c r="AH352" s="56"/>
      <c r="AI352" s="58" t="s">
        <v>901</v>
      </c>
      <c r="AJ352" s="58" t="s">
        <v>900</v>
      </c>
      <c r="AK352" s="49"/>
    </row>
    <row r="353" spans="1:37" s="252" customFormat="1" ht="57" customHeight="1">
      <c r="A353" s="269">
        <f t="shared" si="152"/>
        <v>303</v>
      </c>
      <c r="B353" s="68" t="s">
        <v>145</v>
      </c>
      <c r="C353" s="87" t="s">
        <v>89</v>
      </c>
      <c r="D353" s="42" t="s">
        <v>63</v>
      </c>
      <c r="E353" s="41">
        <v>984305.2</v>
      </c>
      <c r="F353" s="31">
        <v>984305.2</v>
      </c>
      <c r="G353" s="41"/>
      <c r="H353" s="41"/>
      <c r="I353" s="41"/>
      <c r="J353" s="43"/>
      <c r="K353" s="41"/>
      <c r="L353" s="41">
        <v>0</v>
      </c>
      <c r="M353" s="41"/>
      <c r="N353" s="41"/>
      <c r="O353" s="41">
        <f t="shared" si="149"/>
        <v>0</v>
      </c>
      <c r="P353" s="41"/>
      <c r="Q353" s="41"/>
      <c r="R353" s="41"/>
      <c r="S353" s="41">
        <f t="shared" si="150"/>
        <v>0</v>
      </c>
      <c r="T353" s="41"/>
      <c r="U353" s="41"/>
      <c r="V353" s="41"/>
      <c r="W353" s="52">
        <f t="shared" si="144"/>
        <v>0</v>
      </c>
      <c r="X353" s="52"/>
      <c r="Y353" s="52">
        <f t="shared" si="151"/>
        <v>0</v>
      </c>
      <c r="Z353" s="115" t="e">
        <f t="shared" si="113"/>
        <v>#DIV/0!</v>
      </c>
      <c r="AA353" s="52">
        <f t="shared" si="114"/>
        <v>0</v>
      </c>
      <c r="AB353" s="124" t="e">
        <f t="shared" si="115"/>
        <v>#DIV/0!</v>
      </c>
      <c r="AC353" s="133">
        <v>1</v>
      </c>
      <c r="AD353" s="133"/>
      <c r="AE353" s="133"/>
      <c r="AF353" s="56"/>
      <c r="AG353" s="56"/>
      <c r="AH353" s="56"/>
      <c r="AI353" s="56"/>
      <c r="AJ353" s="56"/>
      <c r="AK353" s="49" t="s">
        <v>1445</v>
      </c>
    </row>
    <row r="354" spans="1:37" s="252" customFormat="1" ht="57" customHeight="1">
      <c r="A354" s="269">
        <f t="shared" si="152"/>
        <v>304</v>
      </c>
      <c r="B354" s="69" t="s">
        <v>146</v>
      </c>
      <c r="C354" s="87" t="s">
        <v>89</v>
      </c>
      <c r="D354" s="42" t="s">
        <v>47</v>
      </c>
      <c r="E354" s="41">
        <v>3479951</v>
      </c>
      <c r="F354" s="31">
        <v>3129625.7295499998</v>
      </c>
      <c r="G354" s="41"/>
      <c r="H354" s="41"/>
      <c r="I354" s="41"/>
      <c r="J354" s="43"/>
      <c r="K354" s="41"/>
      <c r="L354" s="41"/>
      <c r="M354" s="41"/>
      <c r="N354" s="41"/>
      <c r="O354" s="41">
        <f t="shared" si="149"/>
        <v>1290304</v>
      </c>
      <c r="P354" s="41">
        <v>1290304</v>
      </c>
      <c r="Q354" s="41"/>
      <c r="R354" s="41"/>
      <c r="S354" s="41">
        <f t="shared" si="150"/>
        <v>1290304</v>
      </c>
      <c r="T354" s="41">
        <v>1290304</v>
      </c>
      <c r="U354" s="41"/>
      <c r="V354" s="41"/>
      <c r="W354" s="52">
        <f t="shared" si="144"/>
        <v>0</v>
      </c>
      <c r="X354" s="52"/>
      <c r="Y354" s="52">
        <f t="shared" si="151"/>
        <v>0</v>
      </c>
      <c r="Z354" s="115">
        <f t="shared" si="113"/>
        <v>0</v>
      </c>
      <c r="AA354" s="52">
        <f t="shared" si="114"/>
        <v>0</v>
      </c>
      <c r="AB354" s="124">
        <f t="shared" si="115"/>
        <v>0</v>
      </c>
      <c r="AC354" s="133">
        <v>1</v>
      </c>
      <c r="AD354" s="133"/>
      <c r="AE354" s="133"/>
      <c r="AF354" s="56"/>
      <c r="AG354" s="56"/>
      <c r="AH354" s="56"/>
      <c r="AI354" s="58" t="s">
        <v>902</v>
      </c>
      <c r="AJ354" s="58" t="s">
        <v>903</v>
      </c>
      <c r="AK354" s="49"/>
    </row>
    <row r="355" spans="1:37" s="260" customFormat="1" ht="57" customHeight="1">
      <c r="A355" s="269">
        <f t="shared" si="152"/>
        <v>305</v>
      </c>
      <c r="B355" s="38" t="s">
        <v>147</v>
      </c>
      <c r="C355" s="87" t="s">
        <v>89</v>
      </c>
      <c r="D355" s="42" t="s">
        <v>47</v>
      </c>
      <c r="E355" s="31">
        <v>823305</v>
      </c>
      <c r="F355" s="31">
        <v>739675.60571999999</v>
      </c>
      <c r="G355" s="31"/>
      <c r="H355" s="31"/>
      <c r="I355" s="31"/>
      <c r="J355" s="32"/>
      <c r="K355" s="31"/>
      <c r="L355" s="31"/>
      <c r="M355" s="31"/>
      <c r="N355" s="31"/>
      <c r="O355" s="41">
        <f t="shared" si="149"/>
        <v>109582</v>
      </c>
      <c r="P355" s="31">
        <v>109582</v>
      </c>
      <c r="Q355" s="31"/>
      <c r="R355" s="31"/>
      <c r="S355" s="41">
        <f t="shared" si="150"/>
        <v>109582</v>
      </c>
      <c r="T355" s="31">
        <v>109582</v>
      </c>
      <c r="U355" s="31"/>
      <c r="V355" s="31"/>
      <c r="W355" s="52">
        <f t="shared" si="144"/>
        <v>0</v>
      </c>
      <c r="X355" s="52"/>
      <c r="Y355" s="52">
        <f t="shared" si="151"/>
        <v>0</v>
      </c>
      <c r="Z355" s="115">
        <f t="shared" si="113"/>
        <v>0</v>
      </c>
      <c r="AA355" s="52">
        <f t="shared" si="114"/>
        <v>0</v>
      </c>
      <c r="AB355" s="124">
        <f t="shared" si="115"/>
        <v>0</v>
      </c>
      <c r="AC355" s="108">
        <v>1</v>
      </c>
      <c r="AD355" s="108"/>
      <c r="AE355" s="108"/>
      <c r="AF355" s="58"/>
      <c r="AG355" s="58"/>
      <c r="AH355" s="58"/>
      <c r="AI355" s="58" t="s">
        <v>904</v>
      </c>
      <c r="AJ355" s="58" t="s">
        <v>702</v>
      </c>
      <c r="AK355" s="49"/>
    </row>
    <row r="356" spans="1:37" s="252" customFormat="1" ht="57" customHeight="1">
      <c r="A356" s="269">
        <f t="shared" si="152"/>
        <v>306</v>
      </c>
      <c r="B356" s="70" t="s">
        <v>148</v>
      </c>
      <c r="C356" s="87" t="s">
        <v>84</v>
      </c>
      <c r="D356" s="42" t="s">
        <v>47</v>
      </c>
      <c r="E356" s="41">
        <v>652244</v>
      </c>
      <c r="F356" s="31">
        <v>642244</v>
      </c>
      <c r="G356" s="41"/>
      <c r="H356" s="41"/>
      <c r="I356" s="41"/>
      <c r="J356" s="43"/>
      <c r="K356" s="41"/>
      <c r="L356" s="41"/>
      <c r="M356" s="41"/>
      <c r="N356" s="41"/>
      <c r="O356" s="41">
        <f t="shared" si="149"/>
        <v>185900</v>
      </c>
      <c r="P356" s="41">
        <v>185900</v>
      </c>
      <c r="Q356" s="41"/>
      <c r="R356" s="41"/>
      <c r="S356" s="41">
        <f t="shared" si="150"/>
        <v>185900</v>
      </c>
      <c r="T356" s="41">
        <v>185900</v>
      </c>
      <c r="U356" s="41"/>
      <c r="V356" s="41"/>
      <c r="W356" s="52">
        <f t="shared" si="144"/>
        <v>0</v>
      </c>
      <c r="X356" s="52"/>
      <c r="Y356" s="52">
        <f t="shared" si="151"/>
        <v>0</v>
      </c>
      <c r="Z356" s="115">
        <f t="shared" si="113"/>
        <v>0</v>
      </c>
      <c r="AA356" s="52">
        <f t="shared" si="114"/>
        <v>0</v>
      </c>
      <c r="AB356" s="124">
        <f t="shared" si="115"/>
        <v>0</v>
      </c>
      <c r="AC356" s="133">
        <v>1</v>
      </c>
      <c r="AD356" s="133"/>
      <c r="AE356" s="133"/>
      <c r="AF356" s="56"/>
      <c r="AG356" s="56"/>
      <c r="AH356" s="56"/>
      <c r="AI356" s="58" t="s">
        <v>905</v>
      </c>
      <c r="AJ356" s="56" t="s">
        <v>906</v>
      </c>
      <c r="AK356" s="49"/>
    </row>
    <row r="357" spans="1:37" s="252" customFormat="1" ht="93" customHeight="1">
      <c r="A357" s="269">
        <f t="shared" si="152"/>
        <v>307</v>
      </c>
      <c r="B357" s="70" t="s">
        <v>569</v>
      </c>
      <c r="C357" s="39">
        <v>380002015159</v>
      </c>
      <c r="D357" s="42">
        <v>2026</v>
      </c>
      <c r="E357" s="31">
        <v>397879</v>
      </c>
      <c r="F357" s="31">
        <v>397879</v>
      </c>
      <c r="G357" s="41"/>
      <c r="H357" s="41">
        <v>427000</v>
      </c>
      <c r="I357" s="41"/>
      <c r="J357" s="43" t="s">
        <v>1317</v>
      </c>
      <c r="K357" s="41"/>
      <c r="L357" s="41"/>
      <c r="M357" s="41"/>
      <c r="N357" s="41"/>
      <c r="O357" s="41">
        <f t="shared" si="149"/>
        <v>0</v>
      </c>
      <c r="P357" s="41"/>
      <c r="Q357" s="41"/>
      <c r="R357" s="41"/>
      <c r="S357" s="41">
        <f t="shared" si="150"/>
        <v>0</v>
      </c>
      <c r="T357" s="41"/>
      <c r="U357" s="41"/>
      <c r="V357" s="41"/>
      <c r="W357" s="52">
        <f t="shared" si="144"/>
        <v>0</v>
      </c>
      <c r="X357" s="52"/>
      <c r="Y357" s="52">
        <f t="shared" si="151"/>
        <v>0</v>
      </c>
      <c r="Z357" s="115" t="e">
        <f t="shared" si="113"/>
        <v>#DIV/0!</v>
      </c>
      <c r="AA357" s="52">
        <f t="shared" si="114"/>
        <v>0</v>
      </c>
      <c r="AB357" s="124" t="e">
        <f t="shared" si="115"/>
        <v>#DIV/0!</v>
      </c>
      <c r="AC357" s="133">
        <v>1</v>
      </c>
      <c r="AD357" s="133"/>
      <c r="AE357" s="133"/>
      <c r="AF357" s="56"/>
      <c r="AG357" s="56"/>
      <c r="AH357" s="56"/>
      <c r="AI357" s="58" t="s">
        <v>723</v>
      </c>
      <c r="AJ357" s="56" t="s">
        <v>724</v>
      </c>
      <c r="AK357" s="49" t="s">
        <v>1531</v>
      </c>
    </row>
    <row r="358" spans="1:37" s="252" customFormat="1" ht="93" customHeight="1">
      <c r="A358" s="269">
        <f t="shared" si="152"/>
        <v>308</v>
      </c>
      <c r="B358" s="70" t="s">
        <v>570</v>
      </c>
      <c r="C358" s="39">
        <v>380002015159</v>
      </c>
      <c r="D358" s="42">
        <v>2026</v>
      </c>
      <c r="E358" s="31">
        <v>598560</v>
      </c>
      <c r="F358" s="31">
        <v>598560</v>
      </c>
      <c r="G358" s="41"/>
      <c r="H358" s="41">
        <v>601520</v>
      </c>
      <c r="I358" s="41"/>
      <c r="J358" s="43" t="s">
        <v>1318</v>
      </c>
      <c r="K358" s="41"/>
      <c r="L358" s="41"/>
      <c r="M358" s="41"/>
      <c r="N358" s="41"/>
      <c r="O358" s="41">
        <f t="shared" si="149"/>
        <v>0</v>
      </c>
      <c r="P358" s="41"/>
      <c r="Q358" s="41"/>
      <c r="R358" s="41"/>
      <c r="S358" s="41">
        <f t="shared" si="150"/>
        <v>0</v>
      </c>
      <c r="T358" s="41"/>
      <c r="U358" s="41"/>
      <c r="V358" s="41"/>
      <c r="W358" s="52">
        <f t="shared" si="144"/>
        <v>0</v>
      </c>
      <c r="X358" s="52"/>
      <c r="Y358" s="52">
        <f t="shared" si="151"/>
        <v>0</v>
      </c>
      <c r="Z358" s="115" t="e">
        <f t="shared" si="113"/>
        <v>#DIV/0!</v>
      </c>
      <c r="AA358" s="52">
        <f t="shared" si="114"/>
        <v>0</v>
      </c>
      <c r="AB358" s="124" t="e">
        <f t="shared" si="115"/>
        <v>#DIV/0!</v>
      </c>
      <c r="AC358" s="133">
        <v>1</v>
      </c>
      <c r="AD358" s="133"/>
      <c r="AE358" s="133"/>
      <c r="AF358" s="56"/>
      <c r="AG358" s="56"/>
      <c r="AH358" s="56"/>
      <c r="AI358" s="58" t="s">
        <v>721</v>
      </c>
      <c r="AJ358" s="56" t="s">
        <v>722</v>
      </c>
      <c r="AK358" s="49" t="s">
        <v>1532</v>
      </c>
    </row>
    <row r="359" spans="1:37" s="252" customFormat="1" ht="26.25" customHeight="1">
      <c r="A359" s="29" t="s">
        <v>521</v>
      </c>
      <c r="B359" s="21" t="s">
        <v>64</v>
      </c>
      <c r="C359" s="17"/>
      <c r="D359" s="19"/>
      <c r="E359" s="20">
        <f t="shared" ref="E359:V359" si="153">SUM(E360:E370)</f>
        <v>0</v>
      </c>
      <c r="F359" s="20">
        <f t="shared" si="153"/>
        <v>901285.10573000007</v>
      </c>
      <c r="G359" s="20">
        <f t="shared" si="153"/>
        <v>0</v>
      </c>
      <c r="H359" s="20">
        <f t="shared" si="153"/>
        <v>0</v>
      </c>
      <c r="I359" s="20">
        <f t="shared" si="153"/>
        <v>0</v>
      </c>
      <c r="J359" s="20">
        <f t="shared" si="153"/>
        <v>0</v>
      </c>
      <c r="K359" s="20">
        <f t="shared" si="153"/>
        <v>0</v>
      </c>
      <c r="L359" s="20">
        <f t="shared" si="153"/>
        <v>0</v>
      </c>
      <c r="M359" s="20">
        <f t="shared" si="153"/>
        <v>0</v>
      </c>
      <c r="N359" s="20">
        <f t="shared" si="153"/>
        <v>0</v>
      </c>
      <c r="O359" s="20">
        <f t="shared" si="153"/>
        <v>435436</v>
      </c>
      <c r="P359" s="20">
        <f t="shared" si="153"/>
        <v>435436</v>
      </c>
      <c r="Q359" s="20">
        <f t="shared" si="153"/>
        <v>0</v>
      </c>
      <c r="R359" s="20">
        <f t="shared" si="153"/>
        <v>0</v>
      </c>
      <c r="S359" s="20">
        <f t="shared" si="153"/>
        <v>296227</v>
      </c>
      <c r="T359" s="20">
        <f t="shared" si="153"/>
        <v>296227</v>
      </c>
      <c r="U359" s="20">
        <f t="shared" si="153"/>
        <v>0</v>
      </c>
      <c r="V359" s="20">
        <f t="shared" si="153"/>
        <v>0</v>
      </c>
      <c r="W359" s="20">
        <f t="shared" si="144"/>
        <v>0</v>
      </c>
      <c r="X359" s="20"/>
      <c r="Y359" s="20">
        <f>P359+Q359-T359-U359</f>
        <v>139209</v>
      </c>
      <c r="Z359" s="113">
        <f t="shared" si="113"/>
        <v>0.31970025445760114</v>
      </c>
      <c r="AA359" s="20">
        <f t="shared" si="114"/>
        <v>139209</v>
      </c>
      <c r="AB359" s="122">
        <f t="shared" si="115"/>
        <v>0.31970025445760114</v>
      </c>
      <c r="AC359" s="100">
        <f>SUM(AC360:AC370)</f>
        <v>7</v>
      </c>
      <c r="AD359" s="100">
        <f>SUM(AD360:AD370)</f>
        <v>1</v>
      </c>
      <c r="AE359" s="100">
        <f>SUM(AE360:AE370)</f>
        <v>3</v>
      </c>
      <c r="AF359" s="20">
        <f>SUM(AF360:AF370)</f>
        <v>0</v>
      </c>
      <c r="AG359" s="20"/>
      <c r="AH359" s="20"/>
      <c r="AI359" s="20"/>
      <c r="AJ359" s="20"/>
      <c r="AK359" s="228">
        <f>SUM(AK360:AK370)</f>
        <v>0</v>
      </c>
    </row>
    <row r="360" spans="1:37" s="252" customFormat="1" ht="66" customHeight="1">
      <c r="A360" s="269">
        <f>ROW()-51</f>
        <v>309</v>
      </c>
      <c r="B360" s="43" t="s">
        <v>149</v>
      </c>
      <c r="C360" s="87" t="s">
        <v>89</v>
      </c>
      <c r="D360" s="42" t="s">
        <v>63</v>
      </c>
      <c r="E360" s="41"/>
      <c r="F360" s="41">
        <v>127605.70944000001</v>
      </c>
      <c r="G360" s="41"/>
      <c r="H360" s="41"/>
      <c r="I360" s="41"/>
      <c r="J360" s="32"/>
      <c r="K360" s="41"/>
      <c r="L360" s="41">
        <v>0</v>
      </c>
      <c r="M360" s="41"/>
      <c r="N360" s="41"/>
      <c r="O360" s="41">
        <f t="shared" ref="O360:O370" si="154">SUM(P360:R360)</f>
        <v>12627</v>
      </c>
      <c r="P360" s="41">
        <v>12627</v>
      </c>
      <c r="Q360" s="41"/>
      <c r="R360" s="41"/>
      <c r="S360" s="41">
        <f t="shared" ref="S360:S370" si="155">SUM(T360:V360)</f>
        <v>12627</v>
      </c>
      <c r="T360" s="41">
        <v>12627</v>
      </c>
      <c r="U360" s="41"/>
      <c r="V360" s="41"/>
      <c r="W360" s="52">
        <f t="shared" si="144"/>
        <v>0</v>
      </c>
      <c r="X360" s="52"/>
      <c r="Y360" s="52">
        <f t="shared" ref="Y360:Y370" si="156">P360+Q360-T360-U360</f>
        <v>0</v>
      </c>
      <c r="Z360" s="115">
        <f t="shared" si="113"/>
        <v>0</v>
      </c>
      <c r="AA360" s="52">
        <f t="shared" si="114"/>
        <v>0</v>
      </c>
      <c r="AB360" s="124">
        <f t="shared" si="115"/>
        <v>0</v>
      </c>
      <c r="AC360" s="133"/>
      <c r="AD360" s="133">
        <v>1</v>
      </c>
      <c r="AE360" s="133"/>
      <c r="AF360" s="56"/>
      <c r="AG360" s="58" t="s">
        <v>907</v>
      </c>
      <c r="AH360" s="58" t="s">
        <v>908</v>
      </c>
      <c r="AI360" s="56"/>
      <c r="AJ360" s="56"/>
      <c r="AK360" s="49" t="s">
        <v>1533</v>
      </c>
    </row>
    <row r="361" spans="1:37" s="260" customFormat="1" ht="100.5" customHeight="1">
      <c r="A361" s="269">
        <f t="shared" ref="A361:A370" si="157">ROW()-51</f>
        <v>310</v>
      </c>
      <c r="B361" s="38" t="s">
        <v>150</v>
      </c>
      <c r="C361" s="87" t="s">
        <v>89</v>
      </c>
      <c r="D361" s="42" t="s">
        <v>47</v>
      </c>
      <c r="E361" s="31"/>
      <c r="F361" s="31">
        <v>144255.66623999999</v>
      </c>
      <c r="G361" s="31"/>
      <c r="H361" s="31"/>
      <c r="I361" s="31"/>
      <c r="J361" s="32"/>
      <c r="K361" s="31"/>
      <c r="L361" s="31"/>
      <c r="M361" s="31"/>
      <c r="N361" s="31"/>
      <c r="O361" s="41">
        <f t="shared" si="154"/>
        <v>72795</v>
      </c>
      <c r="P361" s="31">
        <v>72795</v>
      </c>
      <c r="Q361" s="31"/>
      <c r="R361" s="31"/>
      <c r="S361" s="41">
        <f t="shared" si="155"/>
        <v>20000</v>
      </c>
      <c r="T361" s="31">
        <v>20000</v>
      </c>
      <c r="U361" s="31"/>
      <c r="V361" s="31"/>
      <c r="W361" s="52">
        <f t="shared" si="144"/>
        <v>0</v>
      </c>
      <c r="X361" s="52"/>
      <c r="Y361" s="52">
        <f t="shared" si="156"/>
        <v>52795</v>
      </c>
      <c r="Z361" s="115">
        <f t="shared" si="113"/>
        <v>0.72525585548457994</v>
      </c>
      <c r="AA361" s="52">
        <f t="shared" si="114"/>
        <v>52795</v>
      </c>
      <c r="AB361" s="124">
        <f t="shared" si="115"/>
        <v>0.72525585548457994</v>
      </c>
      <c r="AC361" s="108">
        <v>1</v>
      </c>
      <c r="AD361" s="108"/>
      <c r="AE361" s="108"/>
      <c r="AF361" s="58"/>
      <c r="AG361" s="58" t="s">
        <v>909</v>
      </c>
      <c r="AH361" s="58" t="s">
        <v>910</v>
      </c>
      <c r="AI361" s="58"/>
      <c r="AJ361" s="58"/>
      <c r="AK361" s="49"/>
    </row>
    <row r="362" spans="1:37" s="260" customFormat="1" ht="87" customHeight="1">
      <c r="A362" s="269">
        <f t="shared" si="157"/>
        <v>311</v>
      </c>
      <c r="B362" s="38" t="s">
        <v>151</v>
      </c>
      <c r="C362" s="87" t="s">
        <v>89</v>
      </c>
      <c r="D362" s="42" t="s">
        <v>47</v>
      </c>
      <c r="E362" s="31"/>
      <c r="F362" s="31">
        <v>75727.834560000003</v>
      </c>
      <c r="G362" s="31"/>
      <c r="H362" s="31"/>
      <c r="I362" s="31"/>
      <c r="J362" s="32"/>
      <c r="K362" s="31"/>
      <c r="L362" s="31"/>
      <c r="M362" s="31"/>
      <c r="N362" s="31"/>
      <c r="O362" s="41">
        <f t="shared" si="154"/>
        <v>19826</v>
      </c>
      <c r="P362" s="31">
        <v>19826</v>
      </c>
      <c r="Q362" s="31"/>
      <c r="R362" s="31"/>
      <c r="S362" s="41">
        <f t="shared" si="155"/>
        <v>19826</v>
      </c>
      <c r="T362" s="31">
        <v>19826</v>
      </c>
      <c r="U362" s="31"/>
      <c r="V362" s="31"/>
      <c r="W362" s="52">
        <f t="shared" si="144"/>
        <v>0</v>
      </c>
      <c r="X362" s="52"/>
      <c r="Y362" s="52">
        <f t="shared" si="156"/>
        <v>0</v>
      </c>
      <c r="Z362" s="115">
        <f t="shared" si="113"/>
        <v>0</v>
      </c>
      <c r="AA362" s="52">
        <f t="shared" si="114"/>
        <v>0</v>
      </c>
      <c r="AB362" s="124">
        <f t="shared" si="115"/>
        <v>0</v>
      </c>
      <c r="AC362" s="108">
        <v>1</v>
      </c>
      <c r="AD362" s="108"/>
      <c r="AE362" s="108"/>
      <c r="AF362" s="58"/>
      <c r="AG362" s="58" t="s">
        <v>911</v>
      </c>
      <c r="AH362" s="58" t="s">
        <v>912</v>
      </c>
      <c r="AI362" s="58"/>
      <c r="AJ362" s="58"/>
      <c r="AK362" s="49" t="s">
        <v>732</v>
      </c>
    </row>
    <row r="363" spans="1:37" s="260" customFormat="1" ht="87" customHeight="1">
      <c r="A363" s="269">
        <f t="shared" si="157"/>
        <v>312</v>
      </c>
      <c r="B363" s="278" t="s">
        <v>1574</v>
      </c>
      <c r="C363" s="283" t="s">
        <v>89</v>
      </c>
      <c r="D363" s="284" t="s">
        <v>47</v>
      </c>
      <c r="E363" s="33"/>
      <c r="F363" s="33">
        <v>102243</v>
      </c>
      <c r="G363" s="33"/>
      <c r="H363" s="33"/>
      <c r="I363" s="33"/>
      <c r="J363" s="285"/>
      <c r="K363" s="33"/>
      <c r="L363" s="33">
        <v>0</v>
      </c>
      <c r="M363" s="33"/>
      <c r="N363" s="33"/>
      <c r="O363" s="33">
        <v>52558</v>
      </c>
      <c r="P363" s="33">
        <v>52558</v>
      </c>
      <c r="Q363" s="33"/>
      <c r="R363" s="33"/>
      <c r="S363" s="33">
        <v>40000</v>
      </c>
      <c r="T363" s="33">
        <v>40000</v>
      </c>
      <c r="U363" s="33"/>
      <c r="V363" s="33"/>
      <c r="W363" s="51">
        <v>0</v>
      </c>
      <c r="X363" s="51"/>
      <c r="Y363" s="51">
        <v>12558</v>
      </c>
      <c r="Z363" s="114">
        <v>0.23893603257353779</v>
      </c>
      <c r="AA363" s="51">
        <v>12558</v>
      </c>
      <c r="AB363" s="123">
        <v>0.23893603257353779</v>
      </c>
      <c r="AC363" s="101"/>
      <c r="AD363" s="101"/>
      <c r="AE363" s="101">
        <v>1</v>
      </c>
      <c r="AF363" s="79"/>
      <c r="AG363" s="286" t="s">
        <v>1606</v>
      </c>
      <c r="AH363" s="286" t="s">
        <v>1607</v>
      </c>
      <c r="AI363" s="286"/>
      <c r="AJ363" s="286"/>
      <c r="AK363" s="282" t="s">
        <v>1577</v>
      </c>
    </row>
    <row r="364" spans="1:37" s="260" customFormat="1" ht="87" customHeight="1">
      <c r="A364" s="269">
        <f t="shared" si="157"/>
        <v>313</v>
      </c>
      <c r="B364" s="287" t="s">
        <v>1575</v>
      </c>
      <c r="C364" s="283" t="s">
        <v>89</v>
      </c>
      <c r="D364" s="284" t="s">
        <v>47</v>
      </c>
      <c r="E364" s="288"/>
      <c r="F364" s="288">
        <v>69135.645600000003</v>
      </c>
      <c r="G364" s="288"/>
      <c r="H364" s="288"/>
      <c r="I364" s="288"/>
      <c r="J364" s="285"/>
      <c r="K364" s="288"/>
      <c r="L364" s="288"/>
      <c r="M364" s="288"/>
      <c r="N364" s="288"/>
      <c r="O364" s="33">
        <v>16258</v>
      </c>
      <c r="P364" s="288">
        <v>16258</v>
      </c>
      <c r="Q364" s="288"/>
      <c r="R364" s="288"/>
      <c r="S364" s="33">
        <v>16258</v>
      </c>
      <c r="T364" s="288">
        <v>16258</v>
      </c>
      <c r="U364" s="288"/>
      <c r="V364" s="288"/>
      <c r="W364" s="51">
        <v>0</v>
      </c>
      <c r="X364" s="51"/>
      <c r="Y364" s="51">
        <v>0</v>
      </c>
      <c r="Z364" s="114">
        <v>0</v>
      </c>
      <c r="AA364" s="51">
        <v>0</v>
      </c>
      <c r="AB364" s="123">
        <v>0</v>
      </c>
      <c r="AC364" s="289"/>
      <c r="AD364" s="289"/>
      <c r="AE364" s="289">
        <v>1</v>
      </c>
      <c r="AF364" s="286"/>
      <c r="AG364" s="286" t="s">
        <v>1604</v>
      </c>
      <c r="AH364" s="286" t="s">
        <v>915</v>
      </c>
      <c r="AI364" s="286"/>
      <c r="AJ364" s="286"/>
      <c r="AK364" s="282" t="s">
        <v>1578</v>
      </c>
    </row>
    <row r="365" spans="1:37" s="260" customFormat="1" ht="87" customHeight="1">
      <c r="A365" s="269">
        <f t="shared" si="157"/>
        <v>314</v>
      </c>
      <c r="B365" s="287" t="s">
        <v>1576</v>
      </c>
      <c r="C365" s="283" t="s">
        <v>89</v>
      </c>
      <c r="D365" s="284" t="s">
        <v>47</v>
      </c>
      <c r="E365" s="288"/>
      <c r="F365" s="288">
        <v>93235.228130000003</v>
      </c>
      <c r="G365" s="288"/>
      <c r="H365" s="288"/>
      <c r="I365" s="288"/>
      <c r="J365" s="285"/>
      <c r="K365" s="288"/>
      <c r="L365" s="288"/>
      <c r="M365" s="288"/>
      <c r="N365" s="288"/>
      <c r="O365" s="33">
        <v>45152</v>
      </c>
      <c r="P365" s="288">
        <v>45152</v>
      </c>
      <c r="Q365" s="288"/>
      <c r="R365" s="288"/>
      <c r="S365" s="33">
        <v>45152</v>
      </c>
      <c r="T365" s="288">
        <v>45152</v>
      </c>
      <c r="U365" s="288"/>
      <c r="V365" s="288"/>
      <c r="W365" s="51">
        <v>0</v>
      </c>
      <c r="X365" s="51"/>
      <c r="Y365" s="51">
        <v>0</v>
      </c>
      <c r="Z365" s="114">
        <v>0</v>
      </c>
      <c r="AA365" s="51">
        <v>0</v>
      </c>
      <c r="AB365" s="123">
        <v>0</v>
      </c>
      <c r="AC365" s="289"/>
      <c r="AD365" s="289"/>
      <c r="AE365" s="289">
        <v>1</v>
      </c>
      <c r="AF365" s="286"/>
      <c r="AG365" s="286" t="s">
        <v>1605</v>
      </c>
      <c r="AH365" s="286" t="s">
        <v>915</v>
      </c>
      <c r="AI365" s="286"/>
      <c r="AJ365" s="286"/>
      <c r="AK365" s="282" t="s">
        <v>1579</v>
      </c>
    </row>
    <row r="366" spans="1:37" s="260" customFormat="1" ht="87" customHeight="1">
      <c r="A366" s="269">
        <f t="shared" si="157"/>
        <v>315</v>
      </c>
      <c r="B366" s="38" t="s">
        <v>152</v>
      </c>
      <c r="C366" s="87" t="s">
        <v>89</v>
      </c>
      <c r="D366" s="42" t="s">
        <v>47</v>
      </c>
      <c r="E366" s="31"/>
      <c r="F366" s="31">
        <v>85337.8848</v>
      </c>
      <c r="G366" s="31"/>
      <c r="H366" s="31"/>
      <c r="I366" s="31"/>
      <c r="J366" s="32"/>
      <c r="K366" s="31"/>
      <c r="L366" s="31"/>
      <c r="M366" s="31"/>
      <c r="N366" s="31"/>
      <c r="O366" s="41">
        <f t="shared" si="154"/>
        <v>19700</v>
      </c>
      <c r="P366" s="31">
        <v>19700</v>
      </c>
      <c r="Q366" s="31"/>
      <c r="R366" s="31"/>
      <c r="S366" s="41">
        <f t="shared" si="155"/>
        <v>19699</v>
      </c>
      <c r="T366" s="31">
        <v>19699</v>
      </c>
      <c r="U366" s="31"/>
      <c r="V366" s="31"/>
      <c r="W366" s="52">
        <f t="shared" si="144"/>
        <v>0</v>
      </c>
      <c r="X366" s="52"/>
      <c r="Y366" s="52">
        <f t="shared" si="156"/>
        <v>1</v>
      </c>
      <c r="Z366" s="115">
        <f t="shared" si="113"/>
        <v>5.0761421319796953E-5</v>
      </c>
      <c r="AA366" s="52">
        <f t="shared" si="114"/>
        <v>1</v>
      </c>
      <c r="AB366" s="124">
        <f t="shared" si="115"/>
        <v>5.0761421319796953E-5</v>
      </c>
      <c r="AC366" s="108">
        <v>1</v>
      </c>
      <c r="AD366" s="108"/>
      <c r="AE366" s="108"/>
      <c r="AF366" s="58"/>
      <c r="AG366" s="58" t="s">
        <v>913</v>
      </c>
      <c r="AH366" s="58" t="s">
        <v>910</v>
      </c>
      <c r="AI366" s="58"/>
      <c r="AJ366" s="58"/>
      <c r="AK366" s="49"/>
    </row>
    <row r="367" spans="1:37" s="260" customFormat="1" ht="85.5" customHeight="1">
      <c r="A367" s="269">
        <f t="shared" si="157"/>
        <v>316</v>
      </c>
      <c r="B367" s="38" t="s">
        <v>153</v>
      </c>
      <c r="C367" s="87" t="s">
        <v>89</v>
      </c>
      <c r="D367" s="42" t="s">
        <v>47</v>
      </c>
      <c r="E367" s="31"/>
      <c r="F367" s="31">
        <v>77442.906239999997</v>
      </c>
      <c r="G367" s="31"/>
      <c r="H367" s="31"/>
      <c r="I367" s="31"/>
      <c r="J367" s="32"/>
      <c r="K367" s="31"/>
      <c r="L367" s="31"/>
      <c r="M367" s="31"/>
      <c r="N367" s="31"/>
      <c r="O367" s="41">
        <f t="shared" si="154"/>
        <v>73994</v>
      </c>
      <c r="P367" s="31">
        <v>73994</v>
      </c>
      <c r="Q367" s="31"/>
      <c r="R367" s="31"/>
      <c r="S367" s="41">
        <f t="shared" si="155"/>
        <v>53582</v>
      </c>
      <c r="T367" s="31">
        <v>53582</v>
      </c>
      <c r="U367" s="31"/>
      <c r="V367" s="31"/>
      <c r="W367" s="52">
        <f t="shared" si="144"/>
        <v>0</v>
      </c>
      <c r="X367" s="52"/>
      <c r="Y367" s="52">
        <f t="shared" si="156"/>
        <v>20412</v>
      </c>
      <c r="Z367" s="115">
        <f t="shared" si="113"/>
        <v>0.27586020488147689</v>
      </c>
      <c r="AA367" s="52">
        <f t="shared" si="114"/>
        <v>20412</v>
      </c>
      <c r="AB367" s="124">
        <f t="shared" si="115"/>
        <v>0.27586020488147689</v>
      </c>
      <c r="AC367" s="108">
        <v>1</v>
      </c>
      <c r="AD367" s="108"/>
      <c r="AE367" s="108"/>
      <c r="AF367" s="58"/>
      <c r="AG367" s="58" t="s">
        <v>914</v>
      </c>
      <c r="AH367" s="58" t="s">
        <v>915</v>
      </c>
      <c r="AI367" s="58"/>
      <c r="AJ367" s="58"/>
      <c r="AK367" s="71"/>
    </row>
    <row r="368" spans="1:37" s="260" customFormat="1" ht="96" customHeight="1">
      <c r="A368" s="269">
        <f t="shared" si="157"/>
        <v>317</v>
      </c>
      <c r="B368" s="38" t="s">
        <v>154</v>
      </c>
      <c r="C368" s="87" t="s">
        <v>89</v>
      </c>
      <c r="D368" s="42" t="s">
        <v>47</v>
      </c>
      <c r="E368" s="31"/>
      <c r="F368" s="31">
        <v>18508.190399999999</v>
      </c>
      <c r="G368" s="31"/>
      <c r="H368" s="31"/>
      <c r="I368" s="31"/>
      <c r="J368" s="32"/>
      <c r="K368" s="31"/>
      <c r="L368" s="31"/>
      <c r="M368" s="31"/>
      <c r="N368" s="31"/>
      <c r="O368" s="41">
        <f t="shared" si="154"/>
        <v>17098</v>
      </c>
      <c r="P368" s="31">
        <v>17098</v>
      </c>
      <c r="Q368" s="31"/>
      <c r="R368" s="31"/>
      <c r="S368" s="41">
        <f t="shared" si="155"/>
        <v>12381</v>
      </c>
      <c r="T368" s="31">
        <v>12381</v>
      </c>
      <c r="U368" s="31"/>
      <c r="V368" s="31"/>
      <c r="W368" s="52">
        <f t="shared" si="144"/>
        <v>0</v>
      </c>
      <c r="X368" s="52"/>
      <c r="Y368" s="52">
        <f t="shared" si="156"/>
        <v>4717</v>
      </c>
      <c r="Z368" s="115">
        <f t="shared" si="113"/>
        <v>0.27588021990876127</v>
      </c>
      <c r="AA368" s="52">
        <f t="shared" si="114"/>
        <v>4717</v>
      </c>
      <c r="AB368" s="124">
        <f t="shared" si="115"/>
        <v>0.27588021990876127</v>
      </c>
      <c r="AC368" s="108">
        <v>1</v>
      </c>
      <c r="AD368" s="108"/>
      <c r="AE368" s="108"/>
      <c r="AF368" s="58"/>
      <c r="AG368" s="58" t="s">
        <v>916</v>
      </c>
      <c r="AH368" s="58" t="s">
        <v>915</v>
      </c>
      <c r="AI368" s="58"/>
      <c r="AJ368" s="58"/>
      <c r="AK368" s="71"/>
    </row>
    <row r="369" spans="1:37" s="260" customFormat="1" ht="80.25" customHeight="1">
      <c r="A369" s="269">
        <f t="shared" si="157"/>
        <v>318</v>
      </c>
      <c r="B369" s="38" t="s">
        <v>155</v>
      </c>
      <c r="C369" s="87" t="s">
        <v>89</v>
      </c>
      <c r="D369" s="42" t="s">
        <v>47</v>
      </c>
      <c r="E369" s="31"/>
      <c r="F369" s="31">
        <v>25222.871520000001</v>
      </c>
      <c r="G369" s="31"/>
      <c r="H369" s="31"/>
      <c r="I369" s="31"/>
      <c r="J369" s="32"/>
      <c r="K369" s="31"/>
      <c r="L369" s="31"/>
      <c r="M369" s="31"/>
      <c r="N369" s="31"/>
      <c r="O369" s="41">
        <f t="shared" si="154"/>
        <v>24052</v>
      </c>
      <c r="P369" s="31">
        <v>24052</v>
      </c>
      <c r="Q369" s="31"/>
      <c r="R369" s="31"/>
      <c r="S369" s="41">
        <f t="shared" si="155"/>
        <v>17417</v>
      </c>
      <c r="T369" s="31">
        <v>17417</v>
      </c>
      <c r="U369" s="31"/>
      <c r="V369" s="31"/>
      <c r="W369" s="52">
        <f t="shared" si="144"/>
        <v>0</v>
      </c>
      <c r="X369" s="52"/>
      <c r="Y369" s="52">
        <f t="shared" si="156"/>
        <v>6635</v>
      </c>
      <c r="Z369" s="115">
        <f t="shared" si="113"/>
        <v>0.27586063529020455</v>
      </c>
      <c r="AA369" s="52">
        <f t="shared" si="114"/>
        <v>6635</v>
      </c>
      <c r="AB369" s="124">
        <f t="shared" si="115"/>
        <v>0.27586063529020455</v>
      </c>
      <c r="AC369" s="108">
        <v>1</v>
      </c>
      <c r="AD369" s="108"/>
      <c r="AE369" s="108"/>
      <c r="AF369" s="58"/>
      <c r="AG369" s="58" t="s">
        <v>917</v>
      </c>
      <c r="AH369" s="58" t="s">
        <v>915</v>
      </c>
      <c r="AI369" s="58"/>
      <c r="AJ369" s="58"/>
      <c r="AK369" s="71"/>
    </row>
    <row r="370" spans="1:37" s="260" customFormat="1" ht="87" customHeight="1">
      <c r="A370" s="269">
        <f t="shared" si="157"/>
        <v>319</v>
      </c>
      <c r="B370" s="38" t="s">
        <v>156</v>
      </c>
      <c r="C370" s="87" t="s">
        <v>89</v>
      </c>
      <c r="D370" s="42" t="s">
        <v>47</v>
      </c>
      <c r="E370" s="31"/>
      <c r="F370" s="31">
        <v>82570.168799999999</v>
      </c>
      <c r="G370" s="31"/>
      <c r="H370" s="31"/>
      <c r="I370" s="31"/>
      <c r="J370" s="32"/>
      <c r="K370" s="31"/>
      <c r="L370" s="31"/>
      <c r="M370" s="31"/>
      <c r="N370" s="31"/>
      <c r="O370" s="41">
        <f t="shared" si="154"/>
        <v>81376</v>
      </c>
      <c r="P370" s="31">
        <v>81376</v>
      </c>
      <c r="Q370" s="31"/>
      <c r="R370" s="31"/>
      <c r="S370" s="41">
        <f t="shared" si="155"/>
        <v>39285</v>
      </c>
      <c r="T370" s="31">
        <v>39285</v>
      </c>
      <c r="U370" s="31"/>
      <c r="V370" s="31"/>
      <c r="W370" s="52">
        <f t="shared" si="144"/>
        <v>0</v>
      </c>
      <c r="X370" s="52"/>
      <c r="Y370" s="52">
        <f t="shared" si="156"/>
        <v>42091</v>
      </c>
      <c r="Z370" s="115">
        <f t="shared" si="113"/>
        <v>0.51724095556429417</v>
      </c>
      <c r="AA370" s="52">
        <f t="shared" si="114"/>
        <v>42091</v>
      </c>
      <c r="AB370" s="124">
        <f t="shared" si="115"/>
        <v>0.51724095556429417</v>
      </c>
      <c r="AC370" s="108">
        <v>1</v>
      </c>
      <c r="AD370" s="108"/>
      <c r="AE370" s="108"/>
      <c r="AF370" s="58"/>
      <c r="AG370" s="58" t="s">
        <v>918</v>
      </c>
      <c r="AH370" s="58" t="s">
        <v>919</v>
      </c>
      <c r="AI370" s="58"/>
      <c r="AJ370" s="58"/>
      <c r="AK370" s="49"/>
    </row>
    <row r="371" spans="1:37" s="258" customFormat="1" ht="30.75" customHeight="1">
      <c r="A371" s="271" t="s">
        <v>522</v>
      </c>
      <c r="B371" s="272"/>
      <c r="C371" s="156"/>
      <c r="D371" s="15"/>
      <c r="E371" s="23">
        <f>E373+F384</f>
        <v>30661148.597589999</v>
      </c>
      <c r="F371" s="23">
        <f t="shared" ref="F371:V371" si="158">F373+F384</f>
        <v>28355669.362099998</v>
      </c>
      <c r="G371" s="23">
        <f t="shared" si="158"/>
        <v>2400000</v>
      </c>
      <c r="H371" s="23">
        <f t="shared" si="158"/>
        <v>0</v>
      </c>
      <c r="I371" s="23">
        <f t="shared" si="158"/>
        <v>0</v>
      </c>
      <c r="J371" s="23">
        <f t="shared" si="158"/>
        <v>0</v>
      </c>
      <c r="K371" s="23">
        <f t="shared" si="158"/>
        <v>0</v>
      </c>
      <c r="L371" s="23">
        <f t="shared" si="158"/>
        <v>0</v>
      </c>
      <c r="M371" s="23">
        <f t="shared" si="158"/>
        <v>0</v>
      </c>
      <c r="N371" s="23">
        <f t="shared" si="158"/>
        <v>0</v>
      </c>
      <c r="O371" s="23">
        <f t="shared" si="158"/>
        <v>1823804</v>
      </c>
      <c r="P371" s="23">
        <f t="shared" si="158"/>
        <v>923804</v>
      </c>
      <c r="Q371" s="23">
        <f t="shared" si="158"/>
        <v>0</v>
      </c>
      <c r="R371" s="23">
        <f t="shared" si="158"/>
        <v>900000</v>
      </c>
      <c r="S371" s="23">
        <f t="shared" si="158"/>
        <v>1823804</v>
      </c>
      <c r="T371" s="23">
        <f t="shared" si="158"/>
        <v>923804</v>
      </c>
      <c r="U371" s="23">
        <f t="shared" si="158"/>
        <v>0</v>
      </c>
      <c r="V371" s="23">
        <f t="shared" si="158"/>
        <v>900000</v>
      </c>
      <c r="W371" s="23">
        <f t="shared" si="144"/>
        <v>0</v>
      </c>
      <c r="X371" s="23"/>
      <c r="Y371" s="23">
        <f t="shared" si="112"/>
        <v>0</v>
      </c>
      <c r="Z371" s="109">
        <f t="shared" si="113"/>
        <v>0</v>
      </c>
      <c r="AA371" s="23">
        <f t="shared" si="114"/>
        <v>0</v>
      </c>
      <c r="AB371" s="110">
        <f t="shared" si="115"/>
        <v>0</v>
      </c>
      <c r="AC371" s="23">
        <f>AC373+AC384</f>
        <v>25</v>
      </c>
      <c r="AD371" s="23">
        <f>AD373+AD384</f>
        <v>3</v>
      </c>
      <c r="AE371" s="23">
        <f>AE373+AE384</f>
        <v>2</v>
      </c>
      <c r="AF371" s="23">
        <f>AF373+AF384</f>
        <v>0</v>
      </c>
      <c r="AG371" s="23"/>
      <c r="AH371" s="23"/>
      <c r="AI371" s="23"/>
      <c r="AJ371" s="23"/>
      <c r="AK371" s="227">
        <f>AK373+AK384</f>
        <v>0</v>
      </c>
    </row>
    <row r="372" spans="1:37" s="252" customFormat="1" ht="22.5" customHeight="1">
      <c r="A372" s="30"/>
      <c r="B372" s="12" t="s">
        <v>0</v>
      </c>
      <c r="C372" s="3"/>
      <c r="D372" s="2"/>
      <c r="E372" s="24"/>
      <c r="F372" s="13"/>
      <c r="G372" s="13"/>
      <c r="H372" s="13"/>
      <c r="I372" s="13"/>
      <c r="J372" s="14"/>
      <c r="K372" s="13"/>
      <c r="L372" s="13"/>
      <c r="M372" s="13"/>
      <c r="N372" s="13"/>
      <c r="O372" s="13"/>
      <c r="P372" s="13"/>
      <c r="Q372" s="13"/>
      <c r="R372" s="13"/>
      <c r="S372" s="13"/>
      <c r="T372" s="13"/>
      <c r="U372" s="13"/>
      <c r="V372" s="13"/>
      <c r="W372" s="51">
        <f t="shared" si="144"/>
        <v>0</v>
      </c>
      <c r="X372" s="53"/>
      <c r="Y372" s="51">
        <f t="shared" si="112"/>
        <v>0</v>
      </c>
      <c r="Z372" s="116"/>
      <c r="AA372" s="51"/>
      <c r="AB372" s="125"/>
      <c r="AC372" s="103"/>
      <c r="AD372" s="103"/>
      <c r="AE372" s="103"/>
      <c r="AF372" s="57"/>
      <c r="AG372" s="57"/>
      <c r="AH372" s="57"/>
      <c r="AI372" s="57"/>
      <c r="AJ372" s="57"/>
      <c r="AK372" s="64"/>
    </row>
    <row r="373" spans="1:37" s="252" customFormat="1" ht="26.25" customHeight="1">
      <c r="A373" s="29" t="s">
        <v>523</v>
      </c>
      <c r="B373" s="21" t="s">
        <v>8</v>
      </c>
      <c r="C373" s="17"/>
      <c r="D373" s="19"/>
      <c r="E373" s="20">
        <f>E374+E377</f>
        <v>26801498.357999999</v>
      </c>
      <c r="F373" s="20">
        <f>F374+F377</f>
        <v>24496019.122509997</v>
      </c>
      <c r="G373" s="20">
        <f>G374+G377</f>
        <v>2400000</v>
      </c>
      <c r="H373" s="20">
        <f>H374+H377</f>
        <v>0</v>
      </c>
      <c r="I373" s="20">
        <f t="shared" ref="I373:N373" si="159">I374+I402+I377</f>
        <v>0</v>
      </c>
      <c r="J373" s="20">
        <f t="shared" si="159"/>
        <v>0</v>
      </c>
      <c r="K373" s="20">
        <f t="shared" si="159"/>
        <v>0</v>
      </c>
      <c r="L373" s="20">
        <f t="shared" si="159"/>
        <v>0</v>
      </c>
      <c r="M373" s="20">
        <f t="shared" si="159"/>
        <v>0</v>
      </c>
      <c r="N373" s="20">
        <f t="shared" si="159"/>
        <v>0</v>
      </c>
      <c r="O373" s="20">
        <f>O374+O377</f>
        <v>1483489</v>
      </c>
      <c r="P373" s="20">
        <f>P374+P377</f>
        <v>583489</v>
      </c>
      <c r="Q373" s="20">
        <f>Q374+Q402+Q377</f>
        <v>0</v>
      </c>
      <c r="R373" s="20">
        <f>R374+R377</f>
        <v>900000</v>
      </c>
      <c r="S373" s="20">
        <f>S374+S377</f>
        <v>1483489</v>
      </c>
      <c r="T373" s="20">
        <f>T374+T377</f>
        <v>583489</v>
      </c>
      <c r="U373" s="20">
        <f>U374+U402+U377</f>
        <v>0</v>
      </c>
      <c r="V373" s="20">
        <f>V374+V377</f>
        <v>900000</v>
      </c>
      <c r="W373" s="20">
        <f t="shared" si="144"/>
        <v>0</v>
      </c>
      <c r="X373" s="20"/>
      <c r="Y373" s="20">
        <f t="shared" ref="Y373" si="160">P373+Q373-T373-U373</f>
        <v>0</v>
      </c>
      <c r="Z373" s="113">
        <f t="shared" ref="Z373:Z439" si="161">Y373/(P373+Q373)</f>
        <v>0</v>
      </c>
      <c r="AA373" s="20">
        <f t="shared" ref="AA373:AA439" si="162">Y373+W373</f>
        <v>0</v>
      </c>
      <c r="AB373" s="122">
        <f t="shared" ref="AB373:AB439" si="163">AA373/O373</f>
        <v>0</v>
      </c>
      <c r="AC373" s="20">
        <f>AC374+AC377</f>
        <v>7</v>
      </c>
      <c r="AD373" s="20">
        <f>AD374+AD377</f>
        <v>1</v>
      </c>
      <c r="AE373" s="20">
        <f>AE374+AE377</f>
        <v>0</v>
      </c>
      <c r="AF373" s="20">
        <f>AF374+AF402+AF377</f>
        <v>0</v>
      </c>
      <c r="AG373" s="20"/>
      <c r="AH373" s="20"/>
      <c r="AI373" s="20"/>
      <c r="AJ373" s="20"/>
      <c r="AK373" s="228">
        <f>AK374+AK402+AK377</f>
        <v>0</v>
      </c>
    </row>
    <row r="374" spans="1:37" s="253" customFormat="1" ht="20.25" customHeight="1">
      <c r="A374" s="94"/>
      <c r="B374" s="145" t="s">
        <v>454</v>
      </c>
      <c r="C374" s="95"/>
      <c r="D374" s="95"/>
      <c r="E374" s="96">
        <f t="shared" ref="E374:V374" si="164">SUM(E375:E376)</f>
        <v>6551367</v>
      </c>
      <c r="F374" s="96">
        <f t="shared" si="164"/>
        <v>6180679.7744899997</v>
      </c>
      <c r="G374" s="96">
        <f t="shared" si="164"/>
        <v>2400000</v>
      </c>
      <c r="H374" s="96">
        <f t="shared" si="164"/>
        <v>0</v>
      </c>
      <c r="I374" s="96">
        <f t="shared" si="164"/>
        <v>0</v>
      </c>
      <c r="J374" s="96">
        <f t="shared" si="164"/>
        <v>0</v>
      </c>
      <c r="K374" s="96">
        <f t="shared" si="164"/>
        <v>0</v>
      </c>
      <c r="L374" s="96">
        <f t="shared" si="164"/>
        <v>0</v>
      </c>
      <c r="M374" s="96">
        <f t="shared" si="164"/>
        <v>0</v>
      </c>
      <c r="N374" s="96">
        <f t="shared" si="164"/>
        <v>0</v>
      </c>
      <c r="O374" s="96">
        <f t="shared" si="164"/>
        <v>1265791</v>
      </c>
      <c r="P374" s="96">
        <f t="shared" si="164"/>
        <v>365791</v>
      </c>
      <c r="Q374" s="96">
        <f t="shared" si="164"/>
        <v>0</v>
      </c>
      <c r="R374" s="96">
        <f t="shared" si="164"/>
        <v>900000</v>
      </c>
      <c r="S374" s="96">
        <f t="shared" si="164"/>
        <v>1265791</v>
      </c>
      <c r="T374" s="96">
        <f t="shared" si="164"/>
        <v>365791</v>
      </c>
      <c r="U374" s="96">
        <f t="shared" si="164"/>
        <v>0</v>
      </c>
      <c r="V374" s="96">
        <f t="shared" si="164"/>
        <v>900000</v>
      </c>
      <c r="W374" s="96">
        <f t="shared" si="144"/>
        <v>0</v>
      </c>
      <c r="X374" s="96"/>
      <c r="Y374" s="96">
        <f>P374+Q374-T374-U374</f>
        <v>0</v>
      </c>
      <c r="Z374" s="120">
        <f t="shared" si="161"/>
        <v>0</v>
      </c>
      <c r="AA374" s="96">
        <f t="shared" si="162"/>
        <v>0</v>
      </c>
      <c r="AB374" s="129">
        <f t="shared" si="163"/>
        <v>0</v>
      </c>
      <c r="AC374" s="96">
        <f>SUM(AC375:AC376)</f>
        <v>1</v>
      </c>
      <c r="AD374" s="96">
        <f>SUM(AD375:AD376)</f>
        <v>1</v>
      </c>
      <c r="AE374" s="96">
        <f>SUM(AE375:AE376)</f>
        <v>0</v>
      </c>
      <c r="AF374" s="96">
        <f>SUM(AF375:AF375)</f>
        <v>0</v>
      </c>
      <c r="AG374" s="96"/>
      <c r="AH374" s="96"/>
      <c r="AI374" s="96"/>
      <c r="AJ374" s="96"/>
      <c r="AK374" s="234">
        <f>SUM(AK375:AK375)</f>
        <v>0</v>
      </c>
    </row>
    <row r="375" spans="1:37" s="252" customFormat="1" ht="81.75" customHeight="1">
      <c r="A375" s="269">
        <f>ROW()-55</f>
        <v>320</v>
      </c>
      <c r="B375" s="82" t="s">
        <v>455</v>
      </c>
      <c r="C375" s="138" t="s">
        <v>90</v>
      </c>
      <c r="D375" s="42" t="s">
        <v>47</v>
      </c>
      <c r="E375" s="41">
        <v>5107940</v>
      </c>
      <c r="F375" s="31">
        <v>4871155.7744899997</v>
      </c>
      <c r="G375" s="41">
        <v>1400000</v>
      </c>
      <c r="H375" s="41"/>
      <c r="I375" s="41"/>
      <c r="J375" s="43" t="s">
        <v>1319</v>
      </c>
      <c r="K375" s="205" t="s">
        <v>940</v>
      </c>
      <c r="L375" s="41"/>
      <c r="M375" s="41"/>
      <c r="N375" s="41"/>
      <c r="O375" s="41">
        <f t="shared" ref="O375" si="165">SUM(P375:R375)</f>
        <v>1265791</v>
      </c>
      <c r="P375" s="41">
        <v>365791</v>
      </c>
      <c r="Q375" s="41"/>
      <c r="R375" s="41">
        <v>900000</v>
      </c>
      <c r="S375" s="41">
        <f t="shared" ref="S375" si="166">SUM(T375:V375)</f>
        <v>1265791</v>
      </c>
      <c r="T375" s="93">
        <v>365791</v>
      </c>
      <c r="U375" s="41"/>
      <c r="V375" s="41">
        <v>900000</v>
      </c>
      <c r="W375" s="52">
        <f t="shared" si="144"/>
        <v>0</v>
      </c>
      <c r="X375" s="52"/>
      <c r="Y375" s="52">
        <f t="shared" ref="Y375:Y376" si="167">P375+Q375-T375-U375</f>
        <v>0</v>
      </c>
      <c r="Z375" s="115">
        <f t="shared" si="161"/>
        <v>0</v>
      </c>
      <c r="AA375" s="52">
        <f t="shared" si="162"/>
        <v>0</v>
      </c>
      <c r="AB375" s="124">
        <f t="shared" si="163"/>
        <v>0</v>
      </c>
      <c r="AC375" s="133"/>
      <c r="AD375" s="133">
        <v>1</v>
      </c>
      <c r="AE375" s="133"/>
      <c r="AF375" s="56"/>
      <c r="AG375" s="58"/>
      <c r="AH375" s="58"/>
      <c r="AI375" s="58" t="s">
        <v>1385</v>
      </c>
      <c r="AJ375" s="58" t="s">
        <v>1372</v>
      </c>
      <c r="AK375" s="49" t="s">
        <v>941</v>
      </c>
    </row>
    <row r="376" spans="1:37" s="252" customFormat="1" ht="81.75" customHeight="1">
      <c r="A376" s="269">
        <f>ROW()-55</f>
        <v>321</v>
      </c>
      <c r="B376" s="169" t="s">
        <v>674</v>
      </c>
      <c r="C376" s="138" t="s">
        <v>90</v>
      </c>
      <c r="D376" s="42" t="s">
        <v>563</v>
      </c>
      <c r="E376" s="41">
        <v>1443427</v>
      </c>
      <c r="F376" s="31">
        <v>1309524</v>
      </c>
      <c r="G376" s="41">
        <v>1000000</v>
      </c>
      <c r="H376" s="41"/>
      <c r="I376" s="41"/>
      <c r="J376" s="14" t="s">
        <v>1320</v>
      </c>
      <c r="K376" s="205" t="s">
        <v>942</v>
      </c>
      <c r="L376" s="41"/>
      <c r="M376" s="41"/>
      <c r="N376" s="41"/>
      <c r="O376" s="41">
        <f t="shared" ref="O376:O383" si="168">SUM(P376:R376)</f>
        <v>0</v>
      </c>
      <c r="P376" s="41"/>
      <c r="Q376" s="41"/>
      <c r="R376" s="41"/>
      <c r="S376" s="41">
        <f t="shared" ref="S376:S383" si="169">SUM(T376:V376)</f>
        <v>0</v>
      </c>
      <c r="T376" s="41"/>
      <c r="U376" s="41"/>
      <c r="V376" s="41"/>
      <c r="W376" s="52">
        <f t="shared" si="144"/>
        <v>0</v>
      </c>
      <c r="X376" s="52"/>
      <c r="Y376" s="52">
        <f t="shared" si="167"/>
        <v>0</v>
      </c>
      <c r="Z376" s="115" t="e">
        <f t="shared" si="161"/>
        <v>#DIV/0!</v>
      </c>
      <c r="AA376" s="52">
        <f t="shared" si="162"/>
        <v>0</v>
      </c>
      <c r="AB376" s="124" t="e">
        <f t="shared" si="163"/>
        <v>#DIV/0!</v>
      </c>
      <c r="AC376" s="133">
        <v>1</v>
      </c>
      <c r="AD376" s="133"/>
      <c r="AE376" s="133"/>
      <c r="AF376" s="56"/>
      <c r="AG376" s="58"/>
      <c r="AH376" s="58"/>
      <c r="AI376" s="58" t="s">
        <v>1374</v>
      </c>
      <c r="AJ376" s="58" t="s">
        <v>1373</v>
      </c>
      <c r="AK376" s="209" t="s">
        <v>923</v>
      </c>
    </row>
    <row r="377" spans="1:37" s="253" customFormat="1" ht="27" customHeight="1">
      <c r="A377" s="94"/>
      <c r="B377" s="145" t="s">
        <v>463</v>
      </c>
      <c r="C377" s="95"/>
      <c r="D377" s="95"/>
      <c r="E377" s="96">
        <f t="shared" ref="E377:V377" si="170">SUM(E378:E383)</f>
        <v>20250131.357999999</v>
      </c>
      <c r="F377" s="96">
        <f t="shared" si="170"/>
        <v>18315339.348019999</v>
      </c>
      <c r="G377" s="96">
        <f t="shared" si="170"/>
        <v>0</v>
      </c>
      <c r="H377" s="96">
        <f t="shared" si="170"/>
        <v>0</v>
      </c>
      <c r="I377" s="96">
        <f t="shared" si="170"/>
        <v>0</v>
      </c>
      <c r="J377" s="96">
        <f t="shared" si="170"/>
        <v>0</v>
      </c>
      <c r="K377" s="96">
        <f t="shared" si="170"/>
        <v>0</v>
      </c>
      <c r="L377" s="96">
        <f t="shared" si="170"/>
        <v>0</v>
      </c>
      <c r="M377" s="96">
        <f t="shared" si="170"/>
        <v>0</v>
      </c>
      <c r="N377" s="96">
        <f t="shared" si="170"/>
        <v>0</v>
      </c>
      <c r="O377" s="96">
        <f t="shared" si="170"/>
        <v>217698</v>
      </c>
      <c r="P377" s="96">
        <f t="shared" si="170"/>
        <v>217698</v>
      </c>
      <c r="Q377" s="96">
        <f t="shared" si="170"/>
        <v>0</v>
      </c>
      <c r="R377" s="96">
        <f t="shared" si="170"/>
        <v>0</v>
      </c>
      <c r="S377" s="96">
        <f t="shared" si="170"/>
        <v>217698</v>
      </c>
      <c r="T377" s="96">
        <f t="shared" si="170"/>
        <v>217698</v>
      </c>
      <c r="U377" s="96">
        <f t="shared" si="170"/>
        <v>0</v>
      </c>
      <c r="V377" s="96">
        <f t="shared" si="170"/>
        <v>0</v>
      </c>
      <c r="W377" s="96">
        <f t="shared" si="144"/>
        <v>0</v>
      </c>
      <c r="X377" s="96"/>
      <c r="Y377" s="96">
        <f>P377+Q377-T377-U377</f>
        <v>0</v>
      </c>
      <c r="Z377" s="120">
        <f t="shared" si="161"/>
        <v>0</v>
      </c>
      <c r="AA377" s="96">
        <f t="shared" si="162"/>
        <v>0</v>
      </c>
      <c r="AB377" s="129">
        <f t="shared" si="163"/>
        <v>0</v>
      </c>
      <c r="AC377" s="96">
        <f>SUM(AC378:AC383)</f>
        <v>6</v>
      </c>
      <c r="AD377" s="96">
        <f>SUM(AD378:AD383)</f>
        <v>0</v>
      </c>
      <c r="AE377" s="96">
        <f>SUM(AE378:AE383)</f>
        <v>0</v>
      </c>
      <c r="AF377" s="96">
        <f>SUM(AF378:AF383)</f>
        <v>0</v>
      </c>
      <c r="AG377" s="96"/>
      <c r="AH377" s="96"/>
      <c r="AI377" s="96"/>
      <c r="AJ377" s="96"/>
      <c r="AK377" s="234">
        <f>SUM(AK378:AK383)</f>
        <v>0</v>
      </c>
    </row>
    <row r="378" spans="1:37" s="252" customFormat="1" ht="178.5" customHeight="1">
      <c r="A378" s="269">
        <f>ROW()-56</f>
        <v>322</v>
      </c>
      <c r="B378" s="82" t="s">
        <v>465</v>
      </c>
      <c r="C378" s="138" t="s">
        <v>90</v>
      </c>
      <c r="D378" s="42" t="s">
        <v>63</v>
      </c>
      <c r="E378" s="41">
        <v>241470</v>
      </c>
      <c r="F378" s="31">
        <v>239941.68336</v>
      </c>
      <c r="G378" s="41"/>
      <c r="H378" s="41"/>
      <c r="I378" s="41"/>
      <c r="J378" s="43" t="s">
        <v>466</v>
      </c>
      <c r="K378" s="205" t="s">
        <v>946</v>
      </c>
      <c r="L378" s="41">
        <v>0</v>
      </c>
      <c r="M378" s="41"/>
      <c r="N378" s="41"/>
      <c r="O378" s="41">
        <f t="shared" si="168"/>
        <v>0</v>
      </c>
      <c r="P378" s="41"/>
      <c r="Q378" s="41"/>
      <c r="R378" s="41"/>
      <c r="S378" s="41">
        <f t="shared" si="169"/>
        <v>0</v>
      </c>
      <c r="T378" s="93"/>
      <c r="U378" s="41"/>
      <c r="V378" s="41"/>
      <c r="W378" s="52">
        <f t="shared" si="144"/>
        <v>0</v>
      </c>
      <c r="X378" s="52"/>
      <c r="Y378" s="52">
        <f t="shared" ref="Y378:Y444" si="171">P378+Q378-T378-U378</f>
        <v>0</v>
      </c>
      <c r="Z378" s="115" t="e">
        <f t="shared" si="161"/>
        <v>#DIV/0!</v>
      </c>
      <c r="AA378" s="52">
        <f t="shared" si="162"/>
        <v>0</v>
      </c>
      <c r="AB378" s="124" t="e">
        <f t="shared" si="163"/>
        <v>#DIV/0!</v>
      </c>
      <c r="AC378" s="133">
        <v>1</v>
      </c>
      <c r="AD378" s="133"/>
      <c r="AE378" s="133"/>
      <c r="AF378" s="56"/>
      <c r="AG378" s="58"/>
      <c r="AH378" s="58"/>
      <c r="AI378" s="58" t="s">
        <v>1376</v>
      </c>
      <c r="AJ378" s="58" t="s">
        <v>1375</v>
      </c>
      <c r="AK378" s="209" t="s">
        <v>1534</v>
      </c>
    </row>
    <row r="379" spans="1:37" s="252" customFormat="1" ht="102" customHeight="1">
      <c r="A379" s="269">
        <f t="shared" ref="A379:A383" si="172">ROW()-56</f>
        <v>323</v>
      </c>
      <c r="B379" s="82" t="s">
        <v>467</v>
      </c>
      <c r="C379" s="138" t="s">
        <v>90</v>
      </c>
      <c r="D379" s="42" t="s">
        <v>63</v>
      </c>
      <c r="E379" s="41">
        <v>436533</v>
      </c>
      <c r="F379" s="31">
        <v>421252.83804</v>
      </c>
      <c r="G379" s="41"/>
      <c r="H379" s="41"/>
      <c r="I379" s="41"/>
      <c r="J379" s="43" t="s">
        <v>468</v>
      </c>
      <c r="K379" s="205" t="s">
        <v>947</v>
      </c>
      <c r="L379" s="41">
        <v>0</v>
      </c>
      <c r="M379" s="41"/>
      <c r="N379" s="41"/>
      <c r="O379" s="41">
        <f t="shared" si="168"/>
        <v>0</v>
      </c>
      <c r="P379" s="41"/>
      <c r="Q379" s="41"/>
      <c r="R379" s="41"/>
      <c r="S379" s="41">
        <f t="shared" si="169"/>
        <v>0</v>
      </c>
      <c r="T379" s="93"/>
      <c r="U379" s="41"/>
      <c r="V379" s="41"/>
      <c r="W379" s="52">
        <f t="shared" si="144"/>
        <v>0</v>
      </c>
      <c r="X379" s="52"/>
      <c r="Y379" s="52">
        <f t="shared" si="171"/>
        <v>0</v>
      </c>
      <c r="Z379" s="115" t="e">
        <f t="shared" si="161"/>
        <v>#DIV/0!</v>
      </c>
      <c r="AA379" s="52">
        <f t="shared" si="162"/>
        <v>0</v>
      </c>
      <c r="AB379" s="124" t="e">
        <f t="shared" si="163"/>
        <v>#DIV/0!</v>
      </c>
      <c r="AC379" s="133">
        <v>1</v>
      </c>
      <c r="AD379" s="133"/>
      <c r="AE379" s="133"/>
      <c r="AF379" s="56"/>
      <c r="AG379" s="58"/>
      <c r="AH379" s="58"/>
      <c r="AI379" s="58" t="s">
        <v>1378</v>
      </c>
      <c r="AJ379" s="58" t="s">
        <v>1377</v>
      </c>
      <c r="AK379" s="209" t="s">
        <v>923</v>
      </c>
    </row>
    <row r="380" spans="1:37" s="252" customFormat="1" ht="56.25" customHeight="1">
      <c r="A380" s="269">
        <f t="shared" si="172"/>
        <v>324</v>
      </c>
      <c r="B380" s="82" t="s">
        <v>469</v>
      </c>
      <c r="C380" s="138" t="s">
        <v>90</v>
      </c>
      <c r="D380" s="42" t="s">
        <v>47</v>
      </c>
      <c r="E380" s="41">
        <v>439815.35800000001</v>
      </c>
      <c r="F380" s="41">
        <v>427250.00956999999</v>
      </c>
      <c r="G380" s="41"/>
      <c r="H380" s="41"/>
      <c r="I380" s="41"/>
      <c r="J380" s="43" t="s">
        <v>470</v>
      </c>
      <c r="K380" s="205" t="s">
        <v>948</v>
      </c>
      <c r="L380" s="41"/>
      <c r="M380" s="41"/>
      <c r="N380" s="41"/>
      <c r="O380" s="41">
        <f t="shared" si="168"/>
        <v>0</v>
      </c>
      <c r="P380" s="41"/>
      <c r="Q380" s="41"/>
      <c r="R380" s="41"/>
      <c r="S380" s="41">
        <f t="shared" si="169"/>
        <v>0</v>
      </c>
      <c r="T380" s="41"/>
      <c r="U380" s="41"/>
      <c r="V380" s="41"/>
      <c r="W380" s="52">
        <f t="shared" si="144"/>
        <v>0</v>
      </c>
      <c r="X380" s="52"/>
      <c r="Y380" s="52">
        <f t="shared" si="171"/>
        <v>0</v>
      </c>
      <c r="Z380" s="115" t="e">
        <f t="shared" si="161"/>
        <v>#DIV/0!</v>
      </c>
      <c r="AA380" s="52">
        <f t="shared" si="162"/>
        <v>0</v>
      </c>
      <c r="AB380" s="124" t="e">
        <f t="shared" si="163"/>
        <v>#DIV/0!</v>
      </c>
      <c r="AC380" s="133">
        <v>1</v>
      </c>
      <c r="AD380" s="133"/>
      <c r="AE380" s="133"/>
      <c r="AF380" s="56"/>
      <c r="AG380" s="58"/>
      <c r="AH380" s="58"/>
      <c r="AI380" s="58" t="s">
        <v>1380</v>
      </c>
      <c r="AJ380" s="58" t="s">
        <v>1379</v>
      </c>
      <c r="AK380" s="209" t="s">
        <v>923</v>
      </c>
    </row>
    <row r="381" spans="1:37" s="252" customFormat="1" ht="90" customHeight="1">
      <c r="A381" s="269">
        <f t="shared" si="172"/>
        <v>325</v>
      </c>
      <c r="B381" s="82" t="s">
        <v>471</v>
      </c>
      <c r="C381" s="138" t="s">
        <v>90</v>
      </c>
      <c r="D381" s="42" t="s">
        <v>47</v>
      </c>
      <c r="E381" s="41">
        <v>6909314</v>
      </c>
      <c r="F381" s="41">
        <v>6393991.7211999996</v>
      </c>
      <c r="G381" s="41"/>
      <c r="H381" s="41"/>
      <c r="I381" s="41"/>
      <c r="J381" s="43" t="s">
        <v>472</v>
      </c>
      <c r="K381" s="205" t="s">
        <v>949</v>
      </c>
      <c r="L381" s="41"/>
      <c r="M381" s="41"/>
      <c r="N381" s="41"/>
      <c r="O381" s="41">
        <f t="shared" si="168"/>
        <v>0</v>
      </c>
      <c r="P381" s="41"/>
      <c r="Q381" s="41"/>
      <c r="R381" s="41"/>
      <c r="S381" s="41">
        <f t="shared" si="169"/>
        <v>0</v>
      </c>
      <c r="T381" s="41"/>
      <c r="U381" s="41"/>
      <c r="V381" s="41"/>
      <c r="W381" s="52">
        <f t="shared" si="144"/>
        <v>0</v>
      </c>
      <c r="X381" s="52"/>
      <c r="Y381" s="52">
        <f t="shared" si="171"/>
        <v>0</v>
      </c>
      <c r="Z381" s="115" t="e">
        <f t="shared" si="161"/>
        <v>#DIV/0!</v>
      </c>
      <c r="AA381" s="52">
        <f t="shared" si="162"/>
        <v>0</v>
      </c>
      <c r="AB381" s="124" t="e">
        <f t="shared" si="163"/>
        <v>#DIV/0!</v>
      </c>
      <c r="AC381" s="133">
        <v>1</v>
      </c>
      <c r="AD381" s="133"/>
      <c r="AE381" s="133"/>
      <c r="AF381" s="56"/>
      <c r="AG381" s="58"/>
      <c r="AH381" s="58"/>
      <c r="AI381" s="58" t="s">
        <v>1382</v>
      </c>
      <c r="AJ381" s="58" t="s">
        <v>1381</v>
      </c>
      <c r="AK381" s="209" t="s">
        <v>923</v>
      </c>
    </row>
    <row r="382" spans="1:37" s="252" customFormat="1" ht="119.25" customHeight="1">
      <c r="A382" s="269">
        <f t="shared" si="172"/>
        <v>326</v>
      </c>
      <c r="B382" s="82" t="s">
        <v>473</v>
      </c>
      <c r="C382" s="138" t="s">
        <v>90</v>
      </c>
      <c r="D382" s="42" t="s">
        <v>106</v>
      </c>
      <c r="E382" s="41">
        <v>11293090</v>
      </c>
      <c r="F382" s="41">
        <v>9961241.1153999995</v>
      </c>
      <c r="G382" s="41"/>
      <c r="H382" s="41"/>
      <c r="I382" s="41"/>
      <c r="J382" s="43" t="s">
        <v>474</v>
      </c>
      <c r="K382" s="205" t="s">
        <v>950</v>
      </c>
      <c r="L382" s="41"/>
      <c r="M382" s="41"/>
      <c r="N382" s="41"/>
      <c r="O382" s="41">
        <f t="shared" si="168"/>
        <v>0</v>
      </c>
      <c r="P382" s="41"/>
      <c r="Q382" s="41"/>
      <c r="R382" s="41"/>
      <c r="S382" s="41">
        <f t="shared" si="169"/>
        <v>0</v>
      </c>
      <c r="T382" s="93"/>
      <c r="U382" s="41"/>
      <c r="V382" s="41"/>
      <c r="W382" s="52">
        <f t="shared" si="144"/>
        <v>0</v>
      </c>
      <c r="X382" s="52"/>
      <c r="Y382" s="52">
        <f t="shared" si="171"/>
        <v>0</v>
      </c>
      <c r="Z382" s="115" t="e">
        <f t="shared" si="161"/>
        <v>#DIV/0!</v>
      </c>
      <c r="AA382" s="52">
        <f t="shared" si="162"/>
        <v>0</v>
      </c>
      <c r="AB382" s="124" t="e">
        <f t="shared" si="163"/>
        <v>#DIV/0!</v>
      </c>
      <c r="AC382" s="133">
        <v>1</v>
      </c>
      <c r="AD382" s="133"/>
      <c r="AE382" s="133"/>
      <c r="AF382" s="56"/>
      <c r="AG382" s="58"/>
      <c r="AH382" s="58"/>
      <c r="AI382" s="58" t="s">
        <v>1384</v>
      </c>
      <c r="AJ382" s="58" t="s">
        <v>1383</v>
      </c>
      <c r="AK382" s="209" t="s">
        <v>923</v>
      </c>
    </row>
    <row r="383" spans="1:37" s="252" customFormat="1" ht="96" customHeight="1">
      <c r="A383" s="269">
        <f t="shared" si="172"/>
        <v>327</v>
      </c>
      <c r="B383" s="82" t="s">
        <v>475</v>
      </c>
      <c r="C383" s="138" t="s">
        <v>90</v>
      </c>
      <c r="D383" s="42" t="s">
        <v>47</v>
      </c>
      <c r="E383" s="41">
        <v>929909</v>
      </c>
      <c r="F383" s="31">
        <v>871661.98045000003</v>
      </c>
      <c r="G383" s="41"/>
      <c r="H383" s="41"/>
      <c r="I383" s="41"/>
      <c r="J383" s="43" t="s">
        <v>476</v>
      </c>
      <c r="K383" s="205" t="s">
        <v>951</v>
      </c>
      <c r="L383" s="41"/>
      <c r="M383" s="41"/>
      <c r="N383" s="41"/>
      <c r="O383" s="41">
        <f t="shared" si="168"/>
        <v>217698</v>
      </c>
      <c r="P383" s="41">
        <v>217698</v>
      </c>
      <c r="Q383" s="41"/>
      <c r="R383" s="41"/>
      <c r="S383" s="41">
        <f t="shared" si="169"/>
        <v>217698</v>
      </c>
      <c r="T383" s="41">
        <v>217698</v>
      </c>
      <c r="U383" s="41"/>
      <c r="V383" s="41"/>
      <c r="W383" s="52">
        <f t="shared" si="144"/>
        <v>0</v>
      </c>
      <c r="X383" s="52"/>
      <c r="Y383" s="52">
        <f t="shared" si="171"/>
        <v>0</v>
      </c>
      <c r="Z383" s="115">
        <f t="shared" si="161"/>
        <v>0</v>
      </c>
      <c r="AA383" s="52">
        <f t="shared" si="162"/>
        <v>0</v>
      </c>
      <c r="AB383" s="124">
        <f t="shared" si="163"/>
        <v>0</v>
      </c>
      <c r="AC383" s="133">
        <v>1</v>
      </c>
      <c r="AD383" s="133"/>
      <c r="AE383" s="133"/>
      <c r="AF383" s="56"/>
      <c r="AG383" s="58"/>
      <c r="AH383" s="58"/>
      <c r="AI383" s="58" t="s">
        <v>1387</v>
      </c>
      <c r="AJ383" s="58" t="s">
        <v>1386</v>
      </c>
      <c r="AK383" s="209"/>
    </row>
    <row r="384" spans="1:37" s="252" customFormat="1" ht="26.25" customHeight="1">
      <c r="A384" s="29" t="s">
        <v>529</v>
      </c>
      <c r="B384" s="21" t="s">
        <v>64</v>
      </c>
      <c r="C384" s="17"/>
      <c r="D384" s="19"/>
      <c r="E384" s="20">
        <f>E385+E389+E402</f>
        <v>0</v>
      </c>
      <c r="F384" s="20">
        <f>F385+F389+F402</f>
        <v>3859650.2395900004</v>
      </c>
      <c r="G384" s="20">
        <f t="shared" ref="G384:V384" si="173">G385+G389</f>
        <v>0</v>
      </c>
      <c r="H384" s="20">
        <f t="shared" si="173"/>
        <v>0</v>
      </c>
      <c r="I384" s="20">
        <f t="shared" si="173"/>
        <v>0</v>
      </c>
      <c r="J384" s="20">
        <f t="shared" si="173"/>
        <v>0</v>
      </c>
      <c r="K384" s="20">
        <f t="shared" si="173"/>
        <v>0</v>
      </c>
      <c r="L384" s="20">
        <f t="shared" si="173"/>
        <v>0</v>
      </c>
      <c r="M384" s="20">
        <f t="shared" si="173"/>
        <v>0</v>
      </c>
      <c r="N384" s="20">
        <f t="shared" si="173"/>
        <v>0</v>
      </c>
      <c r="O384" s="20">
        <f>O385+O389+O402</f>
        <v>340315</v>
      </c>
      <c r="P384" s="20">
        <f>P385+P389+P402</f>
        <v>340315</v>
      </c>
      <c r="Q384" s="20">
        <f t="shared" si="173"/>
        <v>0</v>
      </c>
      <c r="R384" s="20">
        <f t="shared" si="173"/>
        <v>0</v>
      </c>
      <c r="S384" s="20">
        <f>S385+S389+S402</f>
        <v>340315</v>
      </c>
      <c r="T384" s="20">
        <f>T385+T389+T402</f>
        <v>340315</v>
      </c>
      <c r="U384" s="20">
        <f t="shared" si="173"/>
        <v>0</v>
      </c>
      <c r="V384" s="20">
        <f t="shared" si="173"/>
        <v>0</v>
      </c>
      <c r="W384" s="20">
        <f t="shared" si="144"/>
        <v>0</v>
      </c>
      <c r="X384" s="20"/>
      <c r="Y384" s="20">
        <f t="shared" si="171"/>
        <v>0</v>
      </c>
      <c r="Z384" s="113">
        <f t="shared" si="161"/>
        <v>0</v>
      </c>
      <c r="AA384" s="20">
        <f t="shared" si="162"/>
        <v>0</v>
      </c>
      <c r="AB384" s="122">
        <f t="shared" si="163"/>
        <v>0</v>
      </c>
      <c r="AC384" s="20">
        <f t="shared" ref="AC384:AE384" si="174">AC385+AC389+AC402</f>
        <v>18</v>
      </c>
      <c r="AD384" s="20">
        <f t="shared" si="174"/>
        <v>2</v>
      </c>
      <c r="AE384" s="20">
        <f t="shared" si="174"/>
        <v>2</v>
      </c>
      <c r="AF384" s="20">
        <f>AF385+AF389</f>
        <v>0</v>
      </c>
      <c r="AG384" s="20"/>
      <c r="AH384" s="20"/>
      <c r="AI384" s="20"/>
      <c r="AJ384" s="20"/>
      <c r="AK384" s="228">
        <f>AK385+AK389</f>
        <v>0</v>
      </c>
    </row>
    <row r="385" spans="1:37" s="253" customFormat="1" ht="27" customHeight="1">
      <c r="A385" s="94"/>
      <c r="B385" s="145" t="s">
        <v>454</v>
      </c>
      <c r="C385" s="95"/>
      <c r="D385" s="95"/>
      <c r="E385" s="96">
        <f t="shared" ref="E385:V385" si="175">SUM(E386:E388)</f>
        <v>0</v>
      </c>
      <c r="F385" s="96">
        <f t="shared" si="175"/>
        <v>761555.45846000011</v>
      </c>
      <c r="G385" s="96">
        <f t="shared" si="175"/>
        <v>0</v>
      </c>
      <c r="H385" s="96">
        <f t="shared" si="175"/>
        <v>0</v>
      </c>
      <c r="I385" s="96">
        <f t="shared" si="175"/>
        <v>0</v>
      </c>
      <c r="J385" s="96">
        <f t="shared" si="175"/>
        <v>0</v>
      </c>
      <c r="K385" s="96">
        <f t="shared" si="175"/>
        <v>0</v>
      </c>
      <c r="L385" s="96">
        <f t="shared" si="175"/>
        <v>0</v>
      </c>
      <c r="M385" s="96">
        <f t="shared" si="175"/>
        <v>0</v>
      </c>
      <c r="N385" s="96">
        <f t="shared" si="175"/>
        <v>0</v>
      </c>
      <c r="O385" s="96">
        <f t="shared" si="175"/>
        <v>174934</v>
      </c>
      <c r="P385" s="96">
        <f t="shared" si="175"/>
        <v>174934</v>
      </c>
      <c r="Q385" s="96">
        <f t="shared" si="175"/>
        <v>0</v>
      </c>
      <c r="R385" s="96">
        <f t="shared" si="175"/>
        <v>0</v>
      </c>
      <c r="S385" s="96">
        <f t="shared" si="175"/>
        <v>174934</v>
      </c>
      <c r="T385" s="96">
        <f t="shared" si="175"/>
        <v>174934</v>
      </c>
      <c r="U385" s="96">
        <f t="shared" si="175"/>
        <v>0</v>
      </c>
      <c r="V385" s="96">
        <f t="shared" si="175"/>
        <v>0</v>
      </c>
      <c r="W385" s="96">
        <f t="shared" si="144"/>
        <v>0</v>
      </c>
      <c r="X385" s="96"/>
      <c r="Y385" s="96">
        <f>P385+Q385-T385-U385</f>
        <v>0</v>
      </c>
      <c r="Z385" s="120">
        <f t="shared" si="161"/>
        <v>0</v>
      </c>
      <c r="AA385" s="96">
        <f t="shared" si="162"/>
        <v>0</v>
      </c>
      <c r="AB385" s="129">
        <f t="shared" si="163"/>
        <v>0</v>
      </c>
      <c r="AC385" s="96">
        <f>SUM(AC386:AC388)</f>
        <v>2</v>
      </c>
      <c r="AD385" s="99">
        <f>SUM(AD386:AD388)</f>
        <v>0</v>
      </c>
      <c r="AE385" s="99">
        <f>SUM(AE386:AE388)</f>
        <v>1</v>
      </c>
      <c r="AF385" s="96">
        <f>SUM(AF386:AF388)</f>
        <v>0</v>
      </c>
      <c r="AG385" s="96"/>
      <c r="AH385" s="96"/>
      <c r="AI385" s="96"/>
      <c r="AJ385" s="96"/>
      <c r="AK385" s="234">
        <f>SUM(AK386:AK388)</f>
        <v>0</v>
      </c>
    </row>
    <row r="386" spans="1:37" s="257" customFormat="1" ht="47.25" customHeight="1">
      <c r="A386" s="269">
        <f>ROW()-58</f>
        <v>328</v>
      </c>
      <c r="B386" s="163" t="s">
        <v>477</v>
      </c>
      <c r="C386" s="180" t="s">
        <v>90</v>
      </c>
      <c r="D386" s="159" t="s">
        <v>63</v>
      </c>
      <c r="E386" s="160"/>
      <c r="F386" s="161">
        <v>75092.001560000004</v>
      </c>
      <c r="G386" s="160"/>
      <c r="H386" s="160"/>
      <c r="I386" s="160"/>
      <c r="J386" s="178" t="s">
        <v>48</v>
      </c>
      <c r="K386" s="210" t="s">
        <v>952</v>
      </c>
      <c r="L386" s="160">
        <v>0</v>
      </c>
      <c r="M386" s="160"/>
      <c r="N386" s="160"/>
      <c r="O386" s="41">
        <f t="shared" ref="O386:O396" si="176">SUM(P386:R386)</f>
        <v>4388</v>
      </c>
      <c r="P386" s="160">
        <v>4388</v>
      </c>
      <c r="Q386" s="160"/>
      <c r="R386" s="160"/>
      <c r="S386" s="41">
        <f t="shared" ref="S386:S396" si="177">SUM(T386:V386)</f>
        <v>4388</v>
      </c>
      <c r="T386" s="160">
        <v>4388</v>
      </c>
      <c r="U386" s="160"/>
      <c r="V386" s="160"/>
      <c r="W386" s="164">
        <f t="shared" si="144"/>
        <v>0</v>
      </c>
      <c r="X386" s="164"/>
      <c r="Y386" s="52">
        <f t="shared" si="171"/>
        <v>0</v>
      </c>
      <c r="Z386" s="115">
        <f t="shared" si="161"/>
        <v>0</v>
      </c>
      <c r="AA386" s="52">
        <f t="shared" si="162"/>
        <v>0</v>
      </c>
      <c r="AB386" s="124">
        <f t="shared" si="163"/>
        <v>0</v>
      </c>
      <c r="AC386" s="165"/>
      <c r="AD386" s="165"/>
      <c r="AE386" s="165">
        <v>1</v>
      </c>
      <c r="AF386" s="179"/>
      <c r="AG386" s="177" t="s">
        <v>1388</v>
      </c>
      <c r="AH386" s="177" t="s">
        <v>1354</v>
      </c>
      <c r="AI386" s="177"/>
      <c r="AJ386" s="177"/>
      <c r="AK386" s="209" t="s">
        <v>952</v>
      </c>
    </row>
    <row r="387" spans="1:37" s="257" customFormat="1" ht="111" customHeight="1">
      <c r="A387" s="269">
        <f t="shared" ref="A387:A388" si="178">ROW()-58</f>
        <v>329</v>
      </c>
      <c r="B387" s="163" t="s">
        <v>478</v>
      </c>
      <c r="C387" s="180" t="s">
        <v>90</v>
      </c>
      <c r="D387" s="159" t="s">
        <v>106</v>
      </c>
      <c r="E387" s="160"/>
      <c r="F387" s="160">
        <v>268307.25690000004</v>
      </c>
      <c r="G387" s="160"/>
      <c r="H387" s="160"/>
      <c r="I387" s="160"/>
      <c r="J387" s="178" t="s">
        <v>48</v>
      </c>
      <c r="K387" s="211" t="s">
        <v>953</v>
      </c>
      <c r="L387" s="160">
        <v>0</v>
      </c>
      <c r="M387" s="160"/>
      <c r="N387" s="160"/>
      <c r="O387" s="160">
        <f t="shared" si="176"/>
        <v>2109</v>
      </c>
      <c r="P387" s="160">
        <v>2109</v>
      </c>
      <c r="Q387" s="160"/>
      <c r="R387" s="160"/>
      <c r="S387" s="160">
        <f t="shared" si="177"/>
        <v>2109</v>
      </c>
      <c r="T387" s="160">
        <v>2109</v>
      </c>
      <c r="U387" s="160"/>
      <c r="V387" s="160"/>
      <c r="W387" s="164">
        <f t="shared" si="144"/>
        <v>0</v>
      </c>
      <c r="X387" s="164"/>
      <c r="Y387" s="52">
        <f t="shared" si="171"/>
        <v>0</v>
      </c>
      <c r="Z387" s="115">
        <f t="shared" si="161"/>
        <v>0</v>
      </c>
      <c r="AA387" s="52">
        <f t="shared" si="162"/>
        <v>0</v>
      </c>
      <c r="AB387" s="124">
        <f t="shared" si="163"/>
        <v>0</v>
      </c>
      <c r="AC387" s="165">
        <v>1</v>
      </c>
      <c r="AD387" s="165"/>
      <c r="AE387" s="165"/>
      <c r="AF387" s="179"/>
      <c r="AG387" s="177" t="s">
        <v>1429</v>
      </c>
      <c r="AH387" s="177" t="s">
        <v>1359</v>
      </c>
      <c r="AI387" s="177"/>
      <c r="AJ387" s="177"/>
      <c r="AK387" s="49" t="s">
        <v>953</v>
      </c>
    </row>
    <row r="388" spans="1:37" s="257" customFormat="1" ht="75" customHeight="1">
      <c r="A388" s="269">
        <f t="shared" si="178"/>
        <v>330</v>
      </c>
      <c r="B388" s="163" t="s">
        <v>479</v>
      </c>
      <c r="C388" s="180" t="s">
        <v>90</v>
      </c>
      <c r="D388" s="159" t="s">
        <v>47</v>
      </c>
      <c r="E388" s="160"/>
      <c r="F388" s="161">
        <v>418156.2</v>
      </c>
      <c r="G388" s="160"/>
      <c r="H388" s="160"/>
      <c r="I388" s="160"/>
      <c r="J388" s="178" t="s">
        <v>48</v>
      </c>
      <c r="K388" s="210" t="s">
        <v>1321</v>
      </c>
      <c r="L388" s="160"/>
      <c r="M388" s="160"/>
      <c r="N388" s="160"/>
      <c r="O388" s="160">
        <f t="shared" si="176"/>
        <v>168437</v>
      </c>
      <c r="P388" s="161">
        <v>168437</v>
      </c>
      <c r="Q388" s="160"/>
      <c r="R388" s="160"/>
      <c r="S388" s="160">
        <f t="shared" si="177"/>
        <v>168437</v>
      </c>
      <c r="T388" s="212">
        <v>168437</v>
      </c>
      <c r="U388" s="160"/>
      <c r="V388" s="160"/>
      <c r="W388" s="164">
        <f t="shared" si="144"/>
        <v>0</v>
      </c>
      <c r="X388" s="164"/>
      <c r="Y388" s="52">
        <f t="shared" si="171"/>
        <v>0</v>
      </c>
      <c r="Z388" s="115">
        <f t="shared" si="161"/>
        <v>0</v>
      </c>
      <c r="AA388" s="52">
        <f t="shared" si="162"/>
        <v>0</v>
      </c>
      <c r="AB388" s="124">
        <f t="shared" si="163"/>
        <v>0</v>
      </c>
      <c r="AC388" s="165">
        <v>1</v>
      </c>
      <c r="AD388" s="165"/>
      <c r="AE388" s="165"/>
      <c r="AF388" s="179"/>
      <c r="AG388" s="177" t="s">
        <v>1430</v>
      </c>
      <c r="AH388" s="177" t="s">
        <v>1389</v>
      </c>
      <c r="AI388" s="177"/>
      <c r="AJ388" s="177"/>
      <c r="AK388" s="49" t="s">
        <v>954</v>
      </c>
    </row>
    <row r="389" spans="1:37" s="253" customFormat="1" ht="27" customHeight="1">
      <c r="A389" s="94"/>
      <c r="B389" s="145" t="s">
        <v>463</v>
      </c>
      <c r="C389" s="95"/>
      <c r="D389" s="95"/>
      <c r="E389" s="96">
        <f t="shared" ref="E389:V389" si="179">SUM(E390:E401)</f>
        <v>0</v>
      </c>
      <c r="F389" s="96">
        <f t="shared" si="179"/>
        <v>1332390.39622</v>
      </c>
      <c r="G389" s="96">
        <f t="shared" si="179"/>
        <v>0</v>
      </c>
      <c r="H389" s="96">
        <f t="shared" si="179"/>
        <v>0</v>
      </c>
      <c r="I389" s="96">
        <f t="shared" si="179"/>
        <v>0</v>
      </c>
      <c r="J389" s="96">
        <f t="shared" si="179"/>
        <v>0</v>
      </c>
      <c r="K389" s="96">
        <f t="shared" si="179"/>
        <v>0</v>
      </c>
      <c r="L389" s="96">
        <f t="shared" si="179"/>
        <v>0</v>
      </c>
      <c r="M389" s="96">
        <f t="shared" si="179"/>
        <v>0</v>
      </c>
      <c r="N389" s="96">
        <f t="shared" si="179"/>
        <v>0</v>
      </c>
      <c r="O389" s="96">
        <f t="shared" si="179"/>
        <v>102186</v>
      </c>
      <c r="P389" s="96">
        <f t="shared" si="179"/>
        <v>102186</v>
      </c>
      <c r="Q389" s="96">
        <f t="shared" si="179"/>
        <v>0</v>
      </c>
      <c r="R389" s="96">
        <f t="shared" si="179"/>
        <v>0</v>
      </c>
      <c r="S389" s="96">
        <f t="shared" si="179"/>
        <v>102186</v>
      </c>
      <c r="T389" s="96">
        <f t="shared" si="179"/>
        <v>102186</v>
      </c>
      <c r="U389" s="96">
        <f t="shared" si="179"/>
        <v>0</v>
      </c>
      <c r="V389" s="96">
        <f t="shared" si="179"/>
        <v>0</v>
      </c>
      <c r="W389" s="96">
        <f t="shared" si="144"/>
        <v>0</v>
      </c>
      <c r="X389" s="96"/>
      <c r="Y389" s="96">
        <f t="shared" si="171"/>
        <v>0</v>
      </c>
      <c r="Z389" s="120"/>
      <c r="AA389" s="96"/>
      <c r="AB389" s="129"/>
      <c r="AC389" s="96">
        <f t="shared" ref="AC389:AE389" si="180">SUM(AC390:AC401)</f>
        <v>11</v>
      </c>
      <c r="AD389" s="96">
        <f t="shared" si="180"/>
        <v>1</v>
      </c>
      <c r="AE389" s="96">
        <f t="shared" si="180"/>
        <v>0</v>
      </c>
      <c r="AF389" s="96">
        <f>SUM(AF390:AF401)</f>
        <v>0</v>
      </c>
      <c r="AG389" s="96"/>
      <c r="AH389" s="96"/>
      <c r="AI389" s="96"/>
      <c r="AJ389" s="96"/>
      <c r="AK389" s="234">
        <f>SUM(AK390:AK401)</f>
        <v>0</v>
      </c>
    </row>
    <row r="390" spans="1:37" s="257" customFormat="1" ht="69.75" customHeight="1">
      <c r="A390" s="269">
        <f>ROW()-59</f>
        <v>331</v>
      </c>
      <c r="B390" s="169" t="s">
        <v>480</v>
      </c>
      <c r="C390" s="180" t="s">
        <v>90</v>
      </c>
      <c r="D390" s="159" t="s">
        <v>211</v>
      </c>
      <c r="E390" s="160"/>
      <c r="F390" s="161">
        <v>22897.629010000001</v>
      </c>
      <c r="G390" s="160"/>
      <c r="H390" s="160"/>
      <c r="I390" s="160"/>
      <c r="J390" s="178" t="s">
        <v>48</v>
      </c>
      <c r="K390" s="210" t="s">
        <v>956</v>
      </c>
      <c r="L390" s="160"/>
      <c r="M390" s="160"/>
      <c r="N390" s="160"/>
      <c r="O390" s="160">
        <f t="shared" si="176"/>
        <v>3000</v>
      </c>
      <c r="P390" s="160">
        <v>3000</v>
      </c>
      <c r="Q390" s="160"/>
      <c r="R390" s="160"/>
      <c r="S390" s="160">
        <f t="shared" si="177"/>
        <v>3000</v>
      </c>
      <c r="T390" s="160">
        <v>3000</v>
      </c>
      <c r="U390" s="160"/>
      <c r="V390" s="160"/>
      <c r="W390" s="164">
        <f t="shared" si="144"/>
        <v>0</v>
      </c>
      <c r="X390" s="164"/>
      <c r="Y390" s="52">
        <f t="shared" si="171"/>
        <v>0</v>
      </c>
      <c r="Z390" s="115">
        <f t="shared" ref="Z390:Z401" si="181">Y390/(P390+Q390)</f>
        <v>0</v>
      </c>
      <c r="AA390" s="52">
        <f t="shared" ref="AA390:AA401" si="182">Y390+W390</f>
        <v>0</v>
      </c>
      <c r="AB390" s="124">
        <f t="shared" ref="AB390:AB401" si="183">AA390/O390</f>
        <v>0</v>
      </c>
      <c r="AC390" s="165">
        <v>1</v>
      </c>
      <c r="AD390" s="165"/>
      <c r="AE390" s="165"/>
      <c r="AF390" s="179"/>
      <c r="AG390" s="177" t="s">
        <v>1391</v>
      </c>
      <c r="AH390" s="177" t="s">
        <v>1390</v>
      </c>
      <c r="AI390" s="177"/>
      <c r="AJ390" s="177"/>
      <c r="AK390" s="209" t="s">
        <v>955</v>
      </c>
    </row>
    <row r="391" spans="1:37" s="257" customFormat="1" ht="50.25" customHeight="1">
      <c r="A391" s="269">
        <f t="shared" ref="A391:A401" si="184">ROW()-59</f>
        <v>332</v>
      </c>
      <c r="B391" s="169" t="s">
        <v>481</v>
      </c>
      <c r="C391" s="180" t="s">
        <v>90</v>
      </c>
      <c r="D391" s="159" t="s">
        <v>211</v>
      </c>
      <c r="E391" s="160"/>
      <c r="F391" s="161">
        <v>79887.600000000006</v>
      </c>
      <c r="G391" s="160"/>
      <c r="H391" s="160"/>
      <c r="I391" s="160"/>
      <c r="J391" s="178" t="s">
        <v>48</v>
      </c>
      <c r="K391" s="160"/>
      <c r="L391" s="160"/>
      <c r="M391" s="160"/>
      <c r="N391" s="160"/>
      <c r="O391" s="160">
        <f t="shared" si="176"/>
        <v>0</v>
      </c>
      <c r="P391" s="160"/>
      <c r="Q391" s="160"/>
      <c r="R391" s="160"/>
      <c r="S391" s="160">
        <f t="shared" si="177"/>
        <v>0</v>
      </c>
      <c r="T391" s="160"/>
      <c r="U391" s="160"/>
      <c r="V391" s="160"/>
      <c r="W391" s="164">
        <f t="shared" si="144"/>
        <v>0</v>
      </c>
      <c r="X391" s="164"/>
      <c r="Y391" s="52">
        <f t="shared" si="171"/>
        <v>0</v>
      </c>
      <c r="Z391" s="115" t="e">
        <f t="shared" si="181"/>
        <v>#DIV/0!</v>
      </c>
      <c r="AA391" s="52">
        <f t="shared" si="182"/>
        <v>0</v>
      </c>
      <c r="AB391" s="124" t="e">
        <f t="shared" si="183"/>
        <v>#DIV/0!</v>
      </c>
      <c r="AC391" s="165">
        <v>1</v>
      </c>
      <c r="AD391" s="165"/>
      <c r="AE391" s="165"/>
      <c r="AF391" s="179"/>
      <c r="AG391" s="177" t="s">
        <v>1393</v>
      </c>
      <c r="AH391" s="177" t="s">
        <v>1392</v>
      </c>
      <c r="AI391" s="177"/>
      <c r="AJ391" s="177"/>
      <c r="AK391" s="209" t="s">
        <v>923</v>
      </c>
    </row>
    <row r="392" spans="1:37" s="257" customFormat="1" ht="48" customHeight="1">
      <c r="A392" s="269">
        <f t="shared" si="184"/>
        <v>333</v>
      </c>
      <c r="B392" s="163" t="s">
        <v>482</v>
      </c>
      <c r="C392" s="180" t="s">
        <v>90</v>
      </c>
      <c r="D392" s="159" t="s">
        <v>63</v>
      </c>
      <c r="E392" s="160"/>
      <c r="F392" s="160">
        <v>71742.5</v>
      </c>
      <c r="G392" s="160"/>
      <c r="H392" s="160"/>
      <c r="I392" s="160"/>
      <c r="J392" s="178" t="s">
        <v>48</v>
      </c>
      <c r="K392" s="210" t="s">
        <v>957</v>
      </c>
      <c r="L392" s="160">
        <v>0</v>
      </c>
      <c r="M392" s="160"/>
      <c r="N392" s="160"/>
      <c r="O392" s="160">
        <f t="shared" si="176"/>
        <v>15000</v>
      </c>
      <c r="P392" s="160">
        <v>15000</v>
      </c>
      <c r="Q392" s="160"/>
      <c r="R392" s="160"/>
      <c r="S392" s="160">
        <f t="shared" si="177"/>
        <v>15000</v>
      </c>
      <c r="T392" s="160">
        <v>15000</v>
      </c>
      <c r="U392" s="160"/>
      <c r="V392" s="160"/>
      <c r="W392" s="164">
        <f t="shared" si="144"/>
        <v>0</v>
      </c>
      <c r="X392" s="164"/>
      <c r="Y392" s="52">
        <f t="shared" si="171"/>
        <v>0</v>
      </c>
      <c r="Z392" s="115">
        <f t="shared" si="181"/>
        <v>0</v>
      </c>
      <c r="AA392" s="52">
        <f t="shared" si="182"/>
        <v>0</v>
      </c>
      <c r="AB392" s="124">
        <f t="shared" si="183"/>
        <v>0</v>
      </c>
      <c r="AC392" s="165">
        <v>1</v>
      </c>
      <c r="AD392" s="165"/>
      <c r="AE392" s="165"/>
      <c r="AF392" s="179"/>
      <c r="AG392" s="177" t="s">
        <v>1395</v>
      </c>
      <c r="AH392" s="177" t="s">
        <v>1394</v>
      </c>
      <c r="AI392" s="177"/>
      <c r="AJ392" s="177"/>
      <c r="AK392" s="209" t="s">
        <v>958</v>
      </c>
    </row>
    <row r="393" spans="1:37" s="257" customFormat="1" ht="92.25" customHeight="1">
      <c r="A393" s="269">
        <f t="shared" si="184"/>
        <v>334</v>
      </c>
      <c r="B393" s="163" t="s">
        <v>483</v>
      </c>
      <c r="C393" s="180" t="s">
        <v>90</v>
      </c>
      <c r="D393" s="159" t="s">
        <v>47</v>
      </c>
      <c r="E393" s="160"/>
      <c r="F393" s="161">
        <v>117944.1</v>
      </c>
      <c r="G393" s="160"/>
      <c r="H393" s="160"/>
      <c r="I393" s="160"/>
      <c r="J393" s="178" t="s">
        <v>48</v>
      </c>
      <c r="K393" s="160"/>
      <c r="L393" s="160"/>
      <c r="M393" s="160"/>
      <c r="N393" s="160"/>
      <c r="O393" s="160">
        <f t="shared" si="176"/>
        <v>0</v>
      </c>
      <c r="P393" s="160"/>
      <c r="Q393" s="160"/>
      <c r="R393" s="160"/>
      <c r="S393" s="160">
        <f t="shared" si="177"/>
        <v>0</v>
      </c>
      <c r="T393" s="181"/>
      <c r="U393" s="160"/>
      <c r="V393" s="160"/>
      <c r="W393" s="164">
        <f t="shared" si="144"/>
        <v>0</v>
      </c>
      <c r="X393" s="164"/>
      <c r="Y393" s="52">
        <f t="shared" si="171"/>
        <v>0</v>
      </c>
      <c r="Z393" s="115" t="e">
        <f t="shared" si="181"/>
        <v>#DIV/0!</v>
      </c>
      <c r="AA393" s="52">
        <f t="shared" si="182"/>
        <v>0</v>
      </c>
      <c r="AB393" s="124" t="e">
        <f t="shared" si="183"/>
        <v>#DIV/0!</v>
      </c>
      <c r="AC393" s="165">
        <v>1</v>
      </c>
      <c r="AD393" s="165"/>
      <c r="AE393" s="165"/>
      <c r="AF393" s="179"/>
      <c r="AG393" s="177" t="s">
        <v>1397</v>
      </c>
      <c r="AH393" s="177" t="s">
        <v>1396</v>
      </c>
      <c r="AI393" s="177"/>
      <c r="AJ393" s="177"/>
      <c r="AK393" s="209" t="s">
        <v>923</v>
      </c>
    </row>
    <row r="394" spans="1:37" s="257" customFormat="1" ht="109.5" customHeight="1">
      <c r="A394" s="269">
        <f t="shared" si="184"/>
        <v>335</v>
      </c>
      <c r="B394" s="163" t="s">
        <v>484</v>
      </c>
      <c r="C394" s="180" t="s">
        <v>90</v>
      </c>
      <c r="D394" s="159" t="s">
        <v>99</v>
      </c>
      <c r="E394" s="160"/>
      <c r="F394" s="160">
        <v>95179.756500000003</v>
      </c>
      <c r="G394" s="160"/>
      <c r="H394" s="160"/>
      <c r="I394" s="160"/>
      <c r="J394" s="178" t="s">
        <v>48</v>
      </c>
      <c r="K394" s="160"/>
      <c r="L394" s="160">
        <v>0</v>
      </c>
      <c r="M394" s="160"/>
      <c r="N394" s="160"/>
      <c r="O394" s="160">
        <f t="shared" si="176"/>
        <v>0</v>
      </c>
      <c r="P394" s="160"/>
      <c r="Q394" s="160"/>
      <c r="R394" s="160"/>
      <c r="S394" s="160">
        <f t="shared" si="177"/>
        <v>0</v>
      </c>
      <c r="T394" s="181"/>
      <c r="U394" s="160"/>
      <c r="V394" s="160"/>
      <c r="W394" s="164">
        <f t="shared" si="144"/>
        <v>0</v>
      </c>
      <c r="X394" s="164"/>
      <c r="Y394" s="52">
        <f t="shared" si="171"/>
        <v>0</v>
      </c>
      <c r="Z394" s="115" t="e">
        <f t="shared" si="181"/>
        <v>#DIV/0!</v>
      </c>
      <c r="AA394" s="52">
        <f t="shared" si="182"/>
        <v>0</v>
      </c>
      <c r="AB394" s="124" t="e">
        <f t="shared" si="183"/>
        <v>#DIV/0!</v>
      </c>
      <c r="AC394" s="165">
        <v>1</v>
      </c>
      <c r="AD394" s="165"/>
      <c r="AE394" s="165"/>
      <c r="AF394" s="179"/>
      <c r="AG394" s="177" t="s">
        <v>1399</v>
      </c>
      <c r="AH394" s="177" t="s">
        <v>1398</v>
      </c>
      <c r="AI394" s="177"/>
      <c r="AJ394" s="177"/>
      <c r="AK394" s="209" t="s">
        <v>923</v>
      </c>
    </row>
    <row r="395" spans="1:37" s="257" customFormat="1" ht="65.25" customHeight="1">
      <c r="A395" s="269">
        <f t="shared" si="184"/>
        <v>336</v>
      </c>
      <c r="B395" s="163" t="s">
        <v>485</v>
      </c>
      <c r="C395" s="180" t="s">
        <v>90</v>
      </c>
      <c r="D395" s="159" t="s">
        <v>47</v>
      </c>
      <c r="E395" s="160"/>
      <c r="F395" s="160">
        <v>639432.67469999997</v>
      </c>
      <c r="G395" s="160"/>
      <c r="H395" s="160"/>
      <c r="I395" s="160"/>
      <c r="J395" s="178" t="s">
        <v>48</v>
      </c>
      <c r="K395" s="182"/>
      <c r="L395" s="160">
        <v>0</v>
      </c>
      <c r="M395" s="160"/>
      <c r="N395" s="160"/>
      <c r="O395" s="160">
        <f t="shared" si="176"/>
        <v>0</v>
      </c>
      <c r="P395" s="160"/>
      <c r="Q395" s="160"/>
      <c r="R395" s="160"/>
      <c r="S395" s="160">
        <f t="shared" si="177"/>
        <v>0</v>
      </c>
      <c r="T395" s="181"/>
      <c r="U395" s="160"/>
      <c r="V395" s="160"/>
      <c r="W395" s="164">
        <f t="shared" si="144"/>
        <v>0</v>
      </c>
      <c r="X395" s="164"/>
      <c r="Y395" s="52">
        <f t="shared" si="171"/>
        <v>0</v>
      </c>
      <c r="Z395" s="115" t="e">
        <f t="shared" si="181"/>
        <v>#DIV/0!</v>
      </c>
      <c r="AA395" s="52">
        <f t="shared" si="182"/>
        <v>0</v>
      </c>
      <c r="AB395" s="124" t="e">
        <f t="shared" si="183"/>
        <v>#DIV/0!</v>
      </c>
      <c r="AC395" s="165">
        <v>1</v>
      </c>
      <c r="AD395" s="165"/>
      <c r="AE395" s="165"/>
      <c r="AF395" s="179"/>
      <c r="AG395" s="177" t="s">
        <v>1400</v>
      </c>
      <c r="AH395" s="177" t="s">
        <v>1349</v>
      </c>
      <c r="AI395" s="177"/>
      <c r="AJ395" s="177"/>
      <c r="AK395" s="209" t="s">
        <v>923</v>
      </c>
    </row>
    <row r="396" spans="1:37" s="257" customFormat="1" ht="49.5" customHeight="1">
      <c r="A396" s="269">
        <f t="shared" si="184"/>
        <v>337</v>
      </c>
      <c r="B396" s="82" t="s">
        <v>486</v>
      </c>
      <c r="C396" s="180" t="s">
        <v>90</v>
      </c>
      <c r="D396" s="159" t="s">
        <v>47</v>
      </c>
      <c r="E396" s="160"/>
      <c r="F396" s="160">
        <v>209965.05</v>
      </c>
      <c r="G396" s="160"/>
      <c r="H396" s="160"/>
      <c r="I396" s="160"/>
      <c r="J396" s="178" t="s">
        <v>48</v>
      </c>
      <c r="K396" s="213" t="s">
        <v>959</v>
      </c>
      <c r="L396" s="160"/>
      <c r="M396" s="160"/>
      <c r="N396" s="160"/>
      <c r="O396" s="160">
        <f t="shared" si="176"/>
        <v>84186</v>
      </c>
      <c r="P396" s="212">
        <v>84186</v>
      </c>
      <c r="Q396" s="160"/>
      <c r="R396" s="160"/>
      <c r="S396" s="160">
        <f t="shared" si="177"/>
        <v>84186</v>
      </c>
      <c r="T396" s="160">
        <v>84186</v>
      </c>
      <c r="U396" s="160"/>
      <c r="V396" s="160"/>
      <c r="W396" s="164">
        <f t="shared" si="144"/>
        <v>0</v>
      </c>
      <c r="X396" s="164"/>
      <c r="Y396" s="52">
        <f t="shared" si="171"/>
        <v>0</v>
      </c>
      <c r="Z396" s="115">
        <f t="shared" si="181"/>
        <v>0</v>
      </c>
      <c r="AA396" s="52">
        <f t="shared" si="182"/>
        <v>0</v>
      </c>
      <c r="AB396" s="124">
        <f t="shared" si="183"/>
        <v>0</v>
      </c>
      <c r="AC396" s="165"/>
      <c r="AD396" s="165">
        <v>1</v>
      </c>
      <c r="AE396" s="165"/>
      <c r="AF396" s="179"/>
      <c r="AG396" s="177" t="s">
        <v>1402</v>
      </c>
      <c r="AH396" s="177" t="s">
        <v>1401</v>
      </c>
      <c r="AI396" s="177"/>
      <c r="AJ396" s="177"/>
      <c r="AK396" s="49" t="s">
        <v>960</v>
      </c>
    </row>
    <row r="397" spans="1:37" s="257" customFormat="1" ht="76.5" customHeight="1">
      <c r="A397" s="269">
        <f t="shared" si="184"/>
        <v>338</v>
      </c>
      <c r="B397" s="169" t="s">
        <v>961</v>
      </c>
      <c r="C397" s="180" t="s">
        <v>90</v>
      </c>
      <c r="D397" s="159" t="s">
        <v>47</v>
      </c>
      <c r="E397" s="160"/>
      <c r="F397" s="161">
        <v>43342.83</v>
      </c>
      <c r="G397" s="160"/>
      <c r="H397" s="160"/>
      <c r="I397" s="160"/>
      <c r="J397" s="178" t="s">
        <v>48</v>
      </c>
      <c r="K397" s="182"/>
      <c r="L397" s="160"/>
      <c r="M397" s="160"/>
      <c r="N397" s="160"/>
      <c r="O397" s="160"/>
      <c r="P397" s="160"/>
      <c r="Q397" s="160"/>
      <c r="R397" s="160"/>
      <c r="S397" s="160"/>
      <c r="T397" s="181"/>
      <c r="U397" s="160"/>
      <c r="V397" s="160"/>
      <c r="W397" s="164">
        <f t="shared" si="144"/>
        <v>0</v>
      </c>
      <c r="X397" s="164"/>
      <c r="Y397" s="52">
        <f t="shared" si="171"/>
        <v>0</v>
      </c>
      <c r="Z397" s="115" t="e">
        <f t="shared" si="181"/>
        <v>#DIV/0!</v>
      </c>
      <c r="AA397" s="52">
        <f t="shared" si="182"/>
        <v>0</v>
      </c>
      <c r="AB397" s="124" t="e">
        <f t="shared" si="183"/>
        <v>#DIV/0!</v>
      </c>
      <c r="AC397" s="165">
        <v>1</v>
      </c>
      <c r="AD397" s="165"/>
      <c r="AE397" s="165"/>
      <c r="AF397" s="179"/>
      <c r="AG397" s="177" t="s">
        <v>1404</v>
      </c>
      <c r="AH397" s="177" t="s">
        <v>1403</v>
      </c>
      <c r="AI397" s="177"/>
      <c r="AJ397" s="177"/>
      <c r="AK397" s="209" t="s">
        <v>923</v>
      </c>
    </row>
    <row r="398" spans="1:37" s="257" customFormat="1" ht="65.25" customHeight="1">
      <c r="A398" s="269">
        <f t="shared" si="184"/>
        <v>339</v>
      </c>
      <c r="B398" s="169" t="s">
        <v>487</v>
      </c>
      <c r="C398" s="180" t="s">
        <v>90</v>
      </c>
      <c r="D398" s="159" t="s">
        <v>47</v>
      </c>
      <c r="E398" s="160"/>
      <c r="F398" s="161">
        <v>12378.960010000001</v>
      </c>
      <c r="G398" s="160"/>
      <c r="H398" s="160"/>
      <c r="I398" s="160"/>
      <c r="J398" s="178" t="s">
        <v>48</v>
      </c>
      <c r="K398" s="182"/>
      <c r="L398" s="160"/>
      <c r="M398" s="160"/>
      <c r="N398" s="160"/>
      <c r="O398" s="160"/>
      <c r="P398" s="160"/>
      <c r="Q398" s="160"/>
      <c r="R398" s="160"/>
      <c r="S398" s="160"/>
      <c r="T398" s="181"/>
      <c r="U398" s="160"/>
      <c r="V398" s="160"/>
      <c r="W398" s="164">
        <f t="shared" si="144"/>
        <v>0</v>
      </c>
      <c r="X398" s="164"/>
      <c r="Y398" s="52">
        <f t="shared" si="171"/>
        <v>0</v>
      </c>
      <c r="Z398" s="115" t="e">
        <f t="shared" si="181"/>
        <v>#DIV/0!</v>
      </c>
      <c r="AA398" s="52">
        <f t="shared" si="182"/>
        <v>0</v>
      </c>
      <c r="AB398" s="124" t="e">
        <f t="shared" si="183"/>
        <v>#DIV/0!</v>
      </c>
      <c r="AC398" s="165">
        <v>1</v>
      </c>
      <c r="AD398" s="165"/>
      <c r="AE398" s="165"/>
      <c r="AF398" s="179"/>
      <c r="AG398" s="177" t="s">
        <v>1406</v>
      </c>
      <c r="AH398" s="177" t="s">
        <v>1405</v>
      </c>
      <c r="AI398" s="177"/>
      <c r="AJ398" s="177"/>
      <c r="AK398" s="209" t="s">
        <v>923</v>
      </c>
    </row>
    <row r="399" spans="1:37" s="257" customFormat="1" ht="75" customHeight="1">
      <c r="A399" s="269">
        <f t="shared" si="184"/>
        <v>340</v>
      </c>
      <c r="B399" s="169" t="s">
        <v>488</v>
      </c>
      <c r="C399" s="180" t="s">
        <v>90</v>
      </c>
      <c r="D399" s="159" t="s">
        <v>47</v>
      </c>
      <c r="E399" s="160"/>
      <c r="F399" s="161">
        <v>11092.5</v>
      </c>
      <c r="G399" s="160"/>
      <c r="H399" s="160"/>
      <c r="I399" s="160"/>
      <c r="J399" s="178" t="s">
        <v>48</v>
      </c>
      <c r="K399" s="182"/>
      <c r="L399" s="160"/>
      <c r="M399" s="160"/>
      <c r="N399" s="160"/>
      <c r="O399" s="160"/>
      <c r="P399" s="160"/>
      <c r="Q399" s="160"/>
      <c r="R399" s="160"/>
      <c r="S399" s="160"/>
      <c r="T399" s="160"/>
      <c r="U399" s="160"/>
      <c r="V399" s="160"/>
      <c r="W399" s="164">
        <f t="shared" si="144"/>
        <v>0</v>
      </c>
      <c r="X399" s="164"/>
      <c r="Y399" s="52">
        <f t="shared" si="171"/>
        <v>0</v>
      </c>
      <c r="Z399" s="115" t="e">
        <f t="shared" si="181"/>
        <v>#DIV/0!</v>
      </c>
      <c r="AA399" s="52">
        <f t="shared" si="182"/>
        <v>0</v>
      </c>
      <c r="AB399" s="124" t="e">
        <f t="shared" si="183"/>
        <v>#DIV/0!</v>
      </c>
      <c r="AC399" s="165">
        <v>1</v>
      </c>
      <c r="AD399" s="165"/>
      <c r="AE399" s="165"/>
      <c r="AF399" s="179"/>
      <c r="AG399" s="177" t="s">
        <v>1406</v>
      </c>
      <c r="AH399" s="177" t="s">
        <v>1405</v>
      </c>
      <c r="AI399" s="177"/>
      <c r="AJ399" s="177"/>
      <c r="AK399" s="209" t="s">
        <v>923</v>
      </c>
    </row>
    <row r="400" spans="1:37" s="257" customFormat="1" ht="68.25" customHeight="1">
      <c r="A400" s="269">
        <f t="shared" si="184"/>
        <v>341</v>
      </c>
      <c r="B400" s="169" t="s">
        <v>489</v>
      </c>
      <c r="C400" s="180" t="s">
        <v>90</v>
      </c>
      <c r="D400" s="159" t="s">
        <v>47</v>
      </c>
      <c r="E400" s="160"/>
      <c r="F400" s="161">
        <v>16778.106</v>
      </c>
      <c r="G400" s="160"/>
      <c r="H400" s="160"/>
      <c r="I400" s="160"/>
      <c r="J400" s="178" t="s">
        <v>48</v>
      </c>
      <c r="K400" s="182"/>
      <c r="L400" s="160"/>
      <c r="M400" s="160"/>
      <c r="N400" s="160"/>
      <c r="O400" s="160"/>
      <c r="P400" s="160"/>
      <c r="Q400" s="160"/>
      <c r="R400" s="160"/>
      <c r="S400" s="160"/>
      <c r="T400" s="181"/>
      <c r="U400" s="160"/>
      <c r="V400" s="160"/>
      <c r="W400" s="164">
        <f t="shared" si="144"/>
        <v>0</v>
      </c>
      <c r="X400" s="164"/>
      <c r="Y400" s="52">
        <f t="shared" si="171"/>
        <v>0</v>
      </c>
      <c r="Z400" s="115" t="e">
        <f t="shared" si="181"/>
        <v>#DIV/0!</v>
      </c>
      <c r="AA400" s="52">
        <f t="shared" si="182"/>
        <v>0</v>
      </c>
      <c r="AB400" s="124" t="e">
        <f t="shared" si="183"/>
        <v>#DIV/0!</v>
      </c>
      <c r="AC400" s="165">
        <v>1</v>
      </c>
      <c r="AD400" s="165"/>
      <c r="AE400" s="165"/>
      <c r="AF400" s="179"/>
      <c r="AG400" s="177" t="s">
        <v>1410</v>
      </c>
      <c r="AH400" s="177" t="s">
        <v>1407</v>
      </c>
      <c r="AI400" s="177"/>
      <c r="AJ400" s="177"/>
      <c r="AK400" s="209" t="s">
        <v>923</v>
      </c>
    </row>
    <row r="401" spans="1:37" s="257" customFormat="1" ht="71.25" customHeight="1">
      <c r="A401" s="269">
        <f t="shared" si="184"/>
        <v>342</v>
      </c>
      <c r="B401" s="169" t="s">
        <v>490</v>
      </c>
      <c r="C401" s="180" t="s">
        <v>90</v>
      </c>
      <c r="D401" s="159" t="s">
        <v>47</v>
      </c>
      <c r="E401" s="160"/>
      <c r="F401" s="161">
        <v>11748.69</v>
      </c>
      <c r="G401" s="160"/>
      <c r="H401" s="160"/>
      <c r="I401" s="160"/>
      <c r="J401" s="178" t="s">
        <v>48</v>
      </c>
      <c r="K401" s="182"/>
      <c r="L401" s="160"/>
      <c r="M401" s="160"/>
      <c r="N401" s="160"/>
      <c r="O401" s="160"/>
      <c r="P401" s="160"/>
      <c r="Q401" s="160"/>
      <c r="R401" s="160"/>
      <c r="S401" s="160"/>
      <c r="T401" s="181"/>
      <c r="U401" s="160"/>
      <c r="V401" s="160"/>
      <c r="W401" s="164">
        <f t="shared" si="144"/>
        <v>0</v>
      </c>
      <c r="X401" s="164"/>
      <c r="Y401" s="52">
        <f t="shared" si="171"/>
        <v>0</v>
      </c>
      <c r="Z401" s="115" t="e">
        <f t="shared" si="181"/>
        <v>#DIV/0!</v>
      </c>
      <c r="AA401" s="52">
        <f t="shared" si="182"/>
        <v>0</v>
      </c>
      <c r="AB401" s="124" t="e">
        <f t="shared" si="183"/>
        <v>#DIV/0!</v>
      </c>
      <c r="AC401" s="165">
        <v>1</v>
      </c>
      <c r="AD401" s="165"/>
      <c r="AE401" s="165"/>
      <c r="AF401" s="179"/>
      <c r="AG401" s="177" t="s">
        <v>1411</v>
      </c>
      <c r="AH401" s="177" t="s">
        <v>1408</v>
      </c>
      <c r="AI401" s="177"/>
      <c r="AJ401" s="177"/>
      <c r="AK401" s="209" t="s">
        <v>923</v>
      </c>
    </row>
    <row r="402" spans="1:37" s="253" customFormat="1" ht="27" customHeight="1">
      <c r="A402" s="94"/>
      <c r="B402" s="145" t="s">
        <v>456</v>
      </c>
      <c r="C402" s="95"/>
      <c r="D402" s="95"/>
      <c r="E402" s="96">
        <f t="shared" ref="E402:V402" si="185">SUM(E403:E409)</f>
        <v>0</v>
      </c>
      <c r="F402" s="96">
        <f t="shared" si="185"/>
        <v>1765704.38491</v>
      </c>
      <c r="G402" s="96">
        <f t="shared" si="185"/>
        <v>0</v>
      </c>
      <c r="H402" s="96">
        <f t="shared" si="185"/>
        <v>0</v>
      </c>
      <c r="I402" s="96">
        <f t="shared" si="185"/>
        <v>0</v>
      </c>
      <c r="J402" s="96">
        <f t="shared" si="185"/>
        <v>0</v>
      </c>
      <c r="K402" s="96">
        <f t="shared" si="185"/>
        <v>0</v>
      </c>
      <c r="L402" s="96">
        <f t="shared" si="185"/>
        <v>0</v>
      </c>
      <c r="M402" s="96">
        <f t="shared" si="185"/>
        <v>0</v>
      </c>
      <c r="N402" s="96">
        <f t="shared" si="185"/>
        <v>0</v>
      </c>
      <c r="O402" s="96">
        <f t="shared" si="185"/>
        <v>63195</v>
      </c>
      <c r="P402" s="96">
        <f t="shared" si="185"/>
        <v>63195</v>
      </c>
      <c r="Q402" s="96">
        <f t="shared" si="185"/>
        <v>0</v>
      </c>
      <c r="R402" s="96">
        <f t="shared" si="185"/>
        <v>0</v>
      </c>
      <c r="S402" s="96">
        <f t="shared" si="185"/>
        <v>63195</v>
      </c>
      <c r="T402" s="96">
        <f t="shared" si="185"/>
        <v>63195</v>
      </c>
      <c r="U402" s="96">
        <f t="shared" si="185"/>
        <v>0</v>
      </c>
      <c r="V402" s="96">
        <f t="shared" si="185"/>
        <v>0</v>
      </c>
      <c r="W402" s="96">
        <f t="shared" si="144"/>
        <v>0</v>
      </c>
      <c r="X402" s="96"/>
      <c r="Y402" s="96">
        <f t="shared" si="171"/>
        <v>0</v>
      </c>
      <c r="Z402" s="120"/>
      <c r="AA402" s="96"/>
      <c r="AB402" s="129"/>
      <c r="AC402" s="96">
        <f>SUM(AC403:AC409)</f>
        <v>5</v>
      </c>
      <c r="AD402" s="96">
        <f>SUM(AD403:AD409)</f>
        <v>1</v>
      </c>
      <c r="AE402" s="96">
        <f>SUM(AE403:AE409)</f>
        <v>1</v>
      </c>
      <c r="AF402" s="96">
        <f>SUM(AF403:AF409)</f>
        <v>0</v>
      </c>
      <c r="AG402" s="96"/>
      <c r="AH402" s="96"/>
      <c r="AI402" s="96"/>
      <c r="AJ402" s="96"/>
      <c r="AK402" s="234">
        <f>SUM(AK403:AK409)</f>
        <v>0</v>
      </c>
    </row>
    <row r="403" spans="1:37" s="252" customFormat="1" ht="70.5" customHeight="1">
      <c r="A403" s="269">
        <f>ROW()-60</f>
        <v>343</v>
      </c>
      <c r="B403" s="82" t="s">
        <v>457</v>
      </c>
      <c r="C403" s="138" t="s">
        <v>90</v>
      </c>
      <c r="D403" s="42" t="s">
        <v>47</v>
      </c>
      <c r="E403" s="41"/>
      <c r="F403" s="31">
        <v>23379.511500000001</v>
      </c>
      <c r="G403" s="41"/>
      <c r="H403" s="41"/>
      <c r="I403" s="41"/>
      <c r="J403" s="32" t="s">
        <v>48</v>
      </c>
      <c r="K403" s="205" t="s">
        <v>943</v>
      </c>
      <c r="L403" s="41"/>
      <c r="M403" s="41"/>
      <c r="N403" s="41"/>
      <c r="O403" s="41">
        <f t="shared" ref="O403:O409" si="186">SUM(P403:R403)</f>
        <v>10000</v>
      </c>
      <c r="P403" s="41">
        <v>10000</v>
      </c>
      <c r="Q403" s="41"/>
      <c r="R403" s="41"/>
      <c r="S403" s="41">
        <f t="shared" ref="S403:S409" si="187">SUM(T403:V403)</f>
        <v>10000</v>
      </c>
      <c r="T403" s="41">
        <v>10000</v>
      </c>
      <c r="U403" s="41"/>
      <c r="V403" s="41"/>
      <c r="W403" s="52">
        <f t="shared" si="144"/>
        <v>0</v>
      </c>
      <c r="X403" s="52"/>
      <c r="Y403" s="52">
        <f t="shared" si="171"/>
        <v>0</v>
      </c>
      <c r="Z403" s="115">
        <f t="shared" ref="Z403:Z409" si="188">Y403/(P403+Q403)</f>
        <v>0</v>
      </c>
      <c r="AA403" s="52">
        <f t="shared" ref="AA403:AA409" si="189">Y403+W403</f>
        <v>0</v>
      </c>
      <c r="AB403" s="124">
        <f t="shared" ref="AB403:AB409" si="190">AA403/O403</f>
        <v>0</v>
      </c>
      <c r="AC403" s="133"/>
      <c r="AD403" s="133"/>
      <c r="AE403" s="133">
        <v>1</v>
      </c>
      <c r="AF403" s="56"/>
      <c r="AG403" s="58" t="s">
        <v>1409</v>
      </c>
      <c r="AH403" s="58" t="s">
        <v>1401</v>
      </c>
      <c r="AI403" s="58"/>
      <c r="AJ403" s="58"/>
      <c r="AK403" s="49" t="s">
        <v>943</v>
      </c>
    </row>
    <row r="404" spans="1:37" s="252" customFormat="1" ht="86.25" customHeight="1">
      <c r="A404" s="269">
        <f t="shared" ref="A404:A409" si="191">ROW()-60</f>
        <v>344</v>
      </c>
      <c r="B404" s="82" t="s">
        <v>458</v>
      </c>
      <c r="C404" s="138" t="s">
        <v>90</v>
      </c>
      <c r="D404" s="42" t="s">
        <v>47</v>
      </c>
      <c r="E404" s="41"/>
      <c r="F404" s="31">
        <v>100269.7164</v>
      </c>
      <c r="G404" s="41"/>
      <c r="H404" s="41"/>
      <c r="I404" s="41"/>
      <c r="J404" s="32" t="s">
        <v>48</v>
      </c>
      <c r="K404" s="205" t="s">
        <v>1322</v>
      </c>
      <c r="L404" s="41"/>
      <c r="M404" s="41"/>
      <c r="N404" s="41"/>
      <c r="O404" s="41">
        <f t="shared" si="186"/>
        <v>27279</v>
      </c>
      <c r="P404" s="41">
        <v>27279</v>
      </c>
      <c r="Q404" s="41"/>
      <c r="R404" s="41"/>
      <c r="S404" s="41">
        <f t="shared" si="187"/>
        <v>27279</v>
      </c>
      <c r="T404" s="41">
        <v>27279</v>
      </c>
      <c r="U404" s="41"/>
      <c r="V404" s="41"/>
      <c r="W404" s="52">
        <f t="shared" si="144"/>
        <v>0</v>
      </c>
      <c r="X404" s="52"/>
      <c r="Y404" s="52">
        <f t="shared" si="171"/>
        <v>0</v>
      </c>
      <c r="Z404" s="115">
        <f t="shared" si="188"/>
        <v>0</v>
      </c>
      <c r="AA404" s="52">
        <f t="shared" si="189"/>
        <v>0</v>
      </c>
      <c r="AB404" s="124">
        <f t="shared" si="190"/>
        <v>0</v>
      </c>
      <c r="AC404" s="133">
        <v>1</v>
      </c>
      <c r="AD404" s="133"/>
      <c r="AE404" s="133"/>
      <c r="AF404" s="56"/>
      <c r="AG404" s="58" t="s">
        <v>1412</v>
      </c>
      <c r="AH404" s="58" t="s">
        <v>1354</v>
      </c>
      <c r="AI404" s="58"/>
      <c r="AJ404" s="58"/>
      <c r="AK404" s="209" t="s">
        <v>944</v>
      </c>
    </row>
    <row r="405" spans="1:37" s="252" customFormat="1" ht="68.25" customHeight="1">
      <c r="A405" s="269">
        <f t="shared" si="191"/>
        <v>345</v>
      </c>
      <c r="B405" s="82" t="s">
        <v>1323</v>
      </c>
      <c r="C405" s="138" t="s">
        <v>90</v>
      </c>
      <c r="D405" s="42" t="s">
        <v>47</v>
      </c>
      <c r="E405" s="41"/>
      <c r="F405" s="31">
        <v>72473.292000000001</v>
      </c>
      <c r="G405" s="41"/>
      <c r="H405" s="41"/>
      <c r="I405" s="41"/>
      <c r="J405" s="32" t="s">
        <v>48</v>
      </c>
      <c r="K405" s="41"/>
      <c r="L405" s="41"/>
      <c r="M405" s="41"/>
      <c r="N405" s="41"/>
      <c r="O405" s="41">
        <f t="shared" si="186"/>
        <v>0</v>
      </c>
      <c r="P405" s="41"/>
      <c r="Q405" s="41"/>
      <c r="R405" s="41"/>
      <c r="S405" s="41">
        <f t="shared" si="187"/>
        <v>0</v>
      </c>
      <c r="T405" s="41"/>
      <c r="U405" s="41"/>
      <c r="V405" s="41"/>
      <c r="W405" s="52">
        <f t="shared" si="144"/>
        <v>0</v>
      </c>
      <c r="X405" s="52"/>
      <c r="Y405" s="52">
        <f t="shared" si="171"/>
        <v>0</v>
      </c>
      <c r="Z405" s="115" t="e">
        <f t="shared" si="188"/>
        <v>#DIV/0!</v>
      </c>
      <c r="AA405" s="52">
        <f t="shared" si="189"/>
        <v>0</v>
      </c>
      <c r="AB405" s="124" t="e">
        <f t="shared" si="190"/>
        <v>#DIV/0!</v>
      </c>
      <c r="AC405" s="133">
        <v>1</v>
      </c>
      <c r="AD405" s="133"/>
      <c r="AE405" s="133"/>
      <c r="AF405" s="56"/>
      <c r="AG405" s="58" t="s">
        <v>1413</v>
      </c>
      <c r="AH405" s="58" t="s">
        <v>1354</v>
      </c>
      <c r="AI405" s="58"/>
      <c r="AJ405" s="58"/>
      <c r="AK405" s="209" t="s">
        <v>923</v>
      </c>
    </row>
    <row r="406" spans="1:37" s="252" customFormat="1" ht="64.150000000000006" customHeight="1">
      <c r="A406" s="269">
        <f t="shared" si="191"/>
        <v>346</v>
      </c>
      <c r="B406" s="82" t="s">
        <v>459</v>
      </c>
      <c r="C406" s="138" t="s">
        <v>90</v>
      </c>
      <c r="D406" s="42" t="s">
        <v>47</v>
      </c>
      <c r="E406" s="41"/>
      <c r="F406" s="31">
        <v>43398.864009999998</v>
      </c>
      <c r="G406" s="41"/>
      <c r="H406" s="41"/>
      <c r="I406" s="41"/>
      <c r="J406" s="32" t="s">
        <v>48</v>
      </c>
      <c r="K406" s="205" t="s">
        <v>945</v>
      </c>
      <c r="L406" s="41"/>
      <c r="M406" s="41"/>
      <c r="N406" s="41"/>
      <c r="O406" s="41">
        <f t="shared" si="186"/>
        <v>25916</v>
      </c>
      <c r="P406" s="33">
        <v>25916</v>
      </c>
      <c r="Q406" s="41"/>
      <c r="R406" s="41"/>
      <c r="S406" s="41">
        <f t="shared" si="187"/>
        <v>25916</v>
      </c>
      <c r="T406" s="33">
        <v>25916</v>
      </c>
      <c r="U406" s="41"/>
      <c r="V406" s="41"/>
      <c r="W406" s="52">
        <f t="shared" si="144"/>
        <v>0</v>
      </c>
      <c r="X406" s="52"/>
      <c r="Y406" s="52">
        <f t="shared" si="171"/>
        <v>0</v>
      </c>
      <c r="Z406" s="115">
        <f t="shared" si="188"/>
        <v>0</v>
      </c>
      <c r="AA406" s="52">
        <f t="shared" si="189"/>
        <v>0</v>
      </c>
      <c r="AB406" s="124">
        <f t="shared" si="190"/>
        <v>0</v>
      </c>
      <c r="AC406" s="133"/>
      <c r="AD406" s="133">
        <v>1</v>
      </c>
      <c r="AE406" s="133"/>
      <c r="AF406" s="56"/>
      <c r="AG406" s="58" t="s">
        <v>1414</v>
      </c>
      <c r="AH406" s="58" t="s">
        <v>1354</v>
      </c>
      <c r="AI406" s="58"/>
      <c r="AJ406" s="58"/>
      <c r="AK406" s="49" t="s">
        <v>945</v>
      </c>
    </row>
    <row r="407" spans="1:37" s="252" customFormat="1" ht="68.25" customHeight="1">
      <c r="A407" s="269">
        <f t="shared" si="191"/>
        <v>347</v>
      </c>
      <c r="B407" s="82" t="s">
        <v>460</v>
      </c>
      <c r="C407" s="138" t="s">
        <v>90</v>
      </c>
      <c r="D407" s="42" t="s">
        <v>47</v>
      </c>
      <c r="E407" s="41"/>
      <c r="F407" s="31">
        <v>244223.91</v>
      </c>
      <c r="G407" s="41"/>
      <c r="H407" s="41"/>
      <c r="I407" s="41"/>
      <c r="J407" s="32" t="s">
        <v>48</v>
      </c>
      <c r="K407" s="41"/>
      <c r="L407" s="41"/>
      <c r="M407" s="41"/>
      <c r="N407" s="41"/>
      <c r="O407" s="41">
        <f t="shared" si="186"/>
        <v>0</v>
      </c>
      <c r="P407" s="41"/>
      <c r="Q407" s="41"/>
      <c r="R407" s="41"/>
      <c r="S407" s="41">
        <f t="shared" si="187"/>
        <v>0</v>
      </c>
      <c r="T407" s="93"/>
      <c r="U407" s="41"/>
      <c r="V407" s="41"/>
      <c r="W407" s="52">
        <f t="shared" ref="W407:W438" si="192">R407-V407</f>
        <v>0</v>
      </c>
      <c r="X407" s="52"/>
      <c r="Y407" s="52">
        <f t="shared" si="171"/>
        <v>0</v>
      </c>
      <c r="Z407" s="115" t="e">
        <f t="shared" si="188"/>
        <v>#DIV/0!</v>
      </c>
      <c r="AA407" s="52">
        <f t="shared" si="189"/>
        <v>0</v>
      </c>
      <c r="AB407" s="124" t="e">
        <f t="shared" si="190"/>
        <v>#DIV/0!</v>
      </c>
      <c r="AC407" s="133">
        <v>1</v>
      </c>
      <c r="AD407" s="133"/>
      <c r="AE407" s="133"/>
      <c r="AF407" s="56"/>
      <c r="AG407" s="58" t="s">
        <v>1416</v>
      </c>
      <c r="AH407" s="58" t="s">
        <v>1415</v>
      </c>
      <c r="AI407" s="58"/>
      <c r="AJ407" s="58"/>
      <c r="AK407" s="209" t="s">
        <v>923</v>
      </c>
    </row>
    <row r="408" spans="1:37" s="252" customFormat="1" ht="68.25" customHeight="1">
      <c r="A408" s="269">
        <f t="shared" si="191"/>
        <v>348</v>
      </c>
      <c r="B408" s="82" t="s">
        <v>461</v>
      </c>
      <c r="C408" s="138" t="s">
        <v>90</v>
      </c>
      <c r="D408" s="42" t="s">
        <v>47</v>
      </c>
      <c r="E408" s="41"/>
      <c r="F408" s="31">
        <v>341921.223</v>
      </c>
      <c r="G408" s="41"/>
      <c r="H408" s="41"/>
      <c r="I408" s="41"/>
      <c r="J408" s="32" t="s">
        <v>48</v>
      </c>
      <c r="K408" s="41"/>
      <c r="L408" s="41"/>
      <c r="M408" s="41"/>
      <c r="N408" s="41"/>
      <c r="O408" s="41">
        <f t="shared" si="186"/>
        <v>0</v>
      </c>
      <c r="P408" s="41"/>
      <c r="Q408" s="41"/>
      <c r="R408" s="41"/>
      <c r="S408" s="41">
        <f t="shared" si="187"/>
        <v>0</v>
      </c>
      <c r="T408" s="93"/>
      <c r="U408" s="41"/>
      <c r="V408" s="41"/>
      <c r="W408" s="52">
        <f t="shared" si="192"/>
        <v>0</v>
      </c>
      <c r="X408" s="52"/>
      <c r="Y408" s="52">
        <f t="shared" si="171"/>
        <v>0</v>
      </c>
      <c r="Z408" s="115" t="e">
        <f t="shared" si="188"/>
        <v>#DIV/0!</v>
      </c>
      <c r="AA408" s="52">
        <f t="shared" si="189"/>
        <v>0</v>
      </c>
      <c r="AB408" s="124" t="e">
        <f t="shared" si="190"/>
        <v>#DIV/0!</v>
      </c>
      <c r="AC408" s="133">
        <v>1</v>
      </c>
      <c r="AD408" s="133"/>
      <c r="AE408" s="133"/>
      <c r="AF408" s="56"/>
      <c r="AG408" s="58" t="s">
        <v>1417</v>
      </c>
      <c r="AH408" s="58" t="s">
        <v>1415</v>
      </c>
      <c r="AI408" s="58"/>
      <c r="AJ408" s="58"/>
      <c r="AK408" s="209" t="s">
        <v>923</v>
      </c>
    </row>
    <row r="409" spans="1:37" s="252" customFormat="1" ht="68.25" customHeight="1">
      <c r="A409" s="269">
        <f t="shared" si="191"/>
        <v>349</v>
      </c>
      <c r="B409" s="82" t="s">
        <v>462</v>
      </c>
      <c r="C409" s="138" t="s">
        <v>90</v>
      </c>
      <c r="D409" s="42" t="s">
        <v>47</v>
      </c>
      <c r="E409" s="41"/>
      <c r="F409" s="31">
        <v>940037.86800000002</v>
      </c>
      <c r="G409" s="41"/>
      <c r="H409" s="41"/>
      <c r="I409" s="41"/>
      <c r="J409" s="32" t="s">
        <v>48</v>
      </c>
      <c r="K409" s="41"/>
      <c r="L409" s="41"/>
      <c r="M409" s="41"/>
      <c r="N409" s="41"/>
      <c r="O409" s="41">
        <f t="shared" si="186"/>
        <v>0</v>
      </c>
      <c r="P409" s="41"/>
      <c r="Q409" s="41"/>
      <c r="R409" s="41"/>
      <c r="S409" s="41">
        <f t="shared" si="187"/>
        <v>0</v>
      </c>
      <c r="T409" s="93"/>
      <c r="U409" s="41"/>
      <c r="V409" s="41"/>
      <c r="W409" s="52">
        <f t="shared" si="192"/>
        <v>0</v>
      </c>
      <c r="X409" s="52"/>
      <c r="Y409" s="52">
        <f t="shared" si="171"/>
        <v>0</v>
      </c>
      <c r="Z409" s="115" t="e">
        <f t="shared" si="188"/>
        <v>#DIV/0!</v>
      </c>
      <c r="AA409" s="52">
        <f t="shared" si="189"/>
        <v>0</v>
      </c>
      <c r="AB409" s="124" t="e">
        <f t="shared" si="190"/>
        <v>#DIV/0!</v>
      </c>
      <c r="AC409" s="133">
        <v>1</v>
      </c>
      <c r="AD409" s="133"/>
      <c r="AE409" s="133"/>
      <c r="AF409" s="56"/>
      <c r="AG409" s="58" t="s">
        <v>1419</v>
      </c>
      <c r="AH409" s="58" t="s">
        <v>1418</v>
      </c>
      <c r="AI409" s="58"/>
      <c r="AJ409" s="58"/>
      <c r="AK409" s="209" t="s">
        <v>923</v>
      </c>
    </row>
    <row r="410" spans="1:37" s="253" customFormat="1" ht="30.75" customHeight="1">
      <c r="A410" s="271" t="s">
        <v>530</v>
      </c>
      <c r="B410" s="272"/>
      <c r="C410" s="156"/>
      <c r="D410" s="15"/>
      <c r="E410" s="23">
        <f>E412+F421</f>
        <v>60586785.982919998</v>
      </c>
      <c r="F410" s="23">
        <f>F412+F421</f>
        <v>62164658.366559997</v>
      </c>
      <c r="G410" s="23">
        <f t="shared" ref="G410:V410" si="193">G412+G421</f>
        <v>0</v>
      </c>
      <c r="H410" s="23">
        <f t="shared" si="193"/>
        <v>0</v>
      </c>
      <c r="I410" s="23">
        <f t="shared" si="193"/>
        <v>0</v>
      </c>
      <c r="J410" s="23">
        <f t="shared" si="193"/>
        <v>0</v>
      </c>
      <c r="K410" s="23">
        <f t="shared" si="193"/>
        <v>0</v>
      </c>
      <c r="L410" s="23">
        <f t="shared" si="193"/>
        <v>0</v>
      </c>
      <c r="M410" s="23">
        <f t="shared" si="193"/>
        <v>0</v>
      </c>
      <c r="N410" s="23">
        <f t="shared" si="193"/>
        <v>0</v>
      </c>
      <c r="O410" s="23">
        <f>O412+O421</f>
        <v>12142349.200000001</v>
      </c>
      <c r="P410" s="23">
        <f t="shared" si="193"/>
        <v>12142349.200000001</v>
      </c>
      <c r="Q410" s="23">
        <f t="shared" si="193"/>
        <v>0</v>
      </c>
      <c r="R410" s="23">
        <f t="shared" si="193"/>
        <v>0</v>
      </c>
      <c r="S410" s="23">
        <f>S412+S421</f>
        <v>12142349.200000001</v>
      </c>
      <c r="T410" s="23">
        <f>T412+T421</f>
        <v>12142349.200000001</v>
      </c>
      <c r="U410" s="23">
        <f t="shared" si="193"/>
        <v>0</v>
      </c>
      <c r="V410" s="23">
        <f t="shared" si="193"/>
        <v>0</v>
      </c>
      <c r="W410" s="23">
        <f t="shared" si="192"/>
        <v>0</v>
      </c>
      <c r="X410" s="23"/>
      <c r="Y410" s="23">
        <f t="shared" si="171"/>
        <v>0</v>
      </c>
      <c r="Z410" s="109">
        <f t="shared" si="161"/>
        <v>0</v>
      </c>
      <c r="AA410" s="23">
        <f t="shared" si="162"/>
        <v>0</v>
      </c>
      <c r="AB410" s="110">
        <f t="shared" si="163"/>
        <v>0</v>
      </c>
      <c r="AC410" s="23">
        <f t="shared" ref="AC410:AE410" si="194">AC412+AC421</f>
        <v>9</v>
      </c>
      <c r="AD410" s="23">
        <f t="shared" si="194"/>
        <v>0</v>
      </c>
      <c r="AE410" s="23">
        <f t="shared" si="194"/>
        <v>1</v>
      </c>
      <c r="AF410" s="23">
        <f>AF412+AF421</f>
        <v>0</v>
      </c>
      <c r="AG410" s="23"/>
      <c r="AH410" s="23"/>
      <c r="AI410" s="23"/>
      <c r="AJ410" s="23"/>
      <c r="AK410" s="227">
        <f>AK412+AK421</f>
        <v>0</v>
      </c>
    </row>
    <row r="411" spans="1:37" s="252" customFormat="1" ht="27" customHeight="1">
      <c r="A411" s="30"/>
      <c r="B411" s="12" t="s">
        <v>0</v>
      </c>
      <c r="C411" s="3"/>
      <c r="D411" s="2"/>
      <c r="E411" s="24"/>
      <c r="F411" s="13"/>
      <c r="G411" s="13"/>
      <c r="H411" s="13"/>
      <c r="I411" s="13"/>
      <c r="J411" s="14"/>
      <c r="K411" s="13"/>
      <c r="L411" s="13"/>
      <c r="M411" s="13"/>
      <c r="N411" s="13"/>
      <c r="O411" s="13"/>
      <c r="P411" s="13"/>
      <c r="Q411" s="13"/>
      <c r="R411" s="13"/>
      <c r="S411" s="13"/>
      <c r="T411" s="13"/>
      <c r="U411" s="13"/>
      <c r="V411" s="13"/>
      <c r="W411" s="51">
        <f t="shared" si="192"/>
        <v>0</v>
      </c>
      <c r="X411" s="53"/>
      <c r="Y411" s="51">
        <f t="shared" si="171"/>
        <v>0</v>
      </c>
      <c r="Z411" s="116"/>
      <c r="AA411" s="51"/>
      <c r="AB411" s="125"/>
      <c r="AC411" s="103"/>
      <c r="AD411" s="103"/>
      <c r="AE411" s="103"/>
      <c r="AF411" s="57"/>
      <c r="AG411" s="57"/>
      <c r="AH411" s="57"/>
      <c r="AI411" s="57"/>
      <c r="AJ411" s="57"/>
      <c r="AK411" s="64"/>
    </row>
    <row r="412" spans="1:37" s="252" customFormat="1" ht="26.25" customHeight="1">
      <c r="A412" s="29" t="s">
        <v>24</v>
      </c>
      <c r="B412" s="21" t="s">
        <v>8</v>
      </c>
      <c r="C412" s="17"/>
      <c r="D412" s="19"/>
      <c r="E412" s="20">
        <f>SUM(E413:E420)</f>
        <v>60405210</v>
      </c>
      <c r="F412" s="20">
        <f>SUM(F413:F420)</f>
        <v>61983082.383639999</v>
      </c>
      <c r="G412" s="20">
        <f>SUM(G413:G414)</f>
        <v>0</v>
      </c>
      <c r="H412" s="20">
        <f>SUM(H413:H419)</f>
        <v>0</v>
      </c>
      <c r="I412" s="20">
        <f t="shared" ref="I412:N412" si="195">SUM(I413:I414)</f>
        <v>0</v>
      </c>
      <c r="J412" s="20">
        <f t="shared" si="195"/>
        <v>0</v>
      </c>
      <c r="K412" s="20">
        <f t="shared" si="195"/>
        <v>0</v>
      </c>
      <c r="L412" s="20">
        <f t="shared" si="195"/>
        <v>0</v>
      </c>
      <c r="M412" s="20">
        <f t="shared" si="195"/>
        <v>0</v>
      </c>
      <c r="N412" s="20">
        <f t="shared" si="195"/>
        <v>0</v>
      </c>
      <c r="O412" s="20">
        <f>SUM(O413:O420)</f>
        <v>12133499.600000001</v>
      </c>
      <c r="P412" s="20">
        <f>SUM(P413:P420)</f>
        <v>12133499.600000001</v>
      </c>
      <c r="Q412" s="20">
        <f>SUM(Q413:Q414)</f>
        <v>0</v>
      </c>
      <c r="R412" s="20">
        <f>SUM(R413:R414)</f>
        <v>0</v>
      </c>
      <c r="S412" s="20">
        <f>SUM(S413:S420)</f>
        <v>12133499.600000001</v>
      </c>
      <c r="T412" s="20">
        <f>SUM(T413:T420)</f>
        <v>12133499.600000001</v>
      </c>
      <c r="U412" s="20">
        <f>SUM(U413:U414)</f>
        <v>0</v>
      </c>
      <c r="V412" s="20">
        <f>SUM(V413:V414)</f>
        <v>0</v>
      </c>
      <c r="W412" s="20">
        <f t="shared" si="192"/>
        <v>0</v>
      </c>
      <c r="X412" s="20"/>
      <c r="Y412" s="20">
        <f t="shared" si="171"/>
        <v>0</v>
      </c>
      <c r="Z412" s="113">
        <f t="shared" si="161"/>
        <v>0</v>
      </c>
      <c r="AA412" s="20">
        <f t="shared" si="162"/>
        <v>0</v>
      </c>
      <c r="AB412" s="122">
        <f t="shared" si="163"/>
        <v>0</v>
      </c>
      <c r="AC412" s="20">
        <f>SUM(AC413:AC420)</f>
        <v>8</v>
      </c>
      <c r="AD412" s="20">
        <f>SUM(AD413:AD420)</f>
        <v>0</v>
      </c>
      <c r="AE412" s="20">
        <f>SUM(AE413:AE420)</f>
        <v>0</v>
      </c>
      <c r="AF412" s="20">
        <f>SUM(AF413:AF419)</f>
        <v>0</v>
      </c>
      <c r="AG412" s="20"/>
      <c r="AH412" s="20"/>
      <c r="AI412" s="20"/>
      <c r="AJ412" s="20"/>
      <c r="AK412" s="228">
        <f>SUM(AK413:AK414)</f>
        <v>0</v>
      </c>
    </row>
    <row r="413" spans="1:37" s="260" customFormat="1" ht="108" customHeight="1">
      <c r="A413" s="269">
        <f>ROW()-63</f>
        <v>350</v>
      </c>
      <c r="B413" s="82" t="s">
        <v>524</v>
      </c>
      <c r="C413" s="138" t="s">
        <v>76</v>
      </c>
      <c r="D413" s="42" t="s">
        <v>106</v>
      </c>
      <c r="E413" s="31">
        <v>3829170</v>
      </c>
      <c r="F413" s="31">
        <v>6661278.0760000004</v>
      </c>
      <c r="G413" s="31"/>
      <c r="H413" s="31" t="s">
        <v>525</v>
      </c>
      <c r="I413" s="31"/>
      <c r="J413" s="32" t="s">
        <v>526</v>
      </c>
      <c r="K413" s="75"/>
      <c r="L413" s="31"/>
      <c r="M413" s="31"/>
      <c r="N413" s="31"/>
      <c r="O413" s="41">
        <f t="shared" ref="O413:O419" si="196">SUM(P413:R413)</f>
        <v>2370000</v>
      </c>
      <c r="P413" s="31">
        <v>2370000</v>
      </c>
      <c r="Q413" s="31"/>
      <c r="R413" s="31"/>
      <c r="S413" s="41">
        <f t="shared" ref="S413:S419" si="197">SUM(T413:V413)</f>
        <v>2370000</v>
      </c>
      <c r="T413" s="31">
        <v>2370000</v>
      </c>
      <c r="U413" s="31"/>
      <c r="V413" s="31"/>
      <c r="W413" s="52">
        <f t="shared" si="192"/>
        <v>0</v>
      </c>
      <c r="X413" s="52"/>
      <c r="Y413" s="52">
        <f t="shared" si="171"/>
        <v>0</v>
      </c>
      <c r="Z413" s="115">
        <f t="shared" si="161"/>
        <v>0</v>
      </c>
      <c r="AA413" s="52">
        <f t="shared" si="162"/>
        <v>0</v>
      </c>
      <c r="AB413" s="124">
        <f t="shared" si="163"/>
        <v>0</v>
      </c>
      <c r="AC413" s="108">
        <v>1</v>
      </c>
      <c r="AD413" s="108"/>
      <c r="AE413" s="108"/>
      <c r="AF413" s="58"/>
      <c r="AG413" s="58"/>
      <c r="AH413" s="58"/>
      <c r="AI413" s="58" t="s">
        <v>1125</v>
      </c>
      <c r="AJ413" s="58" t="s">
        <v>1126</v>
      </c>
      <c r="AK413" s="49" t="s">
        <v>732</v>
      </c>
    </row>
    <row r="414" spans="1:37" s="252" customFormat="1" ht="110.25" customHeight="1">
      <c r="A414" s="269">
        <f t="shared" ref="A414:A420" si="198">ROW()-63</f>
        <v>351</v>
      </c>
      <c r="B414" s="139" t="s">
        <v>1324</v>
      </c>
      <c r="C414" s="138" t="s">
        <v>76</v>
      </c>
      <c r="D414" s="42" t="s">
        <v>211</v>
      </c>
      <c r="E414" s="41">
        <v>15598080</v>
      </c>
      <c r="F414" s="31">
        <v>15699248.290099999</v>
      </c>
      <c r="G414" s="41"/>
      <c r="H414" s="41"/>
      <c r="I414" s="41"/>
      <c r="J414" s="32" t="s">
        <v>527</v>
      </c>
      <c r="K414" s="97"/>
      <c r="L414" s="41"/>
      <c r="M414" s="41"/>
      <c r="N414" s="41"/>
      <c r="O414" s="41">
        <f t="shared" si="196"/>
        <v>3109251.1</v>
      </c>
      <c r="P414" s="41">
        <v>3109251.1</v>
      </c>
      <c r="Q414" s="41"/>
      <c r="R414" s="41"/>
      <c r="S414" s="41">
        <f t="shared" si="197"/>
        <v>3109251.1</v>
      </c>
      <c r="T414" s="41">
        <v>3109251.1</v>
      </c>
      <c r="U414" s="41"/>
      <c r="V414" s="41"/>
      <c r="W414" s="52">
        <f t="shared" si="192"/>
        <v>0</v>
      </c>
      <c r="X414" s="52"/>
      <c r="Y414" s="52">
        <f t="shared" si="171"/>
        <v>0</v>
      </c>
      <c r="Z414" s="115">
        <f t="shared" si="161"/>
        <v>0</v>
      </c>
      <c r="AA414" s="52">
        <f t="shared" si="162"/>
        <v>0</v>
      </c>
      <c r="AB414" s="124">
        <f t="shared" si="163"/>
        <v>0</v>
      </c>
      <c r="AC414" s="133">
        <v>1</v>
      </c>
      <c r="AD414" s="133"/>
      <c r="AE414" s="133"/>
      <c r="AF414" s="56"/>
      <c r="AG414" s="56"/>
      <c r="AH414" s="56"/>
      <c r="AI414" s="58" t="s">
        <v>856</v>
      </c>
      <c r="AJ414" s="58" t="s">
        <v>855</v>
      </c>
      <c r="AK414" s="71"/>
    </row>
    <row r="415" spans="1:37" s="252" customFormat="1" ht="110.25" customHeight="1">
      <c r="A415" s="269">
        <f t="shared" si="198"/>
        <v>352</v>
      </c>
      <c r="B415" s="139" t="s">
        <v>598</v>
      </c>
      <c r="C415" s="138" t="s">
        <v>76</v>
      </c>
      <c r="D415" s="42" t="s">
        <v>211</v>
      </c>
      <c r="E415" s="41">
        <v>4583843</v>
      </c>
      <c r="F415" s="31">
        <v>4174299.6186800003</v>
      </c>
      <c r="G415" s="41"/>
      <c r="H415" s="41"/>
      <c r="I415" s="41"/>
      <c r="J415" s="32" t="s">
        <v>649</v>
      </c>
      <c r="K415" s="97"/>
      <c r="L415" s="41"/>
      <c r="M415" s="41"/>
      <c r="N415" s="41"/>
      <c r="O415" s="41">
        <f t="shared" si="196"/>
        <v>2515921</v>
      </c>
      <c r="P415" s="41">
        <v>2515921</v>
      </c>
      <c r="Q415" s="41"/>
      <c r="R415" s="41"/>
      <c r="S415" s="41">
        <f t="shared" si="197"/>
        <v>2515921</v>
      </c>
      <c r="T415" s="41">
        <v>2515921</v>
      </c>
      <c r="U415" s="41"/>
      <c r="V415" s="41"/>
      <c r="W415" s="52">
        <f t="shared" si="192"/>
        <v>0</v>
      </c>
      <c r="X415" s="52"/>
      <c r="Y415" s="52">
        <f t="shared" si="171"/>
        <v>0</v>
      </c>
      <c r="Z415" s="115">
        <f t="shared" si="161"/>
        <v>0</v>
      </c>
      <c r="AA415" s="52">
        <f t="shared" si="162"/>
        <v>0</v>
      </c>
      <c r="AB415" s="124">
        <f t="shared" si="163"/>
        <v>0</v>
      </c>
      <c r="AC415" s="133">
        <v>1</v>
      </c>
      <c r="AD415" s="133"/>
      <c r="AE415" s="133"/>
      <c r="AF415" s="56"/>
      <c r="AG415" s="56"/>
      <c r="AH415" s="56"/>
      <c r="AI415" s="58" t="s">
        <v>858</v>
      </c>
      <c r="AJ415" s="58" t="s">
        <v>857</v>
      </c>
      <c r="AK415" s="71"/>
    </row>
    <row r="416" spans="1:37" s="252" customFormat="1" ht="110.25" customHeight="1">
      <c r="A416" s="269">
        <f t="shared" si="198"/>
        <v>353</v>
      </c>
      <c r="B416" s="139" t="s">
        <v>599</v>
      </c>
      <c r="C416" s="138" t="s">
        <v>76</v>
      </c>
      <c r="D416" s="42" t="s">
        <v>211</v>
      </c>
      <c r="E416" s="41">
        <v>5923655</v>
      </c>
      <c r="F416" s="31">
        <v>5644097.0989999995</v>
      </c>
      <c r="G416" s="41"/>
      <c r="H416" s="41">
        <v>0</v>
      </c>
      <c r="I416" s="41"/>
      <c r="J416" s="32" t="s">
        <v>676</v>
      </c>
      <c r="K416" s="97"/>
      <c r="L416" s="41"/>
      <c r="M416" s="41"/>
      <c r="N416" s="41"/>
      <c r="O416" s="41">
        <f t="shared" si="196"/>
        <v>2577636.9</v>
      </c>
      <c r="P416" s="41">
        <v>2577636.9</v>
      </c>
      <c r="Q416" s="41"/>
      <c r="R416" s="41"/>
      <c r="S416" s="41">
        <f t="shared" si="197"/>
        <v>2577636.9</v>
      </c>
      <c r="T416" s="41">
        <v>2577636.9</v>
      </c>
      <c r="U416" s="41"/>
      <c r="V416" s="41"/>
      <c r="W416" s="52">
        <f t="shared" si="192"/>
        <v>0</v>
      </c>
      <c r="X416" s="52"/>
      <c r="Y416" s="52">
        <f t="shared" si="171"/>
        <v>0</v>
      </c>
      <c r="Z416" s="115">
        <f t="shared" si="161"/>
        <v>0</v>
      </c>
      <c r="AA416" s="52">
        <f t="shared" si="162"/>
        <v>0</v>
      </c>
      <c r="AB416" s="124">
        <f t="shared" si="163"/>
        <v>0</v>
      </c>
      <c r="AC416" s="133">
        <v>1</v>
      </c>
      <c r="AD416" s="133"/>
      <c r="AE416" s="133"/>
      <c r="AF416" s="56"/>
      <c r="AG416" s="56"/>
      <c r="AH416" s="56"/>
      <c r="AI416" s="58" t="s">
        <v>860</v>
      </c>
      <c r="AJ416" s="58" t="s">
        <v>859</v>
      </c>
      <c r="AK416" s="49"/>
    </row>
    <row r="417" spans="1:37" s="252" customFormat="1" ht="110.25" customHeight="1">
      <c r="A417" s="269">
        <f t="shared" si="198"/>
        <v>354</v>
      </c>
      <c r="B417" s="139" t="s">
        <v>600</v>
      </c>
      <c r="C417" s="138" t="s">
        <v>76</v>
      </c>
      <c r="D417" s="42" t="s">
        <v>211</v>
      </c>
      <c r="E417" s="41">
        <v>15598080</v>
      </c>
      <c r="F417" s="31">
        <v>15699248.290099999</v>
      </c>
      <c r="G417" s="41"/>
      <c r="H417" s="41"/>
      <c r="I417" s="41"/>
      <c r="J417" s="153"/>
      <c r="K417" s="97"/>
      <c r="L417" s="41"/>
      <c r="M417" s="41"/>
      <c r="N417" s="41"/>
      <c r="O417" s="41">
        <f t="shared" si="196"/>
        <v>41316</v>
      </c>
      <c r="P417" s="41">
        <v>41316</v>
      </c>
      <c r="Q417" s="41"/>
      <c r="R417" s="41"/>
      <c r="S417" s="41">
        <f t="shared" si="197"/>
        <v>41316</v>
      </c>
      <c r="T417" s="41">
        <v>41316</v>
      </c>
      <c r="U417" s="41"/>
      <c r="V417" s="41"/>
      <c r="W417" s="52">
        <f t="shared" si="192"/>
        <v>0</v>
      </c>
      <c r="X417" s="52"/>
      <c r="Y417" s="52">
        <f t="shared" si="171"/>
        <v>0</v>
      </c>
      <c r="Z417" s="115">
        <f t="shared" si="161"/>
        <v>0</v>
      </c>
      <c r="AA417" s="52">
        <f t="shared" si="162"/>
        <v>0</v>
      </c>
      <c r="AB417" s="124">
        <f t="shared" si="163"/>
        <v>0</v>
      </c>
      <c r="AC417" s="133">
        <v>1</v>
      </c>
      <c r="AD417" s="133"/>
      <c r="AE417" s="133"/>
      <c r="AF417" s="56"/>
      <c r="AG417" s="56"/>
      <c r="AH417" s="56"/>
      <c r="AI417" s="58" t="s">
        <v>861</v>
      </c>
      <c r="AJ417" s="58" t="s">
        <v>1228</v>
      </c>
      <c r="AK417" s="49" t="s">
        <v>732</v>
      </c>
    </row>
    <row r="418" spans="1:37" s="252" customFormat="1" ht="65.25" customHeight="1">
      <c r="A418" s="269">
        <f t="shared" si="198"/>
        <v>355</v>
      </c>
      <c r="B418" s="139" t="s">
        <v>604</v>
      </c>
      <c r="C418" s="138" t="s">
        <v>76</v>
      </c>
      <c r="D418" s="42" t="s">
        <v>563</v>
      </c>
      <c r="E418" s="41">
        <v>1307552</v>
      </c>
      <c r="F418" s="31">
        <v>1261836.3999999999</v>
      </c>
      <c r="G418" s="41"/>
      <c r="H418" s="41"/>
      <c r="I418" s="41"/>
      <c r="J418" s="153"/>
      <c r="K418" s="97"/>
      <c r="L418" s="41"/>
      <c r="M418" s="41"/>
      <c r="N418" s="41"/>
      <c r="O418" s="41">
        <f t="shared" si="196"/>
        <v>115500</v>
      </c>
      <c r="P418" s="41">
        <v>115500</v>
      </c>
      <c r="Q418" s="41"/>
      <c r="R418" s="41"/>
      <c r="S418" s="41">
        <f t="shared" si="197"/>
        <v>115500</v>
      </c>
      <c r="T418" s="41">
        <v>115500</v>
      </c>
      <c r="U418" s="41"/>
      <c r="V418" s="41"/>
      <c r="W418" s="52">
        <f t="shared" si="192"/>
        <v>0</v>
      </c>
      <c r="X418" s="52"/>
      <c r="Y418" s="52">
        <f t="shared" si="171"/>
        <v>0</v>
      </c>
      <c r="Z418" s="115">
        <f t="shared" si="161"/>
        <v>0</v>
      </c>
      <c r="AA418" s="52">
        <f t="shared" si="162"/>
        <v>0</v>
      </c>
      <c r="AB418" s="124">
        <f t="shared" si="163"/>
        <v>0</v>
      </c>
      <c r="AC418" s="133">
        <v>1</v>
      </c>
      <c r="AD418" s="133"/>
      <c r="AE418" s="133"/>
      <c r="AF418" s="56"/>
      <c r="AG418" s="56"/>
      <c r="AH418" s="56"/>
      <c r="AI418" s="58" t="s">
        <v>863</v>
      </c>
      <c r="AJ418" s="58" t="s">
        <v>862</v>
      </c>
      <c r="AK418" s="49"/>
    </row>
    <row r="419" spans="1:37" s="252" customFormat="1" ht="109.9" customHeight="1">
      <c r="A419" s="269">
        <f t="shared" si="198"/>
        <v>356</v>
      </c>
      <c r="B419" s="139" t="s">
        <v>605</v>
      </c>
      <c r="C419" s="138" t="s">
        <v>76</v>
      </c>
      <c r="D419" s="40" t="s">
        <v>563</v>
      </c>
      <c r="E419" s="41">
        <v>116455</v>
      </c>
      <c r="F419" s="41">
        <v>112905.66376</v>
      </c>
      <c r="G419" s="41"/>
      <c r="H419" s="41"/>
      <c r="I419" s="41"/>
      <c r="J419" s="153"/>
      <c r="K419" s="97"/>
      <c r="L419" s="41"/>
      <c r="M419" s="41"/>
      <c r="N419" s="41"/>
      <c r="O419" s="41">
        <f t="shared" si="196"/>
        <v>57877.3</v>
      </c>
      <c r="P419" s="41">
        <v>57877.3</v>
      </c>
      <c r="Q419" s="41"/>
      <c r="R419" s="41"/>
      <c r="S419" s="41">
        <f t="shared" si="197"/>
        <v>57877.3</v>
      </c>
      <c r="T419" s="41">
        <v>57877.3</v>
      </c>
      <c r="U419" s="41"/>
      <c r="V419" s="41"/>
      <c r="W419" s="52">
        <f t="shared" si="192"/>
        <v>0</v>
      </c>
      <c r="X419" s="52"/>
      <c r="Y419" s="52">
        <f t="shared" si="171"/>
        <v>0</v>
      </c>
      <c r="Z419" s="115">
        <f t="shared" si="161"/>
        <v>0</v>
      </c>
      <c r="AA419" s="52">
        <f t="shared" si="162"/>
        <v>0</v>
      </c>
      <c r="AB419" s="124">
        <f t="shared" si="163"/>
        <v>0</v>
      </c>
      <c r="AC419" s="133">
        <v>1</v>
      </c>
      <c r="AD419" s="133"/>
      <c r="AE419" s="133"/>
      <c r="AF419" s="56"/>
      <c r="AG419" s="56"/>
      <c r="AH419" s="56"/>
      <c r="AI419" s="58" t="s">
        <v>865</v>
      </c>
      <c r="AJ419" s="58" t="s">
        <v>864</v>
      </c>
      <c r="AK419" s="49"/>
    </row>
    <row r="420" spans="1:37" s="260" customFormat="1" ht="87" customHeight="1">
      <c r="A420" s="269">
        <f t="shared" si="198"/>
        <v>357</v>
      </c>
      <c r="B420" s="82" t="s">
        <v>868</v>
      </c>
      <c r="C420" s="138" t="s">
        <v>869</v>
      </c>
      <c r="D420" s="42" t="s">
        <v>563</v>
      </c>
      <c r="E420" s="31">
        <v>13448375</v>
      </c>
      <c r="F420" s="31">
        <v>12730168.946</v>
      </c>
      <c r="G420" s="31"/>
      <c r="H420" s="31"/>
      <c r="I420" s="31"/>
      <c r="J420" s="32"/>
      <c r="K420" s="75"/>
      <c r="L420" s="31"/>
      <c r="M420" s="31"/>
      <c r="N420" s="31"/>
      <c r="O420" s="41">
        <f>SUM(P420:R420)</f>
        <v>1345997.3</v>
      </c>
      <c r="P420" s="31">
        <v>1345997.3</v>
      </c>
      <c r="Q420" s="31"/>
      <c r="R420" s="31">
        <v>0</v>
      </c>
      <c r="S420" s="41">
        <f>SUM(T420:V420)</f>
        <v>1345997.3</v>
      </c>
      <c r="T420" s="31">
        <v>1345997.3</v>
      </c>
      <c r="U420" s="31"/>
      <c r="V420" s="31"/>
      <c r="W420" s="41"/>
      <c r="X420" s="41"/>
      <c r="Y420" s="52">
        <f>P420+Q420-T420-U420</f>
        <v>0</v>
      </c>
      <c r="Z420" s="115">
        <f>Y420/(P420+Q420)</f>
        <v>0</v>
      </c>
      <c r="AA420" s="52">
        <f>Y420+W420</f>
        <v>0</v>
      </c>
      <c r="AB420" s="124">
        <f>AA420/O420</f>
        <v>0</v>
      </c>
      <c r="AC420" s="154">
        <v>1</v>
      </c>
      <c r="AD420" s="154"/>
      <c r="AE420" s="154"/>
      <c r="AF420" s="203"/>
      <c r="AG420" s="203"/>
      <c r="AH420" s="203"/>
      <c r="AI420" s="203" t="s">
        <v>866</v>
      </c>
      <c r="AJ420" s="203" t="s">
        <v>867</v>
      </c>
      <c r="AK420" s="49"/>
    </row>
    <row r="421" spans="1:37" s="253" customFormat="1" ht="27.6" customHeight="1">
      <c r="A421" s="29" t="s">
        <v>531</v>
      </c>
      <c r="B421" s="21" t="s">
        <v>64</v>
      </c>
      <c r="C421" s="17"/>
      <c r="D421" s="19"/>
      <c r="E421" s="20">
        <f>SUM(E422:E422)</f>
        <v>0</v>
      </c>
      <c r="F421" s="20">
        <f>SUM(F422:F423)</f>
        <v>181575.98292000001</v>
      </c>
      <c r="G421" s="20">
        <f t="shared" ref="G421:N421" si="199">SUM(G422:G422)</f>
        <v>0</v>
      </c>
      <c r="H421" s="20">
        <f t="shared" si="199"/>
        <v>0</v>
      </c>
      <c r="I421" s="20">
        <f t="shared" si="199"/>
        <v>0</v>
      </c>
      <c r="J421" s="20">
        <f t="shared" si="199"/>
        <v>0</v>
      </c>
      <c r="K421" s="20">
        <f t="shared" si="199"/>
        <v>0</v>
      </c>
      <c r="L421" s="20">
        <f t="shared" si="199"/>
        <v>0</v>
      </c>
      <c r="M421" s="20">
        <f t="shared" si="199"/>
        <v>0</v>
      </c>
      <c r="N421" s="20">
        <f t="shared" si="199"/>
        <v>0</v>
      </c>
      <c r="O421" s="20">
        <f>SUM(O422:O423)</f>
        <v>8849.6</v>
      </c>
      <c r="P421" s="20">
        <f>SUM(P422:P423)</f>
        <v>8849.6</v>
      </c>
      <c r="Q421" s="20">
        <f>SUM(Q422:Q422)</f>
        <v>0</v>
      </c>
      <c r="R421" s="20">
        <f>SUM(R422:R422)</f>
        <v>0</v>
      </c>
      <c r="S421" s="20">
        <f>SUM(S422:S423)</f>
        <v>8849.6</v>
      </c>
      <c r="T421" s="20">
        <f>SUM(T422:T423)</f>
        <v>8849.6</v>
      </c>
      <c r="U421" s="20">
        <f>SUM(U422:U422)</f>
        <v>0</v>
      </c>
      <c r="V421" s="20">
        <f>SUM(V422:V422)</f>
        <v>0</v>
      </c>
      <c r="W421" s="20">
        <f t="shared" si="192"/>
        <v>0</v>
      </c>
      <c r="X421" s="20"/>
      <c r="Y421" s="20">
        <f t="shared" si="171"/>
        <v>0</v>
      </c>
      <c r="Z421" s="113">
        <f t="shared" si="161"/>
        <v>0</v>
      </c>
      <c r="AA421" s="20">
        <f t="shared" si="162"/>
        <v>0</v>
      </c>
      <c r="AB421" s="122">
        <f t="shared" si="163"/>
        <v>0</v>
      </c>
      <c r="AC421" s="20">
        <f>SUM(AC422:AC423)</f>
        <v>1</v>
      </c>
      <c r="AD421" s="100">
        <f>SUM(AD422:AD423)</f>
        <v>0</v>
      </c>
      <c r="AE421" s="20">
        <f>SUM(AE422:AE423)</f>
        <v>1</v>
      </c>
      <c r="AF421" s="20">
        <f>SUM(AF422:AF422)</f>
        <v>0</v>
      </c>
      <c r="AG421" s="20"/>
      <c r="AH421" s="20"/>
      <c r="AI421" s="20"/>
      <c r="AJ421" s="20"/>
      <c r="AK421" s="228">
        <f>SUM(AK422:AK422)</f>
        <v>0</v>
      </c>
    </row>
    <row r="422" spans="1:37" s="260" customFormat="1" ht="99.6" customHeight="1">
      <c r="A422" s="269">
        <f>ROW()-64</f>
        <v>358</v>
      </c>
      <c r="B422" s="82" t="s">
        <v>528</v>
      </c>
      <c r="C422" s="138" t="s">
        <v>76</v>
      </c>
      <c r="D422" s="42" t="s">
        <v>63</v>
      </c>
      <c r="E422" s="31"/>
      <c r="F422" s="31">
        <v>175872.02976</v>
      </c>
      <c r="G422" s="31"/>
      <c r="H422" s="31"/>
      <c r="I422" s="31"/>
      <c r="J422" s="32" t="s">
        <v>48</v>
      </c>
      <c r="K422" s="75"/>
      <c r="L422" s="31"/>
      <c r="M422" s="31"/>
      <c r="N422" s="31"/>
      <c r="O422" s="41">
        <f t="shared" ref="O422:O423" si="200">SUM(P422:R422)</f>
        <v>3145.6</v>
      </c>
      <c r="P422" s="31">
        <v>3145.6</v>
      </c>
      <c r="Q422" s="31"/>
      <c r="R422" s="31"/>
      <c r="S422" s="41">
        <f t="shared" ref="S422:S423" si="201">SUM(T422:V422)</f>
        <v>3145.6</v>
      </c>
      <c r="T422" s="31">
        <v>3145.6</v>
      </c>
      <c r="U422" s="31"/>
      <c r="V422" s="31"/>
      <c r="W422" s="52">
        <f t="shared" si="192"/>
        <v>0</v>
      </c>
      <c r="X422" s="52"/>
      <c r="Y422" s="52">
        <f t="shared" si="171"/>
        <v>0</v>
      </c>
      <c r="Z422" s="115">
        <f t="shared" si="161"/>
        <v>0</v>
      </c>
      <c r="AA422" s="52">
        <f t="shared" si="162"/>
        <v>0</v>
      </c>
      <c r="AB422" s="124">
        <f t="shared" si="163"/>
        <v>0</v>
      </c>
      <c r="AC422" s="108">
        <v>1</v>
      </c>
      <c r="AD422" s="108"/>
      <c r="AE422" s="108"/>
      <c r="AF422" s="58"/>
      <c r="AG422" s="58" t="s">
        <v>1214</v>
      </c>
      <c r="AH422" s="58" t="s">
        <v>1215</v>
      </c>
      <c r="AI422" s="58"/>
      <c r="AJ422" s="58"/>
      <c r="AK422" s="49" t="s">
        <v>1213</v>
      </c>
    </row>
    <row r="423" spans="1:37" s="260" customFormat="1" ht="120.6" customHeight="1">
      <c r="A423" s="269">
        <f>ROW()-64</f>
        <v>359</v>
      </c>
      <c r="B423" s="82" t="s">
        <v>615</v>
      </c>
      <c r="C423" s="138" t="s">
        <v>76</v>
      </c>
      <c r="D423" s="40" t="s">
        <v>563</v>
      </c>
      <c r="E423" s="31"/>
      <c r="F423" s="31">
        <v>5703.95316</v>
      </c>
      <c r="G423" s="31"/>
      <c r="H423" s="31"/>
      <c r="I423" s="31"/>
      <c r="J423" s="32"/>
      <c r="K423" s="75"/>
      <c r="L423" s="31"/>
      <c r="M423" s="31"/>
      <c r="N423" s="31"/>
      <c r="O423" s="41">
        <f t="shared" si="200"/>
        <v>5704</v>
      </c>
      <c r="P423" s="31">
        <v>5704</v>
      </c>
      <c r="Q423" s="31"/>
      <c r="R423" s="31"/>
      <c r="S423" s="41">
        <f t="shared" si="201"/>
        <v>5704</v>
      </c>
      <c r="T423" s="31">
        <v>5704</v>
      </c>
      <c r="U423" s="31"/>
      <c r="V423" s="31"/>
      <c r="W423" s="52">
        <f t="shared" si="192"/>
        <v>0</v>
      </c>
      <c r="X423" s="52"/>
      <c r="Y423" s="52">
        <f t="shared" si="171"/>
        <v>0</v>
      </c>
      <c r="Z423" s="115">
        <f t="shared" si="161"/>
        <v>0</v>
      </c>
      <c r="AA423" s="52">
        <f t="shared" si="162"/>
        <v>0</v>
      </c>
      <c r="AB423" s="124">
        <f t="shared" si="163"/>
        <v>0</v>
      </c>
      <c r="AC423" s="108"/>
      <c r="AD423" s="108"/>
      <c r="AE423" s="108">
        <v>1</v>
      </c>
      <c r="AF423" s="58"/>
      <c r="AG423" s="58" t="s">
        <v>1217</v>
      </c>
      <c r="AH423" s="58" t="s">
        <v>1188</v>
      </c>
      <c r="AI423" s="58"/>
      <c r="AJ423" s="58"/>
      <c r="AK423" s="49" t="s">
        <v>1216</v>
      </c>
    </row>
    <row r="424" spans="1:37" s="253" customFormat="1" ht="30.75" customHeight="1">
      <c r="A424" s="271" t="s">
        <v>532</v>
      </c>
      <c r="B424" s="272"/>
      <c r="C424" s="156"/>
      <c r="D424" s="15"/>
      <c r="E424" s="23">
        <f t="shared" ref="E424:V424" si="202">E426+E457</f>
        <v>538931562.41240001</v>
      </c>
      <c r="F424" s="23">
        <f t="shared" si="202"/>
        <v>534311749.29520994</v>
      </c>
      <c r="G424" s="23">
        <f t="shared" si="202"/>
        <v>226066543</v>
      </c>
      <c r="H424" s="23">
        <f t="shared" si="202"/>
        <v>291861357.96087003</v>
      </c>
      <c r="I424" s="23">
        <f t="shared" si="202"/>
        <v>2757394.7280000001</v>
      </c>
      <c r="J424" s="23">
        <f t="shared" si="202"/>
        <v>0</v>
      </c>
      <c r="K424" s="23">
        <f t="shared" si="202"/>
        <v>0</v>
      </c>
      <c r="L424" s="23">
        <f t="shared" si="202"/>
        <v>0</v>
      </c>
      <c r="M424" s="23">
        <f t="shared" si="202"/>
        <v>40724404</v>
      </c>
      <c r="N424" s="23">
        <f t="shared" si="202"/>
        <v>11712293.232000001</v>
      </c>
      <c r="O424" s="23">
        <f t="shared" si="202"/>
        <v>94535300.475869998</v>
      </c>
      <c r="P424" s="23">
        <f t="shared" si="202"/>
        <v>75866337.475869998</v>
      </c>
      <c r="Q424" s="23">
        <f t="shared" si="202"/>
        <v>396747</v>
      </c>
      <c r="R424" s="23">
        <f t="shared" si="202"/>
        <v>18272216</v>
      </c>
      <c r="S424" s="23">
        <f t="shared" si="202"/>
        <v>35109205.641420007</v>
      </c>
      <c r="T424" s="23">
        <f t="shared" si="202"/>
        <v>16440242.641419999</v>
      </c>
      <c r="U424" s="23">
        <f t="shared" si="202"/>
        <v>396747</v>
      </c>
      <c r="V424" s="23">
        <f t="shared" si="202"/>
        <v>18272216</v>
      </c>
      <c r="W424" s="23">
        <f t="shared" si="192"/>
        <v>0</v>
      </c>
      <c r="X424" s="23"/>
      <c r="Y424" s="23">
        <f t="shared" si="171"/>
        <v>59426094.834449999</v>
      </c>
      <c r="Z424" s="109">
        <f t="shared" si="161"/>
        <v>0.7792249060323897</v>
      </c>
      <c r="AA424" s="23">
        <f t="shared" si="162"/>
        <v>59426094.834449999</v>
      </c>
      <c r="AB424" s="110">
        <f t="shared" si="163"/>
        <v>0.62861274608862561</v>
      </c>
      <c r="AC424" s="23">
        <f>AC426+AC457</f>
        <v>16</v>
      </c>
      <c r="AD424" s="23">
        <f>AD426+AD457</f>
        <v>1</v>
      </c>
      <c r="AE424" s="23">
        <f>AE426+AE457</f>
        <v>6</v>
      </c>
      <c r="AF424" s="23">
        <f>AF426+AF457</f>
        <v>0</v>
      </c>
      <c r="AG424" s="23"/>
      <c r="AH424" s="23"/>
      <c r="AI424" s="23"/>
      <c r="AJ424" s="23"/>
      <c r="AK424" s="227"/>
    </row>
    <row r="425" spans="1:37" s="252" customFormat="1" ht="34.5" customHeight="1">
      <c r="A425" s="30"/>
      <c r="B425" s="12" t="s">
        <v>0</v>
      </c>
      <c r="C425" s="2"/>
      <c r="D425" s="2"/>
      <c r="E425" s="24"/>
      <c r="F425" s="13"/>
      <c r="G425" s="13"/>
      <c r="H425" s="13"/>
      <c r="I425" s="13"/>
      <c r="J425" s="14"/>
      <c r="K425" s="13"/>
      <c r="L425" s="13"/>
      <c r="M425" s="13"/>
      <c r="N425" s="13"/>
      <c r="O425" s="13"/>
      <c r="P425" s="13"/>
      <c r="Q425" s="13"/>
      <c r="R425" s="13"/>
      <c r="S425" s="13"/>
      <c r="T425" s="13"/>
      <c r="U425" s="13"/>
      <c r="V425" s="13"/>
      <c r="W425" s="51">
        <f t="shared" si="192"/>
        <v>0</v>
      </c>
      <c r="X425" s="53"/>
      <c r="Y425" s="51">
        <f t="shared" si="171"/>
        <v>0</v>
      </c>
      <c r="Z425" s="116"/>
      <c r="AA425" s="51"/>
      <c r="AB425" s="125"/>
      <c r="AC425" s="103"/>
      <c r="AD425" s="103"/>
      <c r="AE425" s="103"/>
      <c r="AF425" s="57"/>
      <c r="AG425" s="57"/>
      <c r="AH425" s="57"/>
      <c r="AI425" s="57"/>
      <c r="AJ425" s="57"/>
      <c r="AK425" s="64"/>
    </row>
    <row r="426" spans="1:37" s="253" customFormat="1" ht="47.25" customHeight="1">
      <c r="A426" s="98" t="s">
        <v>672</v>
      </c>
      <c r="B426" s="21" t="s">
        <v>159</v>
      </c>
      <c r="C426" s="19"/>
      <c r="D426" s="19"/>
      <c r="E426" s="20">
        <f>E427+E429+E431+E434+E437+E442+E444+E449+E451</f>
        <v>534198357.41239995</v>
      </c>
      <c r="F426" s="20">
        <f>F427+F429+F431+F434+F437+F442+F444+F449+F451</f>
        <v>529638734.04567993</v>
      </c>
      <c r="G426" s="20">
        <f>G427+G429+G431+G434+G437+G442+G444+G449+G451</f>
        <v>226066543</v>
      </c>
      <c r="H426" s="20">
        <f>H427+H429+H431+H434+H437+H442+H444+H449+H451</f>
        <v>290441378.16800004</v>
      </c>
      <c r="I426" s="20">
        <f>I427+I429+I431+I434+I437+I442+I444+I449+I451</f>
        <v>2757394.7280000001</v>
      </c>
      <c r="J426" s="20"/>
      <c r="K426" s="20"/>
      <c r="L426" s="20"/>
      <c r="M426" s="20">
        <f t="shared" ref="M426:V426" si="203">M427+M429+M431+M434+M437+M442+M444+M449+M451</f>
        <v>40724404</v>
      </c>
      <c r="N426" s="20">
        <f t="shared" si="203"/>
        <v>11712293.232000001</v>
      </c>
      <c r="O426" s="20">
        <f t="shared" si="203"/>
        <v>92379183.682999998</v>
      </c>
      <c r="P426" s="20">
        <f t="shared" si="203"/>
        <v>73710220.682999998</v>
      </c>
      <c r="Q426" s="20">
        <f t="shared" si="203"/>
        <v>396747</v>
      </c>
      <c r="R426" s="20">
        <f t="shared" si="203"/>
        <v>18272216</v>
      </c>
      <c r="S426" s="20">
        <f t="shared" si="203"/>
        <v>33852624.274330005</v>
      </c>
      <c r="T426" s="20">
        <f t="shared" si="203"/>
        <v>15183661.274329999</v>
      </c>
      <c r="U426" s="20">
        <f t="shared" si="203"/>
        <v>396747</v>
      </c>
      <c r="V426" s="20">
        <f t="shared" si="203"/>
        <v>18272216</v>
      </c>
      <c r="W426" s="20">
        <f t="shared" si="192"/>
        <v>0</v>
      </c>
      <c r="X426" s="20"/>
      <c r="Y426" s="20">
        <f t="shared" si="171"/>
        <v>58526559.408670001</v>
      </c>
      <c r="Z426" s="113">
        <f t="shared" si="161"/>
        <v>0.78975784920823155</v>
      </c>
      <c r="AA426" s="20">
        <f t="shared" si="162"/>
        <v>58526559.408670001</v>
      </c>
      <c r="AB426" s="131">
        <f t="shared" si="163"/>
        <v>0.63354705113550702</v>
      </c>
      <c r="AC426" s="20">
        <f>AC427+AC429+AC431+AC434+AC437+AC442+AC444+AC449+AC451</f>
        <v>14</v>
      </c>
      <c r="AD426" s="20">
        <f>AD427+AD429+AD431+AD434+AD437+AD442+AD444+AD449+AD451</f>
        <v>1</v>
      </c>
      <c r="AE426" s="20">
        <f>AE427+AE429+AE431+AE434+AE437+AE442+AE444+AE449+AE451</f>
        <v>6</v>
      </c>
      <c r="AF426" s="20">
        <f>AF427+AF431+AF437+AF442+AF444+AF449</f>
        <v>0</v>
      </c>
      <c r="AG426" s="199"/>
      <c r="AH426" s="199"/>
      <c r="AI426" s="199"/>
      <c r="AJ426" s="199"/>
      <c r="AK426" s="63"/>
    </row>
    <row r="427" spans="1:37" s="253" customFormat="1" ht="27" customHeight="1">
      <c r="A427" s="73"/>
      <c r="B427" s="146" t="s">
        <v>202</v>
      </c>
      <c r="C427" s="74"/>
      <c r="D427" s="74"/>
      <c r="E427" s="37">
        <f>SUM(E428)</f>
        <v>67814524</v>
      </c>
      <c r="F427" s="37">
        <f t="shared" ref="F427:V429" si="204">SUM(F428)</f>
        <v>63776109.899999999</v>
      </c>
      <c r="G427" s="37">
        <f t="shared" si="204"/>
        <v>58366543</v>
      </c>
      <c r="H427" s="37">
        <f t="shared" si="204"/>
        <v>9447980.9600000009</v>
      </c>
      <c r="I427" s="37">
        <f t="shared" si="204"/>
        <v>0</v>
      </c>
      <c r="J427" s="37">
        <f t="shared" si="204"/>
        <v>0</v>
      </c>
      <c r="K427" s="37">
        <f t="shared" si="204"/>
        <v>0</v>
      </c>
      <c r="L427" s="37">
        <f t="shared" si="204"/>
        <v>0</v>
      </c>
      <c r="M427" s="37">
        <f t="shared" si="204"/>
        <v>40724404</v>
      </c>
      <c r="N427" s="37">
        <f t="shared" si="204"/>
        <v>4240789.41</v>
      </c>
      <c r="O427" s="37">
        <f t="shared" si="204"/>
        <v>18668963</v>
      </c>
      <c r="P427" s="37">
        <f t="shared" si="204"/>
        <v>0</v>
      </c>
      <c r="Q427" s="37">
        <f t="shared" si="204"/>
        <v>396747</v>
      </c>
      <c r="R427" s="37">
        <f t="shared" si="204"/>
        <v>18272216</v>
      </c>
      <c r="S427" s="37">
        <f t="shared" si="204"/>
        <v>18668963</v>
      </c>
      <c r="T427" s="37">
        <f t="shared" si="204"/>
        <v>0</v>
      </c>
      <c r="U427" s="37">
        <f t="shared" si="204"/>
        <v>396747</v>
      </c>
      <c r="V427" s="37">
        <f t="shared" si="204"/>
        <v>18272216</v>
      </c>
      <c r="W427" s="37">
        <f t="shared" si="192"/>
        <v>0</v>
      </c>
      <c r="X427" s="37"/>
      <c r="Y427" s="37">
        <f t="shared" si="171"/>
        <v>0</v>
      </c>
      <c r="Z427" s="121">
        <f t="shared" si="161"/>
        <v>0</v>
      </c>
      <c r="AA427" s="37">
        <f t="shared" si="162"/>
        <v>0</v>
      </c>
      <c r="AB427" s="130">
        <f t="shared" si="163"/>
        <v>0</v>
      </c>
      <c r="AC427" s="37">
        <f t="shared" ref="AC427:AF429" si="205">SUM(AC428)</f>
        <v>1</v>
      </c>
      <c r="AD427" s="37">
        <f t="shared" si="205"/>
        <v>0</v>
      </c>
      <c r="AE427" s="37">
        <f t="shared" si="205"/>
        <v>0</v>
      </c>
      <c r="AF427" s="37">
        <f t="shared" si="205"/>
        <v>0</v>
      </c>
      <c r="AG427" s="37"/>
      <c r="AH427" s="37"/>
      <c r="AI427" s="37"/>
      <c r="AJ427" s="37"/>
      <c r="AK427" s="235"/>
    </row>
    <row r="428" spans="1:37" s="259" customFormat="1" ht="181.5" customHeight="1">
      <c r="A428" s="269">
        <f>ROW()-68</f>
        <v>360</v>
      </c>
      <c r="B428" s="169" t="s">
        <v>57</v>
      </c>
      <c r="C428" s="180" t="s">
        <v>109</v>
      </c>
      <c r="D428" s="159" t="s">
        <v>1548</v>
      </c>
      <c r="E428" s="161">
        <v>67814524</v>
      </c>
      <c r="F428" s="161">
        <v>63776109.899999999</v>
      </c>
      <c r="G428" s="161">
        <v>58366543</v>
      </c>
      <c r="H428" s="161">
        <v>9447980.9600000009</v>
      </c>
      <c r="I428" s="161"/>
      <c r="J428" s="178" t="s">
        <v>58</v>
      </c>
      <c r="K428" s="183"/>
      <c r="L428" s="161"/>
      <c r="M428" s="161">
        <v>40724404</v>
      </c>
      <c r="N428" s="161">
        <v>4240789.41</v>
      </c>
      <c r="O428" s="160">
        <f t="shared" ref="O428" si="206">SUM(P428:R428)</f>
        <v>18668963</v>
      </c>
      <c r="P428" s="161"/>
      <c r="Q428" s="161">
        <v>396747</v>
      </c>
      <c r="R428" s="161">
        <v>18272216</v>
      </c>
      <c r="S428" s="160">
        <f t="shared" ref="S428" si="207">SUM(T428:V428)</f>
        <v>18668963</v>
      </c>
      <c r="T428" s="161"/>
      <c r="U428" s="161">
        <v>396747</v>
      </c>
      <c r="V428" s="161">
        <v>18272216</v>
      </c>
      <c r="W428" s="164">
        <f>R428-V428</f>
        <v>0</v>
      </c>
      <c r="X428" s="164"/>
      <c r="Y428" s="52">
        <f t="shared" si="171"/>
        <v>0</v>
      </c>
      <c r="Z428" s="115">
        <f t="shared" si="161"/>
        <v>0</v>
      </c>
      <c r="AA428" s="52">
        <f t="shared" si="162"/>
        <v>0</v>
      </c>
      <c r="AB428" s="124">
        <f t="shared" si="163"/>
        <v>0</v>
      </c>
      <c r="AC428" s="174">
        <v>1</v>
      </c>
      <c r="AD428" s="174"/>
      <c r="AE428" s="174"/>
      <c r="AF428" s="184"/>
      <c r="AG428" s="184"/>
      <c r="AH428" s="184"/>
      <c r="AI428" s="184" t="s">
        <v>1241</v>
      </c>
      <c r="AJ428" s="184" t="s">
        <v>1242</v>
      </c>
      <c r="AK428" s="49" t="s">
        <v>280</v>
      </c>
    </row>
    <row r="429" spans="1:37" s="259" customFormat="1" ht="39.75" customHeight="1">
      <c r="A429" s="73"/>
      <c r="B429" s="146" t="s">
        <v>1581</v>
      </c>
      <c r="C429" s="74"/>
      <c r="D429" s="74"/>
      <c r="E429" s="37">
        <f>SUM(E430)</f>
        <v>738766</v>
      </c>
      <c r="F429" s="37">
        <f t="shared" si="204"/>
        <v>738766</v>
      </c>
      <c r="G429" s="37">
        <f t="shared" si="204"/>
        <v>0</v>
      </c>
      <c r="H429" s="37">
        <f t="shared" si="204"/>
        <v>738766</v>
      </c>
      <c r="I429" s="37">
        <f t="shared" si="204"/>
        <v>0</v>
      </c>
      <c r="J429" s="37">
        <f t="shared" si="204"/>
        <v>0</v>
      </c>
      <c r="K429" s="37">
        <f t="shared" si="204"/>
        <v>0</v>
      </c>
      <c r="L429" s="37">
        <f t="shared" si="204"/>
        <v>0</v>
      </c>
      <c r="M429" s="37">
        <f t="shared" si="204"/>
        <v>0</v>
      </c>
      <c r="N429" s="37">
        <f t="shared" si="204"/>
        <v>0</v>
      </c>
      <c r="O429" s="37">
        <f t="shared" si="204"/>
        <v>221630</v>
      </c>
      <c r="P429" s="37">
        <f t="shared" si="204"/>
        <v>221630</v>
      </c>
      <c r="Q429" s="37">
        <f t="shared" si="204"/>
        <v>0</v>
      </c>
      <c r="R429" s="37">
        <f t="shared" si="204"/>
        <v>0</v>
      </c>
      <c r="S429" s="37">
        <f t="shared" si="204"/>
        <v>221630</v>
      </c>
      <c r="T429" s="37">
        <f t="shared" si="204"/>
        <v>221630</v>
      </c>
      <c r="U429" s="37">
        <f t="shared" si="204"/>
        <v>0</v>
      </c>
      <c r="V429" s="37">
        <f t="shared" si="204"/>
        <v>0</v>
      </c>
      <c r="W429" s="37">
        <f t="shared" ref="W429" si="208">R429-V429</f>
        <v>0</v>
      </c>
      <c r="X429" s="37"/>
      <c r="Y429" s="37">
        <f t="shared" ref="Y429" si="209">P429+Q429-T429-U429</f>
        <v>0</v>
      </c>
      <c r="Z429" s="121">
        <f t="shared" ref="Z429" si="210">Y429/(P429+Q429)</f>
        <v>0</v>
      </c>
      <c r="AA429" s="37">
        <f t="shared" ref="AA429" si="211">Y429+W429</f>
        <v>0</v>
      </c>
      <c r="AB429" s="130">
        <f t="shared" ref="AB429" si="212">AA429/O429</f>
        <v>0</v>
      </c>
      <c r="AC429" s="37">
        <f t="shared" si="205"/>
        <v>0</v>
      </c>
      <c r="AD429" s="37">
        <f t="shared" si="205"/>
        <v>0</v>
      </c>
      <c r="AE429" s="37">
        <f t="shared" si="205"/>
        <v>1</v>
      </c>
      <c r="AF429" s="37">
        <f t="shared" si="205"/>
        <v>0</v>
      </c>
      <c r="AG429" s="37"/>
      <c r="AH429" s="37"/>
      <c r="AI429" s="37"/>
      <c r="AJ429" s="37"/>
      <c r="AK429" s="235"/>
    </row>
    <row r="430" spans="1:37" s="259" customFormat="1" ht="238.5" customHeight="1">
      <c r="A430" s="269">
        <f>ROW()-69</f>
        <v>361</v>
      </c>
      <c r="B430" s="290" t="s">
        <v>1582</v>
      </c>
      <c r="C430" s="291" t="s">
        <v>1583</v>
      </c>
      <c r="D430" s="292" t="s">
        <v>47</v>
      </c>
      <c r="E430" s="217">
        <v>738766</v>
      </c>
      <c r="F430" s="217">
        <v>738766</v>
      </c>
      <c r="G430" s="217">
        <v>0</v>
      </c>
      <c r="H430" s="217">
        <v>738766</v>
      </c>
      <c r="I430" s="217">
        <v>0</v>
      </c>
      <c r="J430" s="293" t="s">
        <v>1584</v>
      </c>
      <c r="K430" s="294">
        <v>0</v>
      </c>
      <c r="L430" s="217" t="s">
        <v>1584</v>
      </c>
      <c r="M430" s="217">
        <v>0</v>
      </c>
      <c r="N430" s="217">
        <v>0</v>
      </c>
      <c r="O430" s="212">
        <v>221630</v>
      </c>
      <c r="P430" s="217">
        <v>221630</v>
      </c>
      <c r="Q430" s="217"/>
      <c r="R430" s="217"/>
      <c r="S430" s="212">
        <v>221630</v>
      </c>
      <c r="T430" s="217">
        <v>221630</v>
      </c>
      <c r="U430" s="217"/>
      <c r="V430" s="217">
        <v>0</v>
      </c>
      <c r="W430" s="295">
        <v>0</v>
      </c>
      <c r="X430" s="295"/>
      <c r="Y430" s="51">
        <v>0</v>
      </c>
      <c r="Z430" s="114">
        <v>0</v>
      </c>
      <c r="AA430" s="51">
        <v>0</v>
      </c>
      <c r="AB430" s="123">
        <v>0</v>
      </c>
      <c r="AC430" s="296"/>
      <c r="AD430" s="296"/>
      <c r="AE430" s="296">
        <v>1</v>
      </c>
      <c r="AF430" s="297"/>
      <c r="AG430" s="297"/>
      <c r="AH430" s="297"/>
      <c r="AI430" s="297" t="s">
        <v>1609</v>
      </c>
      <c r="AJ430" s="297" t="s">
        <v>1608</v>
      </c>
      <c r="AK430" s="282" t="s">
        <v>1585</v>
      </c>
    </row>
    <row r="431" spans="1:37" s="253" customFormat="1" ht="41.25" customHeight="1">
      <c r="A431" s="73"/>
      <c r="B431" s="146" t="s">
        <v>160</v>
      </c>
      <c r="C431" s="74"/>
      <c r="D431" s="74"/>
      <c r="E431" s="37">
        <f>SUM(E432:E433)</f>
        <v>420147754.17699999</v>
      </c>
      <c r="F431" s="37">
        <f>SUM(F432:F433)</f>
        <v>420147754.17699999</v>
      </c>
      <c r="G431" s="37">
        <f t="shared" ref="G431:V431" si="213">SUM(G432:G433)</f>
        <v>167700000</v>
      </c>
      <c r="H431" s="37">
        <f>SUM(H432:H433)</f>
        <v>250748959</v>
      </c>
      <c r="I431" s="37">
        <f>SUM(I432:I433)</f>
        <v>0</v>
      </c>
      <c r="J431" s="37">
        <f t="shared" si="213"/>
        <v>0</v>
      </c>
      <c r="K431" s="37">
        <f t="shared" si="213"/>
        <v>0</v>
      </c>
      <c r="L431" s="37">
        <f>SUM(L432:L433)</f>
        <v>15</v>
      </c>
      <c r="M431" s="37">
        <f t="shared" si="213"/>
        <v>0</v>
      </c>
      <c r="N431" s="37">
        <f t="shared" si="213"/>
        <v>528231.22199999995</v>
      </c>
      <c r="O431" s="37">
        <f t="shared" si="213"/>
        <v>40411992.954999998</v>
      </c>
      <c r="P431" s="37">
        <f t="shared" si="213"/>
        <v>40411992.954999998</v>
      </c>
      <c r="Q431" s="37">
        <f t="shared" si="213"/>
        <v>0</v>
      </c>
      <c r="R431" s="37">
        <f t="shared" si="213"/>
        <v>0</v>
      </c>
      <c r="S431" s="37">
        <f t="shared" si="213"/>
        <v>0</v>
      </c>
      <c r="T431" s="37">
        <f t="shared" si="213"/>
        <v>0</v>
      </c>
      <c r="U431" s="37">
        <f t="shared" si="213"/>
        <v>0</v>
      </c>
      <c r="V431" s="37">
        <f t="shared" si="213"/>
        <v>0</v>
      </c>
      <c r="W431" s="37">
        <f t="shared" si="192"/>
        <v>0</v>
      </c>
      <c r="X431" s="37"/>
      <c r="Y431" s="37">
        <f t="shared" si="171"/>
        <v>40411992.954999998</v>
      </c>
      <c r="Z431" s="121">
        <f t="shared" si="161"/>
        <v>1</v>
      </c>
      <c r="AA431" s="37">
        <f t="shared" si="162"/>
        <v>40411992.954999998</v>
      </c>
      <c r="AB431" s="130">
        <f t="shared" si="163"/>
        <v>1</v>
      </c>
      <c r="AC431" s="37">
        <f t="shared" ref="AC431:AE431" si="214">SUM(AC432:AC433)</f>
        <v>1</v>
      </c>
      <c r="AD431" s="37">
        <f t="shared" si="214"/>
        <v>1</v>
      </c>
      <c r="AE431" s="37">
        <f t="shared" si="214"/>
        <v>0</v>
      </c>
      <c r="AF431" s="37"/>
      <c r="AG431" s="37"/>
      <c r="AH431" s="37"/>
      <c r="AI431" s="37"/>
      <c r="AJ431" s="37"/>
      <c r="AK431" s="235"/>
    </row>
    <row r="432" spans="1:37" s="259" customFormat="1" ht="75" customHeight="1">
      <c r="A432" s="269">
        <f>ROW()-70</f>
        <v>362</v>
      </c>
      <c r="B432" s="169" t="s">
        <v>161</v>
      </c>
      <c r="C432" s="180" t="s">
        <v>92</v>
      </c>
      <c r="D432" s="159" t="s">
        <v>47</v>
      </c>
      <c r="E432" s="161">
        <v>1698795.1769999999</v>
      </c>
      <c r="F432" s="161">
        <v>1698795.1769999999</v>
      </c>
      <c r="G432" s="161"/>
      <c r="H432" s="161"/>
      <c r="I432" s="161"/>
      <c r="J432" s="178" t="s">
        <v>162</v>
      </c>
      <c r="K432" s="183"/>
      <c r="L432" s="161">
        <v>15</v>
      </c>
      <c r="M432" s="161"/>
      <c r="N432" s="161">
        <v>528231.22199999995</v>
      </c>
      <c r="O432" s="160">
        <f t="shared" ref="O432" si="215">SUM(P432:R432)</f>
        <v>1170563.9550000001</v>
      </c>
      <c r="P432" s="161">
        <v>1170563.9550000001</v>
      </c>
      <c r="Q432" s="161"/>
      <c r="R432" s="161"/>
      <c r="S432" s="160">
        <f t="shared" ref="S432" si="216">SUM(T432:V432)</f>
        <v>0</v>
      </c>
      <c r="T432" s="161"/>
      <c r="U432" s="161"/>
      <c r="V432" s="161"/>
      <c r="W432" s="164">
        <f t="shared" si="192"/>
        <v>0</v>
      </c>
      <c r="X432" s="164"/>
      <c r="Y432" s="52">
        <f t="shared" si="171"/>
        <v>1170563.9550000001</v>
      </c>
      <c r="Z432" s="115">
        <f t="shared" si="161"/>
        <v>1</v>
      </c>
      <c r="AA432" s="52">
        <f t="shared" si="162"/>
        <v>1170563.9550000001</v>
      </c>
      <c r="AB432" s="124">
        <f t="shared" si="163"/>
        <v>1</v>
      </c>
      <c r="AC432" s="174"/>
      <c r="AD432" s="174">
        <v>1</v>
      </c>
      <c r="AE432" s="174"/>
      <c r="AF432" s="177" t="s">
        <v>551</v>
      </c>
      <c r="AG432" s="177"/>
      <c r="AH432" s="177"/>
      <c r="AI432" s="58" t="s">
        <v>1450</v>
      </c>
      <c r="AJ432" s="177" t="s">
        <v>160</v>
      </c>
      <c r="AK432" s="49" t="s">
        <v>1535</v>
      </c>
    </row>
    <row r="433" spans="1:37" s="259" customFormat="1" ht="193.5" customHeight="1">
      <c r="A433" s="269">
        <f>ROW()-70</f>
        <v>363</v>
      </c>
      <c r="B433" s="169" t="s">
        <v>1434</v>
      </c>
      <c r="C433" s="180" t="s">
        <v>92</v>
      </c>
      <c r="D433" s="185" t="s">
        <v>563</v>
      </c>
      <c r="E433" s="161">
        <v>418448959</v>
      </c>
      <c r="F433" s="161">
        <v>418448959</v>
      </c>
      <c r="G433" s="161">
        <v>167700000</v>
      </c>
      <c r="H433" s="161">
        <v>250748959</v>
      </c>
      <c r="I433" s="161"/>
      <c r="J433" s="178"/>
      <c r="K433" s="183" t="s">
        <v>648</v>
      </c>
      <c r="L433" s="161"/>
      <c r="M433" s="161"/>
      <c r="N433" s="161"/>
      <c r="O433" s="160">
        <v>39241429</v>
      </c>
      <c r="P433" s="160">
        <v>39241429</v>
      </c>
      <c r="Q433" s="161"/>
      <c r="R433" s="161"/>
      <c r="S433" s="160"/>
      <c r="T433" s="160"/>
      <c r="U433" s="161"/>
      <c r="V433" s="161"/>
      <c r="W433" s="164">
        <f t="shared" si="192"/>
        <v>0</v>
      </c>
      <c r="X433" s="164"/>
      <c r="Y433" s="52">
        <f t="shared" si="171"/>
        <v>39241429</v>
      </c>
      <c r="Z433" s="115">
        <f t="shared" si="161"/>
        <v>1</v>
      </c>
      <c r="AA433" s="52">
        <f t="shared" si="162"/>
        <v>39241429</v>
      </c>
      <c r="AB433" s="124">
        <f t="shared" si="163"/>
        <v>1</v>
      </c>
      <c r="AC433" s="174">
        <v>1</v>
      </c>
      <c r="AD433" s="174"/>
      <c r="AE433" s="174"/>
      <c r="AF433" s="177"/>
      <c r="AG433" s="177"/>
      <c r="AH433" s="177"/>
      <c r="AI433" s="177" t="s">
        <v>1328</v>
      </c>
      <c r="AJ433" s="177" t="s">
        <v>1327</v>
      </c>
      <c r="AK433" s="49" t="s">
        <v>1536</v>
      </c>
    </row>
    <row r="434" spans="1:37" s="253" customFormat="1" ht="27" customHeight="1">
      <c r="A434" s="73"/>
      <c r="B434" s="146" t="s">
        <v>1297</v>
      </c>
      <c r="C434" s="74"/>
      <c r="D434" s="74"/>
      <c r="E434" s="37">
        <f>SUM(E435:E436)</f>
        <v>5452208</v>
      </c>
      <c r="F434" s="37">
        <f>SUM(F435:F436)</f>
        <v>5452208</v>
      </c>
      <c r="G434" s="37">
        <f>SUM(G435:G436)</f>
        <v>0</v>
      </c>
      <c r="H434" s="37">
        <f>SUM(H435:H436)</f>
        <v>5452208</v>
      </c>
      <c r="I434" s="37"/>
      <c r="J434" s="37"/>
      <c r="K434" s="37"/>
      <c r="L434" s="37"/>
      <c r="M434" s="37"/>
      <c r="N434" s="37"/>
      <c r="O434" s="37">
        <f>SUM(O435:O436)</f>
        <v>3493104</v>
      </c>
      <c r="P434" s="37">
        <f>SUM(P435:P436)</f>
        <v>3493104</v>
      </c>
      <c r="Q434" s="37"/>
      <c r="R434" s="37"/>
      <c r="S434" s="37">
        <f>SUM(S435:S436)</f>
        <v>3342505.5463299998</v>
      </c>
      <c r="T434" s="37">
        <f>SUM(T435:T436)</f>
        <v>3342505.5463299998</v>
      </c>
      <c r="U434" s="37"/>
      <c r="V434" s="37"/>
      <c r="W434" s="37"/>
      <c r="X434" s="37"/>
      <c r="Y434" s="37">
        <f t="shared" si="171"/>
        <v>150598.45367000019</v>
      </c>
      <c r="Z434" s="121">
        <f t="shared" si="161"/>
        <v>4.311307469517088E-2</v>
      </c>
      <c r="AA434" s="37">
        <f t="shared" si="162"/>
        <v>150598.45367000019</v>
      </c>
      <c r="AB434" s="130">
        <f t="shared" si="163"/>
        <v>4.311307469517088E-2</v>
      </c>
      <c r="AC434" s="37">
        <f>SUM(AC435:AC436)</f>
        <v>1</v>
      </c>
      <c r="AD434" s="37">
        <f>SUM(AD435:AD436)</f>
        <v>0</v>
      </c>
      <c r="AE434" s="37">
        <f>SUM(AE435:AE436)</f>
        <v>1</v>
      </c>
      <c r="AF434" s="37"/>
      <c r="AG434" s="37"/>
      <c r="AH434" s="37"/>
      <c r="AI434" s="37"/>
      <c r="AJ434" s="37"/>
      <c r="AK434" s="235"/>
    </row>
    <row r="435" spans="1:37" s="260" customFormat="1" ht="147" customHeight="1">
      <c r="A435" s="269">
        <f>ROW()-71</f>
        <v>364</v>
      </c>
      <c r="B435" s="43" t="s">
        <v>1433</v>
      </c>
      <c r="C435" s="42" t="s">
        <v>1225</v>
      </c>
      <c r="D435" s="42">
        <v>2026</v>
      </c>
      <c r="E435" s="31">
        <v>1959104</v>
      </c>
      <c r="F435" s="31">
        <v>1959104</v>
      </c>
      <c r="G435" s="44"/>
      <c r="H435" s="72">
        <v>1959104</v>
      </c>
      <c r="I435" s="44"/>
      <c r="J435" s="32"/>
      <c r="K435" s="31"/>
      <c r="L435" s="31"/>
      <c r="M435" s="31"/>
      <c r="N435" s="31"/>
      <c r="O435" s="41"/>
      <c r="P435" s="31"/>
      <c r="Q435" s="31"/>
      <c r="R435" s="31"/>
      <c r="S435" s="41"/>
      <c r="T435" s="31"/>
      <c r="U435" s="31"/>
      <c r="V435" s="31"/>
      <c r="W435" s="52"/>
      <c r="X435" s="52"/>
      <c r="Y435" s="52">
        <f>P435+Q435-T435-U435</f>
        <v>0</v>
      </c>
      <c r="Z435" s="115" t="e">
        <f>Y435/(P435+Q435)</f>
        <v>#DIV/0!</v>
      </c>
      <c r="AA435" s="52">
        <f>Y435+W435</f>
        <v>0</v>
      </c>
      <c r="AB435" s="124" t="e">
        <f>AA435/O435</f>
        <v>#DIV/0!</v>
      </c>
      <c r="AC435" s="108">
        <v>1</v>
      </c>
      <c r="AD435" s="108"/>
      <c r="AE435" s="108"/>
      <c r="AF435" s="58"/>
      <c r="AG435" s="58"/>
      <c r="AH435" s="58"/>
      <c r="AI435" s="58"/>
      <c r="AJ435" s="58" t="s">
        <v>1297</v>
      </c>
      <c r="AK435" s="49" t="s">
        <v>1509</v>
      </c>
    </row>
    <row r="436" spans="1:37" s="260" customFormat="1" ht="147" customHeight="1">
      <c r="A436" s="269">
        <f>ROW()-71</f>
        <v>365</v>
      </c>
      <c r="B436" s="298" t="s">
        <v>1586</v>
      </c>
      <c r="C436" s="299" t="s">
        <v>1587</v>
      </c>
      <c r="D436" s="284" t="s">
        <v>47</v>
      </c>
      <c r="E436" s="288">
        <v>3493104</v>
      </c>
      <c r="F436" s="288">
        <v>3493104</v>
      </c>
      <c r="G436" s="288"/>
      <c r="H436" s="288">
        <v>3493104</v>
      </c>
      <c r="I436" s="288"/>
      <c r="J436" s="285" t="s">
        <v>1588</v>
      </c>
      <c r="K436" s="300" t="s">
        <v>1589</v>
      </c>
      <c r="L436" s="288" t="s">
        <v>1590</v>
      </c>
      <c r="M436" s="288"/>
      <c r="N436" s="288"/>
      <c r="O436" s="33">
        <f t="shared" ref="O436" si="217">SUM(P436:R436)</f>
        <v>3493104</v>
      </c>
      <c r="P436" s="288">
        <v>3493104</v>
      </c>
      <c r="Q436" s="288"/>
      <c r="R436" s="288"/>
      <c r="S436" s="33">
        <f t="shared" ref="S436" si="218">SUM(T436:V436)</f>
        <v>3342505.5463299998</v>
      </c>
      <c r="T436" s="288">
        <v>3342505.5463299998</v>
      </c>
      <c r="U436" s="288"/>
      <c r="V436" s="288"/>
      <c r="W436" s="51">
        <f t="shared" ref="W436" si="219">R436-V436</f>
        <v>0</v>
      </c>
      <c r="X436" s="51"/>
      <c r="Y436" s="51">
        <f t="shared" ref="Y436" si="220">P436+Q436-T436-U436</f>
        <v>150598.45367000019</v>
      </c>
      <c r="Z436" s="114">
        <f t="shared" ref="Z436" si="221">Y436/(P436+Q436)</f>
        <v>4.311307469517088E-2</v>
      </c>
      <c r="AA436" s="51">
        <f t="shared" ref="AA436" si="222">Y436+W436</f>
        <v>150598.45367000019</v>
      </c>
      <c r="AB436" s="123">
        <f t="shared" ref="AB436" si="223">AA436/O436</f>
        <v>4.311307469517088E-2</v>
      </c>
      <c r="AC436" s="289"/>
      <c r="AD436" s="289"/>
      <c r="AE436" s="289">
        <v>1</v>
      </c>
      <c r="AF436" s="286"/>
      <c r="AG436" s="286"/>
      <c r="AH436" s="286"/>
      <c r="AI436" s="286"/>
      <c r="AJ436" s="286" t="s">
        <v>1297</v>
      </c>
      <c r="AK436" s="282" t="s">
        <v>1591</v>
      </c>
    </row>
    <row r="437" spans="1:37" s="253" customFormat="1" ht="21" customHeight="1">
      <c r="A437" s="73"/>
      <c r="B437" s="146" t="s">
        <v>491</v>
      </c>
      <c r="C437" s="74"/>
      <c r="D437" s="74"/>
      <c r="E437" s="37">
        <f>SUM(E438:E441)</f>
        <v>23287666.699999999</v>
      </c>
      <c r="F437" s="37">
        <f>SUM(F438:F441)</f>
        <v>23067861.196000002</v>
      </c>
      <c r="G437" s="37">
        <f t="shared" ref="G437:V437" si="224">SUM(G438:G438)</f>
        <v>0</v>
      </c>
      <c r="H437" s="37">
        <f>SUM(H438:H441)</f>
        <v>21081998</v>
      </c>
      <c r="I437" s="37">
        <f t="shared" si="224"/>
        <v>0</v>
      </c>
      <c r="J437" s="37">
        <f t="shared" si="224"/>
        <v>0</v>
      </c>
      <c r="K437" s="37">
        <f t="shared" si="224"/>
        <v>0</v>
      </c>
      <c r="L437" s="37">
        <f t="shared" si="224"/>
        <v>0</v>
      </c>
      <c r="M437" s="37">
        <f t="shared" si="224"/>
        <v>0</v>
      </c>
      <c r="N437" s="37">
        <f>SUM(N438:N441)</f>
        <v>6943272.5999999996</v>
      </c>
      <c r="O437" s="37">
        <f>SUM(O438:O441)</f>
        <v>22765250</v>
      </c>
      <c r="P437" s="37">
        <f>SUM(P438:P441)</f>
        <v>22765250</v>
      </c>
      <c r="Q437" s="37">
        <f t="shared" si="224"/>
        <v>0</v>
      </c>
      <c r="R437" s="37">
        <f t="shared" si="224"/>
        <v>0</v>
      </c>
      <c r="S437" s="37">
        <f>SUM(S438:S441)</f>
        <v>5230712</v>
      </c>
      <c r="T437" s="37">
        <f>SUM(T438:T441)</f>
        <v>5230712</v>
      </c>
      <c r="U437" s="37">
        <f t="shared" si="224"/>
        <v>0</v>
      </c>
      <c r="V437" s="37">
        <f t="shared" si="224"/>
        <v>0</v>
      </c>
      <c r="W437" s="37">
        <f t="shared" si="192"/>
        <v>0</v>
      </c>
      <c r="X437" s="37"/>
      <c r="Y437" s="37">
        <f t="shared" si="171"/>
        <v>17534538</v>
      </c>
      <c r="Z437" s="121">
        <f t="shared" si="161"/>
        <v>0.77023261330317039</v>
      </c>
      <c r="AA437" s="37">
        <f t="shared" si="162"/>
        <v>17534538</v>
      </c>
      <c r="AB437" s="130">
        <f t="shared" si="163"/>
        <v>0.77023261330317039</v>
      </c>
      <c r="AC437" s="37">
        <f>SUM(AC438:AC441)</f>
        <v>4</v>
      </c>
      <c r="AD437" s="104">
        <f>SUM(AD438:AD438)</f>
        <v>0</v>
      </c>
      <c r="AE437" s="104">
        <f>SUM(AE438:AE438)</f>
        <v>0</v>
      </c>
      <c r="AF437" s="37">
        <f>SUM(AF438:AF438)</f>
        <v>0</v>
      </c>
      <c r="AG437" s="37"/>
      <c r="AH437" s="37"/>
      <c r="AI437" s="37"/>
      <c r="AJ437" s="37"/>
      <c r="AK437" s="235">
        <f>SUM(AK438:AK438)</f>
        <v>0</v>
      </c>
    </row>
    <row r="438" spans="1:37" s="259" customFormat="1" ht="93" customHeight="1">
      <c r="A438" s="269">
        <f>ROW()-72</f>
        <v>366</v>
      </c>
      <c r="B438" s="169" t="s">
        <v>492</v>
      </c>
      <c r="C438" s="180" t="s">
        <v>91</v>
      </c>
      <c r="D438" s="159" t="s">
        <v>47</v>
      </c>
      <c r="E438" s="161">
        <v>2526847.7000000002</v>
      </c>
      <c r="F438" s="161">
        <v>2435706.56</v>
      </c>
      <c r="G438" s="161"/>
      <c r="H438" s="161">
        <v>421798</v>
      </c>
      <c r="I438" s="161"/>
      <c r="J438" s="178" t="s">
        <v>493</v>
      </c>
      <c r="K438" s="183" t="s">
        <v>547</v>
      </c>
      <c r="L438" s="161" t="s">
        <v>548</v>
      </c>
      <c r="M438" s="161"/>
      <c r="N438" s="161">
        <v>1421798</v>
      </c>
      <c r="O438" s="160">
        <f t="shared" ref="O438:O448" si="225">SUM(P438:R438)</f>
        <v>2105050</v>
      </c>
      <c r="P438" s="160">
        <v>2105050</v>
      </c>
      <c r="Q438" s="161"/>
      <c r="R438" s="161"/>
      <c r="S438" s="160">
        <f t="shared" ref="S438:S441" si="226">SUM(T438:V438)</f>
        <v>730712</v>
      </c>
      <c r="T438" s="160">
        <v>730712</v>
      </c>
      <c r="U438" s="161"/>
      <c r="V438" s="161"/>
      <c r="W438" s="164">
        <f t="shared" si="192"/>
        <v>0</v>
      </c>
      <c r="X438" s="164"/>
      <c r="Y438" s="52">
        <f t="shared" si="171"/>
        <v>1374338</v>
      </c>
      <c r="Z438" s="115">
        <f t="shared" si="161"/>
        <v>0.6528766537611933</v>
      </c>
      <c r="AA438" s="52">
        <f t="shared" si="162"/>
        <v>1374338</v>
      </c>
      <c r="AB438" s="124">
        <f t="shared" si="163"/>
        <v>0.6528766537611933</v>
      </c>
      <c r="AC438" s="174">
        <v>1</v>
      </c>
      <c r="AD438" s="174"/>
      <c r="AE438" s="174"/>
      <c r="AF438" s="174"/>
      <c r="AG438" s="177"/>
      <c r="AH438" s="177"/>
      <c r="AI438" s="177" t="s">
        <v>1264</v>
      </c>
      <c r="AJ438" s="177" t="s">
        <v>1263</v>
      </c>
      <c r="AK438" s="209" t="s">
        <v>548</v>
      </c>
    </row>
    <row r="439" spans="1:37" s="259" customFormat="1" ht="93" customHeight="1">
      <c r="A439" s="269">
        <f t="shared" ref="A439:A441" si="227">ROW()-72</f>
        <v>367</v>
      </c>
      <c r="B439" s="169" t="s">
        <v>1248</v>
      </c>
      <c r="C439" s="180" t="s">
        <v>91</v>
      </c>
      <c r="D439" s="261">
        <v>2026</v>
      </c>
      <c r="E439" s="161">
        <v>549520</v>
      </c>
      <c r="F439" s="161">
        <v>521474.636</v>
      </c>
      <c r="G439" s="161"/>
      <c r="H439" s="161">
        <v>549520</v>
      </c>
      <c r="I439" s="161"/>
      <c r="J439" s="178" t="s">
        <v>1252</v>
      </c>
      <c r="K439" s="183"/>
      <c r="L439" s="161" t="s">
        <v>1255</v>
      </c>
      <c r="M439" s="161"/>
      <c r="N439" s="161">
        <v>521474.6</v>
      </c>
      <c r="O439" s="160">
        <f t="shared" si="225"/>
        <v>549520</v>
      </c>
      <c r="P439" s="160">
        <v>549520</v>
      </c>
      <c r="Q439" s="161"/>
      <c r="R439" s="161"/>
      <c r="S439" s="160">
        <f t="shared" si="226"/>
        <v>0</v>
      </c>
      <c r="T439" s="160"/>
      <c r="U439" s="161"/>
      <c r="V439" s="161"/>
      <c r="W439" s="164"/>
      <c r="X439" s="164"/>
      <c r="Y439" s="52">
        <f t="shared" si="171"/>
        <v>549520</v>
      </c>
      <c r="Z439" s="115">
        <f t="shared" si="161"/>
        <v>1</v>
      </c>
      <c r="AA439" s="52">
        <f t="shared" si="162"/>
        <v>549520</v>
      </c>
      <c r="AB439" s="124">
        <f t="shared" si="163"/>
        <v>1</v>
      </c>
      <c r="AC439" s="174">
        <v>1</v>
      </c>
      <c r="AD439" s="174"/>
      <c r="AE439" s="174"/>
      <c r="AF439" s="174"/>
      <c r="AG439" s="177"/>
      <c r="AH439" s="177"/>
      <c r="AI439" s="177" t="s">
        <v>1266</v>
      </c>
      <c r="AJ439" s="177" t="s">
        <v>1265</v>
      </c>
      <c r="AK439" s="209" t="s">
        <v>1537</v>
      </c>
    </row>
    <row r="440" spans="1:37" s="259" customFormat="1" ht="93" customHeight="1">
      <c r="A440" s="269">
        <f t="shared" si="227"/>
        <v>368</v>
      </c>
      <c r="B440" s="169" t="s">
        <v>1249</v>
      </c>
      <c r="C440" s="180" t="s">
        <v>91</v>
      </c>
      <c r="D440" s="180" t="s">
        <v>1251</v>
      </c>
      <c r="E440" s="161">
        <v>13677136</v>
      </c>
      <c r="F440" s="161">
        <v>13722800</v>
      </c>
      <c r="G440" s="161"/>
      <c r="H440" s="161">
        <v>13722800</v>
      </c>
      <c r="I440" s="161"/>
      <c r="J440" s="178" t="s">
        <v>1253</v>
      </c>
      <c r="K440" s="183" t="s">
        <v>547</v>
      </c>
      <c r="L440" s="161" t="s">
        <v>1256</v>
      </c>
      <c r="M440" s="161"/>
      <c r="N440" s="161">
        <v>5000000</v>
      </c>
      <c r="O440" s="160">
        <f t="shared" si="225"/>
        <v>13722800</v>
      </c>
      <c r="P440" s="160">
        <v>13722800</v>
      </c>
      <c r="Q440" s="161"/>
      <c r="R440" s="161"/>
      <c r="S440" s="160">
        <f t="shared" si="226"/>
        <v>4500000</v>
      </c>
      <c r="T440" s="160">
        <v>4500000</v>
      </c>
      <c r="U440" s="161"/>
      <c r="V440" s="161"/>
      <c r="W440" s="164"/>
      <c r="X440" s="164"/>
      <c r="Y440" s="52">
        <f t="shared" si="171"/>
        <v>9222800</v>
      </c>
      <c r="Z440" s="115">
        <f t="shared" ref="Z440:Z459" si="228">Y440/(P440+Q440)</f>
        <v>0.67207858454542801</v>
      </c>
      <c r="AA440" s="52">
        <f t="shared" ref="AA440:AA459" si="229">Y440+W440</f>
        <v>9222800</v>
      </c>
      <c r="AB440" s="124">
        <f t="shared" ref="AB440:AB459" si="230">AA440/O440</f>
        <v>0.67207858454542801</v>
      </c>
      <c r="AC440" s="174">
        <v>1</v>
      </c>
      <c r="AD440" s="174"/>
      <c r="AE440" s="174"/>
      <c r="AF440" s="174"/>
      <c r="AG440" s="177"/>
      <c r="AH440" s="177"/>
      <c r="AI440" s="177" t="s">
        <v>1260</v>
      </c>
      <c r="AJ440" s="177" t="s">
        <v>1259</v>
      </c>
      <c r="AK440" s="209" t="s">
        <v>1258</v>
      </c>
    </row>
    <row r="441" spans="1:37" s="259" customFormat="1" ht="93" customHeight="1">
      <c r="A441" s="269">
        <f t="shared" si="227"/>
        <v>369</v>
      </c>
      <c r="B441" s="169" t="s">
        <v>1250</v>
      </c>
      <c r="C441" s="180" t="s">
        <v>91</v>
      </c>
      <c r="D441" s="180" t="s">
        <v>563</v>
      </c>
      <c r="E441" s="161">
        <v>6534163</v>
      </c>
      <c r="F441" s="161">
        <v>6387880</v>
      </c>
      <c r="G441" s="161"/>
      <c r="H441" s="161">
        <v>6387880</v>
      </c>
      <c r="I441" s="161"/>
      <c r="J441" s="178" t="s">
        <v>1254</v>
      </c>
      <c r="K441" s="183"/>
      <c r="L441" s="161" t="s">
        <v>1257</v>
      </c>
      <c r="M441" s="161"/>
      <c r="N441" s="161"/>
      <c r="O441" s="160">
        <f t="shared" si="225"/>
        <v>6387880</v>
      </c>
      <c r="P441" s="160">
        <v>6387880</v>
      </c>
      <c r="Q441" s="161"/>
      <c r="R441" s="161"/>
      <c r="S441" s="160">
        <f t="shared" si="226"/>
        <v>0</v>
      </c>
      <c r="T441" s="160"/>
      <c r="U441" s="161"/>
      <c r="V441" s="161"/>
      <c r="W441" s="164"/>
      <c r="X441" s="164"/>
      <c r="Y441" s="52">
        <f t="shared" si="171"/>
        <v>6387880</v>
      </c>
      <c r="Z441" s="115">
        <f t="shared" si="228"/>
        <v>1</v>
      </c>
      <c r="AA441" s="52">
        <f t="shared" si="229"/>
        <v>6387880</v>
      </c>
      <c r="AB441" s="124">
        <f t="shared" si="230"/>
        <v>1</v>
      </c>
      <c r="AC441" s="174">
        <v>1</v>
      </c>
      <c r="AD441" s="174"/>
      <c r="AE441" s="174"/>
      <c r="AF441" s="174"/>
      <c r="AG441" s="177"/>
      <c r="AH441" s="177"/>
      <c r="AI441" s="177" t="s">
        <v>1262</v>
      </c>
      <c r="AJ441" s="177" t="s">
        <v>1261</v>
      </c>
      <c r="AK441" s="209" t="s">
        <v>836</v>
      </c>
    </row>
    <row r="442" spans="1:37" s="253" customFormat="1" ht="45.75" customHeight="1">
      <c r="A442" s="73"/>
      <c r="B442" s="146" t="s">
        <v>494</v>
      </c>
      <c r="C442" s="74"/>
      <c r="D442" s="74"/>
      <c r="E442" s="37">
        <f t="shared" ref="E442:V442" si="231">SUM(E443:E443)</f>
        <v>218748.24272000004</v>
      </c>
      <c r="F442" s="37">
        <f t="shared" si="231"/>
        <v>214071.48</v>
      </c>
      <c r="G442" s="37">
        <f t="shared" si="231"/>
        <v>0</v>
      </c>
      <c r="H442" s="37">
        <f t="shared" si="231"/>
        <v>214071.48</v>
      </c>
      <c r="I442" s="37">
        <f t="shared" si="231"/>
        <v>0</v>
      </c>
      <c r="J442" s="37">
        <f t="shared" si="231"/>
        <v>0</v>
      </c>
      <c r="K442" s="37">
        <f t="shared" si="231"/>
        <v>0</v>
      </c>
      <c r="L442" s="37">
        <f t="shared" si="231"/>
        <v>0</v>
      </c>
      <c r="M442" s="37">
        <f t="shared" si="231"/>
        <v>0</v>
      </c>
      <c r="N442" s="37">
        <f t="shared" si="231"/>
        <v>0</v>
      </c>
      <c r="O442" s="37"/>
      <c r="P442" s="37">
        <f t="shared" si="231"/>
        <v>0</v>
      </c>
      <c r="Q442" s="37">
        <f t="shared" si="231"/>
        <v>0</v>
      </c>
      <c r="R442" s="37">
        <f t="shared" si="231"/>
        <v>0</v>
      </c>
      <c r="S442" s="37">
        <f t="shared" si="231"/>
        <v>0</v>
      </c>
      <c r="T442" s="37">
        <f t="shared" si="231"/>
        <v>0</v>
      </c>
      <c r="U442" s="37">
        <f t="shared" si="231"/>
        <v>0</v>
      </c>
      <c r="V442" s="37">
        <f t="shared" si="231"/>
        <v>0</v>
      </c>
      <c r="W442" s="37">
        <f t="shared" ref="W442:W458" si="232">R442-V442</f>
        <v>0</v>
      </c>
      <c r="X442" s="37"/>
      <c r="Y442" s="37">
        <f t="shared" si="171"/>
        <v>0</v>
      </c>
      <c r="Z442" s="121" t="e">
        <f t="shared" si="228"/>
        <v>#DIV/0!</v>
      </c>
      <c r="AA442" s="37">
        <f t="shared" si="229"/>
        <v>0</v>
      </c>
      <c r="AB442" s="130" t="e">
        <f t="shared" si="230"/>
        <v>#DIV/0!</v>
      </c>
      <c r="AC442" s="104">
        <f>SUM(AC443:AC443)</f>
        <v>1</v>
      </c>
      <c r="AD442" s="104">
        <f>SUM(AD443:AD443)</f>
        <v>0</v>
      </c>
      <c r="AE442" s="104">
        <f>SUM(AE443:AE443)</f>
        <v>0</v>
      </c>
      <c r="AF442" s="37">
        <f>SUM(AF443:AF443)</f>
        <v>0</v>
      </c>
      <c r="AG442" s="37"/>
      <c r="AH442" s="37"/>
      <c r="AI442" s="37"/>
      <c r="AJ442" s="37"/>
      <c r="AK442" s="235">
        <f>SUM(AK443:AK443)</f>
        <v>0</v>
      </c>
    </row>
    <row r="443" spans="1:37" s="260" customFormat="1" ht="115.5" customHeight="1">
      <c r="A443" s="269">
        <f>ROW()-73</f>
        <v>370</v>
      </c>
      <c r="B443" s="82" t="s">
        <v>496</v>
      </c>
      <c r="C443" s="138" t="s">
        <v>91</v>
      </c>
      <c r="D443" s="42" t="s">
        <v>47</v>
      </c>
      <c r="E443" s="31">
        <v>218748.24272000004</v>
      </c>
      <c r="F443" s="31">
        <v>214071.48</v>
      </c>
      <c r="G443" s="31"/>
      <c r="H443" s="31">
        <v>214071.48</v>
      </c>
      <c r="I443" s="31"/>
      <c r="J443" s="32" t="s">
        <v>495</v>
      </c>
      <c r="K443" s="75" t="s">
        <v>546</v>
      </c>
      <c r="L443" s="31" t="s">
        <v>496</v>
      </c>
      <c r="M443" s="31"/>
      <c r="N443" s="31"/>
      <c r="O443" s="160">
        <f t="shared" si="225"/>
        <v>0</v>
      </c>
      <c r="P443" s="41"/>
      <c r="Q443" s="31"/>
      <c r="R443" s="31"/>
      <c r="S443" s="41"/>
      <c r="T443" s="31"/>
      <c r="U443" s="31"/>
      <c r="V443" s="31"/>
      <c r="W443" s="52">
        <f t="shared" si="232"/>
        <v>0</v>
      </c>
      <c r="X443" s="52"/>
      <c r="Y443" s="52">
        <f t="shared" si="171"/>
        <v>0</v>
      </c>
      <c r="Z443" s="115" t="e">
        <f t="shared" si="228"/>
        <v>#DIV/0!</v>
      </c>
      <c r="AA443" s="52">
        <f t="shared" si="229"/>
        <v>0</v>
      </c>
      <c r="AB443" s="124" t="e">
        <f t="shared" si="230"/>
        <v>#DIV/0!</v>
      </c>
      <c r="AC443" s="154">
        <v>1</v>
      </c>
      <c r="AD443" s="140"/>
      <c r="AE443" s="141"/>
      <c r="AF443" s="58"/>
      <c r="AG443" s="58"/>
      <c r="AH443" s="58"/>
      <c r="AI443" s="58"/>
      <c r="AJ443" s="58"/>
      <c r="AK443" s="209" t="s">
        <v>1538</v>
      </c>
    </row>
    <row r="444" spans="1:37" s="253" customFormat="1" ht="36.75" customHeight="1">
      <c r="A444" s="73"/>
      <c r="B444" s="146" t="s">
        <v>681</v>
      </c>
      <c r="C444" s="74"/>
      <c r="D444" s="74"/>
      <c r="E444" s="37">
        <f>SUM(E445:E448)</f>
        <v>13336689</v>
      </c>
      <c r="F444" s="37">
        <f>SUM(F445:F448)</f>
        <v>13039962</v>
      </c>
      <c r="G444" s="37">
        <f t="shared" ref="G444:V444" si="233">SUM(G445:G445)</f>
        <v>0</v>
      </c>
      <c r="H444" s="37">
        <f t="shared" si="233"/>
        <v>0</v>
      </c>
      <c r="I444" s="37">
        <f t="shared" si="233"/>
        <v>0</v>
      </c>
      <c r="J444" s="37">
        <f t="shared" si="233"/>
        <v>0</v>
      </c>
      <c r="K444" s="37">
        <f t="shared" si="233"/>
        <v>0</v>
      </c>
      <c r="L444" s="37">
        <f t="shared" si="233"/>
        <v>0</v>
      </c>
      <c r="M444" s="37">
        <f t="shared" si="233"/>
        <v>0</v>
      </c>
      <c r="N444" s="37">
        <f t="shared" si="233"/>
        <v>0</v>
      </c>
      <c r="O444" s="37">
        <f t="shared" ref="O444:P444" si="234">SUM(O445:O448)</f>
        <v>3620016</v>
      </c>
      <c r="P444" s="37">
        <f t="shared" si="234"/>
        <v>3620016</v>
      </c>
      <c r="Q444" s="37">
        <f t="shared" si="233"/>
        <v>0</v>
      </c>
      <c r="R444" s="37">
        <f t="shared" si="233"/>
        <v>0</v>
      </c>
      <c r="S444" s="37">
        <f t="shared" ref="S444:T444" si="235">SUM(S445:S448)</f>
        <v>3620016</v>
      </c>
      <c r="T444" s="37">
        <f t="shared" si="235"/>
        <v>3620016</v>
      </c>
      <c r="U444" s="37">
        <f t="shared" si="233"/>
        <v>0</v>
      </c>
      <c r="V444" s="37">
        <f t="shared" si="233"/>
        <v>0</v>
      </c>
      <c r="W444" s="37">
        <f t="shared" si="232"/>
        <v>0</v>
      </c>
      <c r="X444" s="37"/>
      <c r="Y444" s="37">
        <f t="shared" si="171"/>
        <v>0</v>
      </c>
      <c r="Z444" s="121">
        <f t="shared" si="228"/>
        <v>0</v>
      </c>
      <c r="AA444" s="37">
        <f t="shared" si="229"/>
        <v>0</v>
      </c>
      <c r="AB444" s="130">
        <f t="shared" si="230"/>
        <v>0</v>
      </c>
      <c r="AC444" s="37">
        <f t="shared" ref="AC444:AE444" si="236">SUM(AC445:AC448)</f>
        <v>4</v>
      </c>
      <c r="AD444" s="37">
        <f t="shared" si="236"/>
        <v>0</v>
      </c>
      <c r="AE444" s="37">
        <f t="shared" si="236"/>
        <v>0</v>
      </c>
      <c r="AF444" s="37">
        <f>SUM(AF445:AF445)</f>
        <v>0</v>
      </c>
      <c r="AG444" s="37"/>
      <c r="AH444" s="37"/>
      <c r="AI444" s="37"/>
      <c r="AJ444" s="37"/>
      <c r="AK444" s="235">
        <f>SUM(AK445:AK445)</f>
        <v>0</v>
      </c>
    </row>
    <row r="445" spans="1:37" s="257" customFormat="1" ht="65.25" customHeight="1">
      <c r="A445" s="269">
        <f>ROW()-74</f>
        <v>371</v>
      </c>
      <c r="B445" s="214" t="s">
        <v>682</v>
      </c>
      <c r="C445" s="215" t="s">
        <v>683</v>
      </c>
      <c r="D445" s="216" t="s">
        <v>563</v>
      </c>
      <c r="E445" s="212">
        <v>1489438</v>
      </c>
      <c r="F445" s="217">
        <v>1480431</v>
      </c>
      <c r="G445" s="195"/>
      <c r="H445" s="195"/>
      <c r="I445" s="195"/>
      <c r="J445" s="218" t="s">
        <v>684</v>
      </c>
      <c r="K445" s="196"/>
      <c r="L445" s="195"/>
      <c r="M445" s="195"/>
      <c r="N445" s="195"/>
      <c r="O445" s="160">
        <f t="shared" si="225"/>
        <v>408563</v>
      </c>
      <c r="P445" s="212">
        <v>408563</v>
      </c>
      <c r="Q445" s="195"/>
      <c r="R445" s="195"/>
      <c r="S445" s="212">
        <v>408563</v>
      </c>
      <c r="T445" s="212">
        <v>408563</v>
      </c>
      <c r="U445" s="195"/>
      <c r="V445" s="195"/>
      <c r="W445" s="164">
        <f t="shared" si="232"/>
        <v>0</v>
      </c>
      <c r="X445" s="164"/>
      <c r="Y445" s="52">
        <f t="shared" ref="Y445:Y459" si="237">P445+Q445-T445-U445</f>
        <v>0</v>
      </c>
      <c r="Z445" s="115">
        <f t="shared" si="228"/>
        <v>0</v>
      </c>
      <c r="AA445" s="52">
        <f t="shared" si="229"/>
        <v>0</v>
      </c>
      <c r="AB445" s="124">
        <f t="shared" si="230"/>
        <v>0</v>
      </c>
      <c r="AC445" s="174">
        <v>1</v>
      </c>
      <c r="AD445" s="174"/>
      <c r="AE445" s="174"/>
      <c r="AF445" s="197"/>
      <c r="AG445" s="266"/>
      <c r="AH445" s="266"/>
      <c r="AI445" s="58" t="s">
        <v>1421</v>
      </c>
      <c r="AJ445" s="58" t="s">
        <v>1420</v>
      </c>
      <c r="AK445" s="209"/>
    </row>
    <row r="446" spans="1:37" s="257" customFormat="1" ht="65.25" customHeight="1">
      <c r="A446" s="269">
        <f t="shared" ref="A446:A448" si="238">ROW()-74</f>
        <v>372</v>
      </c>
      <c r="B446" s="214" t="s">
        <v>685</v>
      </c>
      <c r="C446" s="215" t="s">
        <v>686</v>
      </c>
      <c r="D446" s="216" t="s">
        <v>563</v>
      </c>
      <c r="E446" s="212">
        <v>2539541</v>
      </c>
      <c r="F446" s="217">
        <v>2512640</v>
      </c>
      <c r="G446" s="195"/>
      <c r="H446" s="195"/>
      <c r="I446" s="195"/>
      <c r="J446" s="218" t="s">
        <v>1298</v>
      </c>
      <c r="K446" s="196"/>
      <c r="L446" s="195"/>
      <c r="M446" s="195"/>
      <c r="N446" s="195"/>
      <c r="O446" s="160">
        <f t="shared" si="225"/>
        <v>694773</v>
      </c>
      <c r="P446" s="212">
        <v>694773</v>
      </c>
      <c r="Q446" s="195"/>
      <c r="R446" s="195"/>
      <c r="S446" s="212">
        <v>694773</v>
      </c>
      <c r="T446" s="212">
        <v>694773</v>
      </c>
      <c r="U446" s="195"/>
      <c r="V446" s="195"/>
      <c r="W446" s="164">
        <f t="shared" si="232"/>
        <v>0</v>
      </c>
      <c r="X446" s="164"/>
      <c r="Y446" s="52">
        <f t="shared" si="237"/>
        <v>0</v>
      </c>
      <c r="Z446" s="115">
        <f t="shared" si="228"/>
        <v>0</v>
      </c>
      <c r="AA446" s="52">
        <f t="shared" si="229"/>
        <v>0</v>
      </c>
      <c r="AB446" s="124">
        <f t="shared" si="230"/>
        <v>0</v>
      </c>
      <c r="AC446" s="174">
        <v>1</v>
      </c>
      <c r="AD446" s="174"/>
      <c r="AE446" s="174"/>
      <c r="AF446" s="197"/>
      <c r="AG446" s="266"/>
      <c r="AH446" s="266"/>
      <c r="AI446" s="267" t="s">
        <v>1423</v>
      </c>
      <c r="AJ446" s="267" t="s">
        <v>1422</v>
      </c>
      <c r="AK446" s="209"/>
    </row>
    <row r="447" spans="1:37" s="257" customFormat="1" ht="65.25" customHeight="1">
      <c r="A447" s="269">
        <f t="shared" si="238"/>
        <v>373</v>
      </c>
      <c r="B447" s="214" t="s">
        <v>687</v>
      </c>
      <c r="C447" s="215" t="s">
        <v>688</v>
      </c>
      <c r="D447" s="216" t="s">
        <v>563</v>
      </c>
      <c r="E447" s="212">
        <v>7200004</v>
      </c>
      <c r="F447" s="217">
        <v>7168286</v>
      </c>
      <c r="G447" s="195"/>
      <c r="H447" s="195"/>
      <c r="I447" s="195"/>
      <c r="J447" s="218" t="s">
        <v>689</v>
      </c>
      <c r="K447" s="196"/>
      <c r="L447" s="195"/>
      <c r="M447" s="195"/>
      <c r="N447" s="195"/>
      <c r="O447" s="160">
        <f t="shared" si="225"/>
        <v>1997225</v>
      </c>
      <c r="P447" s="212">
        <v>1997225</v>
      </c>
      <c r="Q447" s="195"/>
      <c r="R447" s="195"/>
      <c r="S447" s="212">
        <v>1997225</v>
      </c>
      <c r="T447" s="212">
        <v>1997225</v>
      </c>
      <c r="U447" s="195"/>
      <c r="V447" s="195"/>
      <c r="W447" s="164">
        <f t="shared" si="232"/>
        <v>0</v>
      </c>
      <c r="X447" s="164"/>
      <c r="Y447" s="52">
        <f t="shared" si="237"/>
        <v>0</v>
      </c>
      <c r="Z447" s="115">
        <f t="shared" si="228"/>
        <v>0</v>
      </c>
      <c r="AA447" s="52">
        <f t="shared" si="229"/>
        <v>0</v>
      </c>
      <c r="AB447" s="124">
        <f t="shared" si="230"/>
        <v>0</v>
      </c>
      <c r="AC447" s="174">
        <v>1</v>
      </c>
      <c r="AD447" s="174"/>
      <c r="AE447" s="174"/>
      <c r="AF447" s="197"/>
      <c r="AG447" s="266"/>
      <c r="AH447" s="266"/>
      <c r="AI447" s="267" t="s">
        <v>1424</v>
      </c>
      <c r="AJ447" s="267" t="s">
        <v>1420</v>
      </c>
      <c r="AK447" s="209"/>
    </row>
    <row r="448" spans="1:37" s="257" customFormat="1" ht="65.25" customHeight="1">
      <c r="A448" s="269">
        <f t="shared" si="238"/>
        <v>374</v>
      </c>
      <c r="B448" s="214" t="s">
        <v>690</v>
      </c>
      <c r="C448" s="215" t="s">
        <v>691</v>
      </c>
      <c r="D448" s="216" t="s">
        <v>563</v>
      </c>
      <c r="E448" s="212">
        <v>2107706</v>
      </c>
      <c r="F448" s="217">
        <v>1878605</v>
      </c>
      <c r="G448" s="195"/>
      <c r="H448" s="195"/>
      <c r="I448" s="195"/>
      <c r="J448" s="218" t="s">
        <v>692</v>
      </c>
      <c r="K448" s="196"/>
      <c r="L448" s="195"/>
      <c r="M448" s="195"/>
      <c r="N448" s="195"/>
      <c r="O448" s="160">
        <f t="shared" si="225"/>
        <v>519455</v>
      </c>
      <c r="P448" s="212">
        <v>519455</v>
      </c>
      <c r="Q448" s="195"/>
      <c r="R448" s="195"/>
      <c r="S448" s="212">
        <v>519455</v>
      </c>
      <c r="T448" s="212">
        <v>519455</v>
      </c>
      <c r="U448" s="195"/>
      <c r="V448" s="195"/>
      <c r="W448" s="164">
        <f t="shared" si="232"/>
        <v>0</v>
      </c>
      <c r="X448" s="164"/>
      <c r="Y448" s="52">
        <f t="shared" si="237"/>
        <v>0</v>
      </c>
      <c r="Z448" s="115">
        <f t="shared" si="228"/>
        <v>0</v>
      </c>
      <c r="AA448" s="52">
        <f t="shared" si="229"/>
        <v>0</v>
      </c>
      <c r="AB448" s="124">
        <f t="shared" si="230"/>
        <v>0</v>
      </c>
      <c r="AC448" s="174">
        <v>1</v>
      </c>
      <c r="AD448" s="174"/>
      <c r="AE448" s="174"/>
      <c r="AF448" s="197"/>
      <c r="AG448" s="266"/>
      <c r="AH448" s="266"/>
      <c r="AI448" s="267" t="s">
        <v>1425</v>
      </c>
      <c r="AJ448" s="267" t="s">
        <v>1420</v>
      </c>
      <c r="AK448" s="209"/>
    </row>
    <row r="449" spans="1:37" s="253" customFormat="1" ht="28.5" customHeight="1">
      <c r="A449" s="73"/>
      <c r="B449" s="146" t="s">
        <v>157</v>
      </c>
      <c r="C449" s="74"/>
      <c r="D449" s="74"/>
      <c r="E449" s="37">
        <f>E450</f>
        <v>444606.56468000001</v>
      </c>
      <c r="F449" s="37">
        <f t="shared" ref="F449:AF449" si="239">F450</f>
        <v>444606.56468000001</v>
      </c>
      <c r="G449" s="37">
        <f t="shared" si="239"/>
        <v>0</v>
      </c>
      <c r="H449" s="37">
        <f t="shared" si="239"/>
        <v>0</v>
      </c>
      <c r="I449" s="37">
        <f t="shared" si="239"/>
        <v>0</v>
      </c>
      <c r="J449" s="37"/>
      <c r="K449" s="37">
        <f t="shared" si="239"/>
        <v>0</v>
      </c>
      <c r="L449" s="37">
        <f t="shared" si="239"/>
        <v>0</v>
      </c>
      <c r="M449" s="37">
        <f t="shared" si="239"/>
        <v>0</v>
      </c>
      <c r="N449" s="37">
        <f t="shared" si="239"/>
        <v>0</v>
      </c>
      <c r="O449" s="37">
        <f t="shared" si="239"/>
        <v>440833</v>
      </c>
      <c r="P449" s="37">
        <f t="shared" si="239"/>
        <v>440833</v>
      </c>
      <c r="Q449" s="37">
        <f t="shared" si="239"/>
        <v>0</v>
      </c>
      <c r="R449" s="37">
        <f t="shared" si="239"/>
        <v>0</v>
      </c>
      <c r="S449" s="37">
        <f t="shared" si="239"/>
        <v>11403</v>
      </c>
      <c r="T449" s="37">
        <f t="shared" si="239"/>
        <v>11403</v>
      </c>
      <c r="U449" s="37">
        <f t="shared" si="239"/>
        <v>0</v>
      </c>
      <c r="V449" s="37">
        <f t="shared" si="239"/>
        <v>0</v>
      </c>
      <c r="W449" s="37">
        <f t="shared" si="232"/>
        <v>0</v>
      </c>
      <c r="X449" s="37"/>
      <c r="Y449" s="37">
        <f t="shared" si="237"/>
        <v>429430</v>
      </c>
      <c r="Z449" s="121">
        <f t="shared" si="228"/>
        <v>0.97413306172632264</v>
      </c>
      <c r="AA449" s="37">
        <f t="shared" si="229"/>
        <v>429430</v>
      </c>
      <c r="AB449" s="130">
        <f t="shared" si="230"/>
        <v>0.97413306172632264</v>
      </c>
      <c r="AC449" s="104">
        <f>AC450</f>
        <v>1</v>
      </c>
      <c r="AD449" s="104">
        <f t="shared" si="239"/>
        <v>0</v>
      </c>
      <c r="AE449" s="104">
        <f t="shared" si="239"/>
        <v>0</v>
      </c>
      <c r="AF449" s="37">
        <f t="shared" si="239"/>
        <v>0</v>
      </c>
      <c r="AG449" s="37"/>
      <c r="AH449" s="37"/>
      <c r="AI449" s="37"/>
      <c r="AJ449" s="37"/>
      <c r="AK449" s="235"/>
    </row>
    <row r="450" spans="1:37" s="260" customFormat="1" ht="54.75" customHeight="1">
      <c r="A450" s="269">
        <f>ROW()-75</f>
        <v>375</v>
      </c>
      <c r="B450" s="82" t="s">
        <v>158</v>
      </c>
      <c r="C450" s="138" t="s">
        <v>101</v>
      </c>
      <c r="D450" s="42" t="s">
        <v>47</v>
      </c>
      <c r="E450" s="31">
        <v>444606.56468000001</v>
      </c>
      <c r="F450" s="31">
        <v>444606.56468000001</v>
      </c>
      <c r="G450" s="31"/>
      <c r="H450" s="31"/>
      <c r="I450" s="31"/>
      <c r="J450" s="32"/>
      <c r="K450" s="147"/>
      <c r="L450" s="31"/>
      <c r="M450" s="31"/>
      <c r="N450" s="31"/>
      <c r="O450" s="41">
        <f t="shared" ref="O450:O456" si="240">SUM(P450:R450)</f>
        <v>440833</v>
      </c>
      <c r="P450" s="41">
        <v>440833</v>
      </c>
      <c r="Q450" s="31"/>
      <c r="R450" s="31"/>
      <c r="S450" s="41">
        <f t="shared" ref="S450:S456" si="241">SUM(T450:V450)</f>
        <v>11403</v>
      </c>
      <c r="T450" s="31">
        <v>11403</v>
      </c>
      <c r="U450" s="31"/>
      <c r="V450" s="31"/>
      <c r="W450" s="52">
        <f t="shared" si="232"/>
        <v>0</v>
      </c>
      <c r="X450" s="52"/>
      <c r="Y450" s="52">
        <f t="shared" si="237"/>
        <v>429430</v>
      </c>
      <c r="Z450" s="115">
        <f t="shared" si="228"/>
        <v>0.97413306172632264</v>
      </c>
      <c r="AA450" s="52">
        <f t="shared" si="229"/>
        <v>429430</v>
      </c>
      <c r="AB450" s="124">
        <f t="shared" si="230"/>
        <v>0.97413306172632264</v>
      </c>
      <c r="AC450" s="108">
        <v>1</v>
      </c>
      <c r="AD450" s="108"/>
      <c r="AE450" s="108"/>
      <c r="AF450" s="58"/>
      <c r="AG450" s="58"/>
      <c r="AH450" s="58"/>
      <c r="AI450" s="58" t="s">
        <v>920</v>
      </c>
      <c r="AJ450" s="58" t="s">
        <v>921</v>
      </c>
      <c r="AK450" s="49"/>
    </row>
    <row r="451" spans="1:37" s="253" customFormat="1" ht="65.25" customHeight="1">
      <c r="A451" s="73"/>
      <c r="B451" s="146" t="s">
        <v>1435</v>
      </c>
      <c r="C451" s="74"/>
      <c r="D451" s="74"/>
      <c r="E451" s="37">
        <f>SUM(E452:E456)</f>
        <v>2757394.7280000001</v>
      </c>
      <c r="F451" s="37">
        <f>SUM(F452:F456)</f>
        <v>2757394.7280000001</v>
      </c>
      <c r="G451" s="37"/>
      <c r="H451" s="37">
        <f t="shared" ref="H451:K451" si="242">SUM(H452:H456)</f>
        <v>2757394.7280000001</v>
      </c>
      <c r="I451" s="37">
        <f t="shared" si="242"/>
        <v>2757394.7280000001</v>
      </c>
      <c r="J451" s="37">
        <f t="shared" si="242"/>
        <v>2757394.7280000001</v>
      </c>
      <c r="K451" s="37">
        <f t="shared" si="242"/>
        <v>2757394.7280000001</v>
      </c>
      <c r="L451" s="37"/>
      <c r="M451" s="37"/>
      <c r="N451" s="37"/>
      <c r="O451" s="37">
        <f t="shared" ref="O451:P451" si="243">SUM(O452:O456)</f>
        <v>2757394.7280000001</v>
      </c>
      <c r="P451" s="37">
        <f t="shared" si="243"/>
        <v>2757394.7280000001</v>
      </c>
      <c r="Q451" s="37"/>
      <c r="R451" s="37"/>
      <c r="S451" s="37">
        <f t="shared" ref="S451:T451" si="244">SUM(S452:S456)</f>
        <v>2757394.7280000001</v>
      </c>
      <c r="T451" s="37">
        <f t="shared" si="244"/>
        <v>2757394.7280000001</v>
      </c>
      <c r="U451" s="37"/>
      <c r="V451" s="37"/>
      <c r="W451" s="37"/>
      <c r="X451" s="37"/>
      <c r="Y451" s="37">
        <f t="shared" si="237"/>
        <v>0</v>
      </c>
      <c r="Z451" s="121">
        <f t="shared" si="228"/>
        <v>0</v>
      </c>
      <c r="AA451" s="37">
        <f t="shared" si="229"/>
        <v>0</v>
      </c>
      <c r="AB451" s="130">
        <f t="shared" si="230"/>
        <v>0</v>
      </c>
      <c r="AC451" s="37">
        <f t="shared" ref="AC451:AE451" si="245">SUM(AC452:AC456)</f>
        <v>1</v>
      </c>
      <c r="AD451" s="37">
        <f t="shared" si="245"/>
        <v>0</v>
      </c>
      <c r="AE451" s="37">
        <f t="shared" si="245"/>
        <v>4</v>
      </c>
      <c r="AF451" s="37"/>
      <c r="AG451" s="37"/>
      <c r="AH451" s="37"/>
      <c r="AI451" s="37"/>
      <c r="AJ451" s="37"/>
      <c r="AK451" s="235"/>
    </row>
    <row r="452" spans="1:37" s="260" customFormat="1" ht="79.5" customHeight="1">
      <c r="A452" s="269">
        <f>ROW()-76</f>
        <v>376</v>
      </c>
      <c r="B452" s="82" t="s">
        <v>1436</v>
      </c>
      <c r="C452" s="268">
        <v>515106000</v>
      </c>
      <c r="D452" s="42">
        <v>2026</v>
      </c>
      <c r="E452" s="31">
        <v>925227</v>
      </c>
      <c r="F452" s="31">
        <v>925227</v>
      </c>
      <c r="G452" s="31"/>
      <c r="H452" s="31">
        <v>925227</v>
      </c>
      <c r="I452" s="31">
        <v>925227</v>
      </c>
      <c r="J452" s="31">
        <v>925227</v>
      </c>
      <c r="K452" s="31">
        <v>925227</v>
      </c>
      <c r="L452" s="31"/>
      <c r="M452" s="31"/>
      <c r="N452" s="31"/>
      <c r="O452" s="41">
        <f t="shared" si="240"/>
        <v>925227</v>
      </c>
      <c r="P452" s="41">
        <v>925227</v>
      </c>
      <c r="Q452" s="31"/>
      <c r="R452" s="31"/>
      <c r="S452" s="41">
        <f t="shared" si="241"/>
        <v>925227</v>
      </c>
      <c r="T452" s="31">
        <v>925227</v>
      </c>
      <c r="U452" s="31"/>
      <c r="V452" s="31"/>
      <c r="W452" s="52"/>
      <c r="X452" s="52"/>
      <c r="Y452" s="52">
        <f t="shared" si="237"/>
        <v>0</v>
      </c>
      <c r="Z452" s="115">
        <f t="shared" si="228"/>
        <v>0</v>
      </c>
      <c r="AA452" s="52">
        <f t="shared" si="229"/>
        <v>0</v>
      </c>
      <c r="AB452" s="124">
        <f t="shared" si="230"/>
        <v>0</v>
      </c>
      <c r="AC452" s="108">
        <v>1</v>
      </c>
      <c r="AD452" s="108"/>
      <c r="AE452" s="108"/>
      <c r="AF452" s="58"/>
      <c r="AG452" s="58"/>
      <c r="AH452" s="58"/>
      <c r="AI452" s="58" t="s">
        <v>1467</v>
      </c>
      <c r="AJ452" s="58" t="s">
        <v>1472</v>
      </c>
      <c r="AK452" s="49" t="s">
        <v>1442</v>
      </c>
    </row>
    <row r="453" spans="1:37" s="260" customFormat="1" ht="79.5" customHeight="1">
      <c r="A453" s="269">
        <f t="shared" ref="A453:A456" si="246">ROW()-76</f>
        <v>377</v>
      </c>
      <c r="B453" s="82" t="s">
        <v>1437</v>
      </c>
      <c r="C453" s="268">
        <v>515106000</v>
      </c>
      <c r="D453" s="42" t="s">
        <v>47</v>
      </c>
      <c r="E453" s="31">
        <v>185486.3</v>
      </c>
      <c r="F453" s="31">
        <v>185486.3</v>
      </c>
      <c r="G453" s="31"/>
      <c r="H453" s="31">
        <v>185486.3</v>
      </c>
      <c r="I453" s="31">
        <v>185486.3</v>
      </c>
      <c r="J453" s="31">
        <v>185486.3</v>
      </c>
      <c r="K453" s="31">
        <v>185486.3</v>
      </c>
      <c r="L453" s="31"/>
      <c r="M453" s="31"/>
      <c r="N453" s="31"/>
      <c r="O453" s="41">
        <f t="shared" si="240"/>
        <v>185486.3</v>
      </c>
      <c r="P453" s="41">
        <v>185486.3</v>
      </c>
      <c r="Q453" s="31"/>
      <c r="R453" s="31"/>
      <c r="S453" s="41">
        <f t="shared" si="241"/>
        <v>185486.3</v>
      </c>
      <c r="T453" s="31">
        <v>185486.3</v>
      </c>
      <c r="U453" s="31"/>
      <c r="V453" s="31"/>
      <c r="W453" s="52"/>
      <c r="X453" s="52"/>
      <c r="Y453" s="52">
        <f t="shared" si="237"/>
        <v>0</v>
      </c>
      <c r="Z453" s="115">
        <f t="shared" si="228"/>
        <v>0</v>
      </c>
      <c r="AA453" s="52">
        <f t="shared" si="229"/>
        <v>0</v>
      </c>
      <c r="AB453" s="124">
        <f t="shared" si="230"/>
        <v>0</v>
      </c>
      <c r="AC453" s="108"/>
      <c r="AD453" s="108"/>
      <c r="AE453" s="108">
        <v>1</v>
      </c>
      <c r="AF453" s="58"/>
      <c r="AG453" s="58"/>
      <c r="AH453" s="58"/>
      <c r="AI453" s="58" t="s">
        <v>1468</v>
      </c>
      <c r="AJ453" s="58" t="s">
        <v>1472</v>
      </c>
      <c r="AK453" s="49" t="s">
        <v>1441</v>
      </c>
    </row>
    <row r="454" spans="1:37" s="260" customFormat="1" ht="79.5" customHeight="1">
      <c r="A454" s="269">
        <f t="shared" si="246"/>
        <v>378</v>
      </c>
      <c r="B454" s="82" t="s">
        <v>1438</v>
      </c>
      <c r="C454" s="268">
        <v>515106000</v>
      </c>
      <c r="D454" s="42" t="s">
        <v>47</v>
      </c>
      <c r="E454" s="31">
        <v>425163.1</v>
      </c>
      <c r="F454" s="31">
        <v>425163.1</v>
      </c>
      <c r="G454" s="31"/>
      <c r="H454" s="31">
        <v>425163.1</v>
      </c>
      <c r="I454" s="31">
        <v>425163.1</v>
      </c>
      <c r="J454" s="31">
        <v>425163.1</v>
      </c>
      <c r="K454" s="31">
        <v>425163.1</v>
      </c>
      <c r="L454" s="31"/>
      <c r="M454" s="31"/>
      <c r="N454" s="31"/>
      <c r="O454" s="41">
        <f t="shared" si="240"/>
        <v>425163.1</v>
      </c>
      <c r="P454" s="41">
        <v>425163.1</v>
      </c>
      <c r="Q454" s="31"/>
      <c r="R454" s="31"/>
      <c r="S454" s="41">
        <f t="shared" si="241"/>
        <v>425163.1</v>
      </c>
      <c r="T454" s="31">
        <v>425163.1</v>
      </c>
      <c r="U454" s="31"/>
      <c r="V454" s="31"/>
      <c r="W454" s="52"/>
      <c r="X454" s="52"/>
      <c r="Y454" s="52">
        <f t="shared" si="237"/>
        <v>0</v>
      </c>
      <c r="Z454" s="115">
        <f t="shared" si="228"/>
        <v>0</v>
      </c>
      <c r="AA454" s="52">
        <f t="shared" si="229"/>
        <v>0</v>
      </c>
      <c r="AB454" s="124">
        <f t="shared" si="230"/>
        <v>0</v>
      </c>
      <c r="AC454" s="108"/>
      <c r="AD454" s="108"/>
      <c r="AE454" s="108">
        <v>1</v>
      </c>
      <c r="AF454" s="58"/>
      <c r="AG454" s="58"/>
      <c r="AH454" s="58"/>
      <c r="AI454" s="58" t="s">
        <v>1469</v>
      </c>
      <c r="AJ454" s="58" t="s">
        <v>1472</v>
      </c>
      <c r="AK454" s="49" t="s">
        <v>1441</v>
      </c>
    </row>
    <row r="455" spans="1:37" s="260" customFormat="1" ht="79.5" customHeight="1">
      <c r="A455" s="269">
        <f t="shared" si="246"/>
        <v>379</v>
      </c>
      <c r="B455" s="82" t="s">
        <v>1439</v>
      </c>
      <c r="C455" s="268">
        <v>515106000</v>
      </c>
      <c r="D455" s="42" t="s">
        <v>47</v>
      </c>
      <c r="E455" s="31">
        <v>678296</v>
      </c>
      <c r="F455" s="31">
        <v>678296</v>
      </c>
      <c r="G455" s="31"/>
      <c r="H455" s="31">
        <v>678296</v>
      </c>
      <c r="I455" s="31">
        <v>678296</v>
      </c>
      <c r="J455" s="31">
        <v>678296</v>
      </c>
      <c r="K455" s="31">
        <v>678296</v>
      </c>
      <c r="L455" s="31"/>
      <c r="M455" s="31"/>
      <c r="N455" s="31"/>
      <c r="O455" s="41">
        <f t="shared" si="240"/>
        <v>678296</v>
      </c>
      <c r="P455" s="41">
        <v>678296</v>
      </c>
      <c r="Q455" s="31"/>
      <c r="R455" s="31"/>
      <c r="S455" s="41">
        <f t="shared" si="241"/>
        <v>678296</v>
      </c>
      <c r="T455" s="31">
        <v>678296</v>
      </c>
      <c r="U455" s="31"/>
      <c r="V455" s="31"/>
      <c r="W455" s="52"/>
      <c r="X455" s="52"/>
      <c r="Y455" s="52">
        <f t="shared" si="237"/>
        <v>0</v>
      </c>
      <c r="Z455" s="115">
        <f t="shared" si="228"/>
        <v>0</v>
      </c>
      <c r="AA455" s="52">
        <f t="shared" si="229"/>
        <v>0</v>
      </c>
      <c r="AB455" s="124">
        <f t="shared" si="230"/>
        <v>0</v>
      </c>
      <c r="AC455" s="108"/>
      <c r="AD455" s="108"/>
      <c r="AE455" s="108">
        <v>1</v>
      </c>
      <c r="AF455" s="58"/>
      <c r="AG455" s="58"/>
      <c r="AH455" s="58"/>
      <c r="AI455" s="58" t="s">
        <v>1470</v>
      </c>
      <c r="AJ455" s="58" t="s">
        <v>1472</v>
      </c>
      <c r="AK455" s="49" t="s">
        <v>1441</v>
      </c>
    </row>
    <row r="456" spans="1:37" s="260" customFormat="1" ht="79.5" customHeight="1">
      <c r="A456" s="269">
        <f t="shared" si="246"/>
        <v>380</v>
      </c>
      <c r="B456" s="82" t="s">
        <v>1440</v>
      </c>
      <c r="C456" s="268">
        <v>515106000</v>
      </c>
      <c r="D456" s="42" t="s">
        <v>47</v>
      </c>
      <c r="E456" s="31">
        <v>543222.32799999998</v>
      </c>
      <c r="F456" s="31">
        <v>543222.32799999998</v>
      </c>
      <c r="G456" s="31"/>
      <c r="H456" s="31">
        <v>543222.32799999998</v>
      </c>
      <c r="I456" s="31">
        <v>543222.32799999998</v>
      </c>
      <c r="J456" s="31">
        <v>543222.32799999998</v>
      </c>
      <c r="K456" s="31">
        <v>543222.32799999998</v>
      </c>
      <c r="L456" s="31"/>
      <c r="M456" s="31"/>
      <c r="N456" s="31"/>
      <c r="O456" s="41">
        <f t="shared" si="240"/>
        <v>543222.32799999998</v>
      </c>
      <c r="P456" s="41">
        <v>543222.32799999998</v>
      </c>
      <c r="Q456" s="31"/>
      <c r="R456" s="31"/>
      <c r="S456" s="41">
        <f t="shared" si="241"/>
        <v>543222.32799999998</v>
      </c>
      <c r="T456" s="31">
        <v>543222.32799999998</v>
      </c>
      <c r="U456" s="31"/>
      <c r="V456" s="31"/>
      <c r="W456" s="52"/>
      <c r="X456" s="52"/>
      <c r="Y456" s="52">
        <f t="shared" si="237"/>
        <v>0</v>
      </c>
      <c r="Z456" s="115">
        <f t="shared" si="228"/>
        <v>0</v>
      </c>
      <c r="AA456" s="52">
        <f t="shared" si="229"/>
        <v>0</v>
      </c>
      <c r="AB456" s="124">
        <f t="shared" si="230"/>
        <v>0</v>
      </c>
      <c r="AC456" s="108"/>
      <c r="AD456" s="108"/>
      <c r="AE456" s="108">
        <v>1</v>
      </c>
      <c r="AF456" s="58"/>
      <c r="AG456" s="58"/>
      <c r="AH456" s="58"/>
      <c r="AI456" s="58" t="s">
        <v>1471</v>
      </c>
      <c r="AJ456" s="58" t="s">
        <v>1473</v>
      </c>
      <c r="AK456" s="49" t="s">
        <v>1441</v>
      </c>
    </row>
    <row r="457" spans="1:37" s="253" customFormat="1" ht="42.75" customHeight="1">
      <c r="A457" s="98" t="s">
        <v>673</v>
      </c>
      <c r="B457" s="21" t="s">
        <v>8</v>
      </c>
      <c r="C457" s="19"/>
      <c r="D457" s="19"/>
      <c r="E457" s="20">
        <f>SUM(E458:E459)</f>
        <v>4733205</v>
      </c>
      <c r="F457" s="20">
        <f>SUM(F458:F459)</f>
        <v>4673015.2495299997</v>
      </c>
      <c r="G457" s="20">
        <f t="shared" ref="G457:AK457" si="247">G458</f>
        <v>0</v>
      </c>
      <c r="H457" s="20">
        <f>SUM(H458:H459)</f>
        <v>1419979.7928699998</v>
      </c>
      <c r="I457" s="20">
        <f t="shared" si="247"/>
        <v>0</v>
      </c>
      <c r="J457" s="20"/>
      <c r="K457" s="20">
        <f t="shared" si="247"/>
        <v>0</v>
      </c>
      <c r="L457" s="20">
        <f t="shared" si="247"/>
        <v>0</v>
      </c>
      <c r="M457" s="20">
        <f t="shared" si="247"/>
        <v>0</v>
      </c>
      <c r="N457" s="20">
        <f t="shared" si="247"/>
        <v>0</v>
      </c>
      <c r="O457" s="20">
        <f>SUM(O458:O459)</f>
        <v>2156116.79287</v>
      </c>
      <c r="P457" s="20">
        <f>SUM(P458:P459)</f>
        <v>2156116.79287</v>
      </c>
      <c r="Q457" s="20">
        <f t="shared" si="247"/>
        <v>0</v>
      </c>
      <c r="R457" s="20">
        <f t="shared" si="247"/>
        <v>0</v>
      </c>
      <c r="S457" s="20">
        <f>SUM(S458:S459)</f>
        <v>1256581.3670900001</v>
      </c>
      <c r="T457" s="20">
        <f>SUM(T458:T459)</f>
        <v>1256581.3670900001</v>
      </c>
      <c r="U457" s="20">
        <f t="shared" si="247"/>
        <v>0</v>
      </c>
      <c r="V457" s="20">
        <f t="shared" si="247"/>
        <v>0</v>
      </c>
      <c r="W457" s="20">
        <f t="shared" si="232"/>
        <v>0</v>
      </c>
      <c r="X457" s="20"/>
      <c r="Y457" s="20">
        <f t="shared" si="237"/>
        <v>899535.42577999993</v>
      </c>
      <c r="Z457" s="113">
        <f t="shared" si="228"/>
        <v>0.41720162319344084</v>
      </c>
      <c r="AA457" s="20">
        <f t="shared" si="229"/>
        <v>899535.42577999993</v>
      </c>
      <c r="AB457" s="122">
        <f t="shared" si="230"/>
        <v>0.41720162319344084</v>
      </c>
      <c r="AC457" s="20">
        <f>SUM(AC458:AC459)</f>
        <v>2</v>
      </c>
      <c r="AD457" s="100">
        <f t="shared" si="247"/>
        <v>0</v>
      </c>
      <c r="AE457" s="100">
        <f t="shared" si="247"/>
        <v>0</v>
      </c>
      <c r="AF457" s="20">
        <f t="shared" si="247"/>
        <v>0</v>
      </c>
      <c r="AG457" s="20"/>
      <c r="AH457" s="20"/>
      <c r="AI457" s="20"/>
      <c r="AJ457" s="20"/>
      <c r="AK457" s="228">
        <f t="shared" si="247"/>
        <v>0</v>
      </c>
    </row>
    <row r="458" spans="1:37" s="260" customFormat="1" ht="60" customHeight="1">
      <c r="A458" s="269">
        <f>ROW()-77</f>
        <v>381</v>
      </c>
      <c r="B458" s="82" t="s">
        <v>533</v>
      </c>
      <c r="C458" s="138" t="s">
        <v>77</v>
      </c>
      <c r="D458" s="42" t="s">
        <v>47</v>
      </c>
      <c r="E458" s="31">
        <v>3319732</v>
      </c>
      <c r="F458" s="31">
        <v>3253035.4566600001</v>
      </c>
      <c r="G458" s="31"/>
      <c r="H458" s="31"/>
      <c r="I458" s="31"/>
      <c r="J458" s="32" t="s">
        <v>1299</v>
      </c>
      <c r="K458" s="75"/>
      <c r="L458" s="31"/>
      <c r="M458" s="31"/>
      <c r="N458" s="31"/>
      <c r="O458" s="41">
        <f t="shared" ref="O458:O459" si="248">SUM(P458:R458)</f>
        <v>736137</v>
      </c>
      <c r="P458" s="31">
        <v>736137</v>
      </c>
      <c r="Q458" s="31"/>
      <c r="R458" s="31"/>
      <c r="S458" s="41">
        <f t="shared" ref="S458" si="249">SUM(T458:V458)</f>
        <v>736136.5</v>
      </c>
      <c r="T458" s="31">
        <v>736136.5</v>
      </c>
      <c r="U458" s="31"/>
      <c r="V458" s="31"/>
      <c r="W458" s="52">
        <f t="shared" si="232"/>
        <v>0</v>
      </c>
      <c r="X458" s="52"/>
      <c r="Y458" s="52">
        <f t="shared" si="237"/>
        <v>0.5</v>
      </c>
      <c r="Z458" s="115">
        <f t="shared" si="228"/>
        <v>6.792213949305632E-7</v>
      </c>
      <c r="AA458" s="52">
        <f t="shared" si="229"/>
        <v>0.5</v>
      </c>
      <c r="AB458" s="124">
        <f t="shared" si="230"/>
        <v>6.792213949305632E-7</v>
      </c>
      <c r="AC458" s="108">
        <v>1</v>
      </c>
      <c r="AD458" s="108"/>
      <c r="AE458" s="108"/>
      <c r="AF458" s="58"/>
      <c r="AG458" s="58"/>
      <c r="AH458" s="58"/>
      <c r="AI458" s="58" t="s">
        <v>870</v>
      </c>
      <c r="AJ458" s="58" t="s">
        <v>751</v>
      </c>
      <c r="AK458" s="192"/>
    </row>
    <row r="459" spans="1:37" s="252" customFormat="1" ht="68.25" customHeight="1" thickBot="1">
      <c r="A459" s="270">
        <f>ROW()-77</f>
        <v>382</v>
      </c>
      <c r="B459" s="236" t="s">
        <v>1036</v>
      </c>
      <c r="C459" s="237" t="s">
        <v>1037</v>
      </c>
      <c r="D459" s="238" t="s">
        <v>47</v>
      </c>
      <c r="E459" s="239">
        <v>1413473</v>
      </c>
      <c r="F459" s="240">
        <v>1419979.7928699998</v>
      </c>
      <c r="G459" s="237"/>
      <c r="H459" s="241">
        <v>1419979.7928699998</v>
      </c>
      <c r="I459" s="237" t="s">
        <v>1038</v>
      </c>
      <c r="J459" s="240" t="s">
        <v>1039</v>
      </c>
      <c r="K459" s="240" t="s">
        <v>1040</v>
      </c>
      <c r="L459" s="240" t="s">
        <v>1041</v>
      </c>
      <c r="M459" s="240"/>
      <c r="N459" s="240"/>
      <c r="O459" s="242">
        <f t="shared" si="248"/>
        <v>1419979.7928699998</v>
      </c>
      <c r="P459" s="243">
        <v>1419979.7928699998</v>
      </c>
      <c r="Q459" s="237"/>
      <c r="R459" s="237"/>
      <c r="S459" s="240">
        <v>520444.86709000001</v>
      </c>
      <c r="T459" s="240">
        <v>520444.86709000001</v>
      </c>
      <c r="U459" s="240"/>
      <c r="V459" s="240"/>
      <c r="W459" s="240">
        <v>0</v>
      </c>
      <c r="X459" s="240"/>
      <c r="Y459" s="263">
        <f t="shared" si="237"/>
        <v>899534.9257799997</v>
      </c>
      <c r="Z459" s="264">
        <f t="shared" si="228"/>
        <v>0.63348431456330789</v>
      </c>
      <c r="AA459" s="263">
        <f t="shared" si="229"/>
        <v>899534.9257799997</v>
      </c>
      <c r="AB459" s="265">
        <f t="shared" si="230"/>
        <v>0.63348431456330789</v>
      </c>
      <c r="AC459" s="244">
        <v>1</v>
      </c>
      <c r="AD459" s="245"/>
      <c r="AE459" s="245"/>
      <c r="AF459" s="245"/>
      <c r="AG459" s="245"/>
      <c r="AH459" s="245"/>
      <c r="AI459" s="246" t="s">
        <v>1042</v>
      </c>
      <c r="AJ459" s="245" t="s">
        <v>774</v>
      </c>
      <c r="AK459" s="247"/>
    </row>
  </sheetData>
  <autoFilter ref="A10:AL459" xr:uid="{00000000-0009-0000-0000-000000000000}"/>
  <mergeCells count="53">
    <mergeCell ref="A4:AK4"/>
    <mergeCell ref="A6:A9"/>
    <mergeCell ref="B6:B9"/>
    <mergeCell ref="D6:D9"/>
    <mergeCell ref="E6:E9"/>
    <mergeCell ref="F6:F9"/>
    <mergeCell ref="G6:H6"/>
    <mergeCell ref="I6:L6"/>
    <mergeCell ref="M6:AJ6"/>
    <mergeCell ref="AK6:AK9"/>
    <mergeCell ref="U8:U9"/>
    <mergeCell ref="V8:V9"/>
    <mergeCell ref="W8:W9"/>
    <mergeCell ref="X8:X9"/>
    <mergeCell ref="C7:C9"/>
    <mergeCell ref="G7:H7"/>
    <mergeCell ref="W7:Z7"/>
    <mergeCell ref="AA7:AB7"/>
    <mergeCell ref="AJ8:AJ9"/>
    <mergeCell ref="I7:I9"/>
    <mergeCell ref="J7:J9"/>
    <mergeCell ref="K7:K9"/>
    <mergeCell ref="L7:L9"/>
    <mergeCell ref="AC7:AF7"/>
    <mergeCell ref="Y8:Y9"/>
    <mergeCell ref="Z8:Z9"/>
    <mergeCell ref="AA8:AA9"/>
    <mergeCell ref="AB8:AB9"/>
    <mergeCell ref="AC8:AC9"/>
    <mergeCell ref="AD8:AD9"/>
    <mergeCell ref="AE8:AE9"/>
    <mergeCell ref="AF8:AF9"/>
    <mergeCell ref="AI8:AI9"/>
    <mergeCell ref="A11:B11"/>
    <mergeCell ref="A12:B12"/>
    <mergeCell ref="AG7:AJ7"/>
    <mergeCell ref="G8:G9"/>
    <mergeCell ref="H8:H9"/>
    <mergeCell ref="M8:N8"/>
    <mergeCell ref="O8:O9"/>
    <mergeCell ref="P8:P9"/>
    <mergeCell ref="Q8:Q9"/>
    <mergeCell ref="R8:R9"/>
    <mergeCell ref="T8:T9"/>
    <mergeCell ref="M7:N7"/>
    <mergeCell ref="O7:R7"/>
    <mergeCell ref="S7:S9"/>
    <mergeCell ref="T7:V7"/>
    <mergeCell ref="A85:B85"/>
    <mergeCell ref="A132:B132"/>
    <mergeCell ref="A186:B186"/>
    <mergeCell ref="AG8:AG9"/>
    <mergeCell ref="AH8:AH9"/>
  </mergeCells>
  <pageMargins left="0.25" right="0.25" top="0.75" bottom="0.75" header="0.3" footer="0.3"/>
  <pageSetup paperSize="8" scale="20" fitToHeight="0" orientation="landscape" r:id="rId1"/>
  <headerFooter alignWithMargins="0">
    <oddFooter>&amp;R&amp;P</oddFooter>
  </headerFooter>
  <rowBreaks count="2" manualBreakCount="2">
    <brk id="185" max="16383" man="1"/>
    <brk id="4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прил4-МБ полуг-е (свод)</vt:lpstr>
      <vt:lpstr>'прил4-МБ полуг-е (свод)'!Print_Area</vt:lpstr>
      <vt:lpstr>'прил4-МБ полуг-е (свод)'!Print_Titles</vt:lpstr>
      <vt:lpstr>'прил4-МБ полуг-е (свод)'!Область_печати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DKostukov</dc:creator>
  <cp:lastModifiedBy>Назым Мұсатай</cp:lastModifiedBy>
  <cp:lastPrinted>2026-05-14T10:59:52Z</cp:lastPrinted>
  <dcterms:created xsi:type="dcterms:W3CDTF">2006-08-08T05:39:21Z</dcterms:created>
  <dcterms:modified xsi:type="dcterms:W3CDTF">2026-10-02T09:38:39Z</dcterms:modified>
</cp:coreProperties>
</file>