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 сайт\3 кв\"/>
    </mc:Choice>
  </mc:AlternateContent>
  <xr:revisionPtr revIDLastSave="0" documentId="13_ncr:1_{D8F886E5-E284-4908-90B0-DE4214D96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гион (2)" sheetId="24" r:id="rId1"/>
    <sheet name="Лист1" sheetId="23" r:id="rId2"/>
  </sheets>
  <definedNames>
    <definedName name="_xlnm.Print_Area" localSheetId="0">'Регион (2)'!$A$1:$R$19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8" i="24" l="1"/>
  <c r="N18" i="24"/>
  <c r="G18" i="24"/>
  <c r="F18" i="24"/>
  <c r="E18" i="24"/>
  <c r="H17" i="24"/>
  <c r="D17" i="24"/>
  <c r="H16" i="24"/>
  <c r="D16" i="24"/>
  <c r="H15" i="24"/>
  <c r="D15" i="24"/>
  <c r="H14" i="24"/>
  <c r="D14" i="24"/>
  <c r="H13" i="24"/>
  <c r="D13" i="24"/>
  <c r="H12" i="24"/>
  <c r="D12" i="24"/>
  <c r="H11" i="24"/>
  <c r="D11" i="24"/>
  <c r="H10" i="24"/>
  <c r="D10" i="24"/>
  <c r="H9" i="24"/>
  <c r="D9" i="24"/>
  <c r="H8" i="24"/>
  <c r="D8" i="24"/>
  <c r="H7" i="24"/>
  <c r="D7" i="24"/>
  <c r="H6" i="24"/>
  <c r="D6" i="24"/>
  <c r="H5" i="24"/>
  <c r="D5" i="24"/>
  <c r="D18" i="24" l="1"/>
  <c r="H18" i="24"/>
  <c r="I17" i="24" s="1"/>
  <c r="L17" i="24" s="1"/>
  <c r="M17" i="24" s="1"/>
  <c r="P17" i="24" s="1"/>
  <c r="Q17" i="24" s="1"/>
  <c r="R17" i="24" s="1"/>
  <c r="I14" i="24" l="1"/>
  <c r="L14" i="24" s="1"/>
  <c r="M14" i="24" s="1"/>
  <c r="P14" i="24" s="1"/>
  <c r="Q14" i="24" s="1"/>
  <c r="R14" i="24" s="1"/>
  <c r="I8" i="24"/>
  <c r="L8" i="24" s="1"/>
  <c r="M8" i="24" s="1"/>
  <c r="P8" i="24" s="1"/>
  <c r="Q8" i="24" s="1"/>
  <c r="R8" i="24" s="1"/>
  <c r="I10" i="24"/>
  <c r="L10" i="24" s="1"/>
  <c r="M10" i="24" s="1"/>
  <c r="P10" i="24" s="1"/>
  <c r="Q10" i="24" s="1"/>
  <c r="R10" i="24" s="1"/>
  <c r="I13" i="24"/>
  <c r="L13" i="24" s="1"/>
  <c r="M13" i="24" s="1"/>
  <c r="P13" i="24" s="1"/>
  <c r="Q13" i="24" s="1"/>
  <c r="R13" i="24" s="1"/>
  <c r="I16" i="24"/>
  <c r="L16" i="24" s="1"/>
  <c r="M16" i="24" s="1"/>
  <c r="P16" i="24" s="1"/>
  <c r="Q16" i="24" s="1"/>
  <c r="R16" i="24" s="1"/>
  <c r="I11" i="24"/>
  <c r="L11" i="24" s="1"/>
  <c r="M11" i="24" s="1"/>
  <c r="P11" i="24" s="1"/>
  <c r="Q11" i="24" s="1"/>
  <c r="R11" i="24" s="1"/>
  <c r="I15" i="24"/>
  <c r="L15" i="24" s="1"/>
  <c r="M15" i="24" s="1"/>
  <c r="P15" i="24" s="1"/>
  <c r="Q15" i="24" s="1"/>
  <c r="R15" i="24" s="1"/>
  <c r="I7" i="24"/>
  <c r="L7" i="24" s="1"/>
  <c r="M7" i="24" s="1"/>
  <c r="P7" i="24" s="1"/>
  <c r="Q7" i="24" s="1"/>
  <c r="R7" i="24" s="1"/>
  <c r="I12" i="24"/>
  <c r="L12" i="24" s="1"/>
  <c r="M12" i="24" s="1"/>
  <c r="P12" i="24" s="1"/>
  <c r="Q12" i="24" s="1"/>
  <c r="R12" i="24" s="1"/>
  <c r="I9" i="24"/>
  <c r="L9" i="24" s="1"/>
  <c r="M9" i="24" s="1"/>
  <c r="P9" i="24" s="1"/>
  <c r="Q9" i="24" s="1"/>
  <c r="R9" i="24" s="1"/>
  <c r="I5" i="24"/>
  <c r="L5" i="24" s="1"/>
  <c r="I6" i="24"/>
  <c r="L6" i="24" s="1"/>
  <c r="M6" i="24" s="1"/>
  <c r="P6" i="24" s="1"/>
  <c r="Q6" i="24" s="1"/>
  <c r="R6" i="24" s="1"/>
  <c r="I18" i="24" l="1"/>
  <c r="M5" i="24"/>
  <c r="P5" i="24" s="1"/>
  <c r="L18" i="24"/>
  <c r="P18" i="24" l="1"/>
  <c r="Q5" i="24"/>
  <c r="Q18" i="24" l="1"/>
  <c r="R5" i="24"/>
  <c r="R18" i="24" s="1"/>
</calcChain>
</file>

<file path=xl/sharedStrings.xml><?xml version="1.0" encoding="utf-8"?>
<sst xmlns="http://schemas.openxmlformats.org/spreadsheetml/2006/main" count="42" uniqueCount="42">
  <si>
    <t>К1</t>
  </si>
  <si>
    <t>К2</t>
  </si>
  <si>
    <t>ВСЕГО</t>
  </si>
  <si>
    <t>Инфраструктура</t>
  </si>
  <si>
    <t>Р1</t>
  </si>
  <si>
    <t>Р2</t>
  </si>
  <si>
    <t>Объем реализации СНГ</t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</si>
  <si>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 (объем)</t>
    </r>
    <r>
      <rPr>
        <sz val="11"/>
        <color theme="1"/>
        <rFont val="Calibri"/>
        <family val="2"/>
        <charset val="204"/>
        <scheme val="minor"/>
      </rPr>
      <t xml:space="preserve"> -                общий объем мощностей ГСО региона</t>
    </r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</si>
  <si>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</t>
    </r>
    <r>
      <rPr>
        <b/>
        <sz val="11"/>
        <color theme="1"/>
        <rFont val="Calibri"/>
        <family val="2"/>
        <charset val="204"/>
        <scheme val="minor"/>
      </rPr>
      <t xml:space="preserve"> (объем реал)</t>
    </r>
    <r>
      <rPr>
        <sz val="11"/>
        <color theme="1"/>
        <rFont val="Calibri"/>
        <family val="2"/>
        <charset val="204"/>
        <scheme val="minor"/>
      </rPr>
      <t xml:space="preserve"> - общий объем реализации ГСО региона за исключением объемов ГРУ, за предыдущие три календарных месяца</t>
    </r>
  </si>
  <si>
    <t>Распределение</t>
  </si>
  <si>
    <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</si>
  <si>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 xml:space="preserve">   </t>
  </si>
  <si>
    <r>
      <rPr>
        <sz val="11"/>
        <color theme="0"/>
        <rFont val="Calibri"/>
        <family val="2"/>
        <charset val="204"/>
        <scheme val="minor"/>
      </rPr>
      <t xml:space="preserve">Объем мощностей ГСО </t>
    </r>
    <r>
      <rPr>
        <b/>
        <sz val="11"/>
        <color theme="0"/>
        <rFont val="Calibri"/>
        <family val="2"/>
        <charset val="204"/>
        <scheme val="minor"/>
      </rP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(объем)</t>
    </r>
  </si>
  <si>
    <r>
      <rPr>
        <sz val="11"/>
        <color theme="0"/>
        <rFont val="Calibri"/>
        <family val="2"/>
        <charset val="204"/>
        <scheme val="minor"/>
      </rPr>
      <t xml:space="preserve">Объемы СНГ для ГРУ </t>
    </r>
    <r>
      <rPr>
        <b/>
        <sz val="11"/>
        <color theme="0"/>
        <rFont val="Calibri"/>
        <family val="2"/>
        <charset val="204"/>
        <scheme val="minor"/>
      </rPr>
      <t xml:space="preserve"> 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(ГРУ)</t>
    </r>
  </si>
  <si>
    <t xml:space="preserve"> </t>
  </si>
  <si>
    <t>Коэффициенты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</si>
  <si>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за исключением объемов для бытовых баллонов и ГРУ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</si>
  <si>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>Объемы к распределению с учетом бытовых баллонов и ГРУ</t>
  </si>
  <si>
    <t>Объемы СНГ для бытовых баллонов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</si>
  <si>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с учетом бытовых баллонов и ГРУ в соответствии механизму 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(сз)</t>
    </r>
  </si>
  <si>
    <t>вагоннормма</t>
  </si>
  <si>
    <t>Заявители</t>
  </si>
  <si>
    <t>ТОО "ГазИндустрия" 80340006310</t>
  </si>
  <si>
    <t>ТОО "Интерснаб Gas" 100140010952</t>
  </si>
  <si>
    <t>ТОО  "Blue-Star.PV" 151140008586</t>
  </si>
  <si>
    <t>ТОО  "BIG Capital IST" 110640004869</t>
  </si>
  <si>
    <t>ТОО  "Регион Газ ДВ" 230140025957</t>
  </si>
  <si>
    <t>ТОО "ГазСбытСервис" 090440007106</t>
  </si>
  <si>
    <t>ТОО  "Манекс" 021040002834</t>
  </si>
  <si>
    <t>ТОО  "ФЛЛИД" 921040000757</t>
  </si>
  <si>
    <t>ТОО "SP GLOBAL GAS " 161140029164</t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</si>
  <si>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(план)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региона, за исключением объема СНГ выделенного для реализации через ГРУ</t>
    </r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</si>
  <si>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>общий (план)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</t>
    </r>
  </si>
  <si>
    <t>ТОО "GAS IMPEX KZ" 161240015792</t>
  </si>
  <si>
    <t>ИП "Алтын Сапа" 890515351315</t>
  </si>
  <si>
    <t xml:space="preserve">ТОО "Гор Газ Нурсултан" 200540014504 </t>
  </si>
  <si>
    <t>TOO "LF-Trade" 140440009441</t>
  </si>
  <si>
    <t>1-месяц март</t>
  </si>
  <si>
    <t>2-месяц апрель</t>
  </si>
  <si>
    <t>3-месяц май</t>
  </si>
  <si>
    <r>
      <t>Объем реализации СНГ  за исключением объемов для бытовых баллонов и ГРУ, за предыдущие три календарных месяца (</t>
    </r>
    <r>
      <rPr>
        <b/>
        <i/>
        <u/>
        <sz val="11"/>
        <color rgb="FFFF0000"/>
        <rFont val="Calibri"/>
        <family val="2"/>
        <charset val="204"/>
        <scheme val="minor"/>
      </rPr>
      <t>март, апрель, май 2026 года</t>
    </r>
    <r>
      <rPr>
        <sz val="11"/>
        <color theme="0"/>
        <rFont val="Calibri"/>
        <family val="2"/>
        <charset val="204"/>
        <scheme val="minor"/>
      </rPr>
      <t xml:space="preserve">)                                                </t>
    </r>
    <r>
      <rPr>
        <b/>
        <sz val="11"/>
        <color theme="0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 реал)</t>
    </r>
  </si>
  <si>
    <t>Методика распределения СНГ на внутренний рынок на август месяц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</si>
</sst>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_ ;[Red]\-0\ 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b/>
      <vertAlign val="subscript"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u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9" fontId="3" fillId="3" borderId="3" xfId="1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9" fillId="3" borderId="9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0" fontId="0" fillId="0" borderId="1" xfId="1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top" wrapText="1"/>
    </xf>
    <xf numFmtId="165" fontId="0" fillId="0" borderId="0" xfId="0" applyNumberFormat="1" applyFill="1" applyAlignment="1">
      <alignment vertical="center"/>
    </xf>
    <xf numFmtId="3" fontId="11" fillId="3" borderId="9" xfId="0" applyNumberFormat="1" applyFont="1" applyFill="1" applyBorder="1" applyAlignment="1">
      <alignment horizontal="center" vertical="center"/>
    </xf>
    <xf numFmtId="10" fontId="0" fillId="0" borderId="4" xfId="1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/>
    </xf>
    <xf numFmtId="10" fontId="0" fillId="5" borderId="4" xfId="1" applyNumberFormat="1" applyFont="1" applyFill="1" applyBorder="1" applyAlignment="1">
      <alignment horizontal="center" vertical="center"/>
    </xf>
    <xf numFmtId="3" fontId="8" fillId="5" borderId="5" xfId="0" applyNumberFormat="1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9" fontId="0" fillId="5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0" fillId="6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B35B8-E8AA-4BC2-AD26-8D2A7DF52D24}">
  <sheetPr>
    <pageSetUpPr fitToPage="1"/>
  </sheetPr>
  <dimension ref="A1:T30"/>
  <sheetViews>
    <sheetView tabSelected="1" view="pageBreakPreview" topLeftCell="A2" zoomScaleNormal="90" zoomScaleSheetLayoutView="100" workbookViewId="0">
      <selection activeCell="C19" sqref="C19"/>
    </sheetView>
  </sheetViews>
  <sheetFormatPr defaultColWidth="8.85546875" defaultRowHeight="15" x14ac:dyDescent="0.25"/>
  <cols>
    <col min="1" max="1" width="3.28515625" style="3" customWidth="1"/>
    <col min="2" max="2" width="35.42578125" style="3" customWidth="1"/>
    <col min="3" max="3" width="13" style="3" customWidth="1"/>
    <col min="4" max="4" width="11.7109375" style="4" customWidth="1"/>
    <col min="5" max="5" width="11.5703125" style="3" customWidth="1"/>
    <col min="6" max="6" width="12.140625" style="3" customWidth="1"/>
    <col min="7" max="7" width="11.85546875" style="3" customWidth="1"/>
    <col min="8" max="8" width="24.28515625" style="3" customWidth="1"/>
    <col min="9" max="9" width="8.42578125" style="3" customWidth="1"/>
    <col min="10" max="10" width="5.7109375" style="3" customWidth="1"/>
    <col min="11" max="11" width="5.28515625" style="3" customWidth="1"/>
    <col min="12" max="12" width="7.140625" style="3" bestFit="1" customWidth="1"/>
    <col min="13" max="13" width="22.42578125" style="3" customWidth="1"/>
    <col min="14" max="14" width="13.28515625" style="3" customWidth="1"/>
    <col min="15" max="15" width="12.85546875" style="3" customWidth="1"/>
    <col min="16" max="16" width="25.85546875" style="3" customWidth="1"/>
    <col min="17" max="17" width="7.28515625" style="3" hidden="1" customWidth="1"/>
    <col min="18" max="18" width="10.140625" style="3" hidden="1" customWidth="1"/>
    <col min="19" max="19" width="10.28515625" style="3" bestFit="1" customWidth="1"/>
    <col min="20" max="20" width="4.140625" style="3" bestFit="1" customWidth="1"/>
    <col min="21" max="16384" width="8.85546875" style="3"/>
  </cols>
  <sheetData>
    <row r="1" spans="1:19" ht="18.75" x14ac:dyDescent="0.25">
      <c r="B1" s="48" t="s">
        <v>41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3" spans="1:19" s="4" customFormat="1" ht="29.45" customHeight="1" x14ac:dyDescent="0.25">
      <c r="B3" s="49" t="s">
        <v>21</v>
      </c>
      <c r="C3" s="49" t="s">
        <v>3</v>
      </c>
      <c r="D3" s="49"/>
      <c r="E3" s="50" t="s">
        <v>6</v>
      </c>
      <c r="F3" s="50"/>
      <c r="G3" s="50"/>
      <c r="H3" s="50"/>
      <c r="I3" s="50"/>
      <c r="J3" s="51" t="s">
        <v>15</v>
      </c>
      <c r="K3" s="51"/>
      <c r="L3" s="52"/>
      <c r="M3" s="53" t="s">
        <v>17</v>
      </c>
      <c r="N3" s="54"/>
      <c r="O3" s="55"/>
      <c r="P3" s="56" t="s">
        <v>9</v>
      </c>
      <c r="Q3" s="57"/>
    </row>
    <row r="4" spans="1:19" s="1" customFormat="1" ht="147" customHeight="1" x14ac:dyDescent="0.25">
      <c r="B4" s="49"/>
      <c r="C4" s="44" t="s">
        <v>12</v>
      </c>
      <c r="D4" s="43" t="s">
        <v>4</v>
      </c>
      <c r="E4" s="18" t="s">
        <v>37</v>
      </c>
      <c r="F4" s="18" t="s">
        <v>38</v>
      </c>
      <c r="G4" s="18" t="s">
        <v>39</v>
      </c>
      <c r="H4" s="8" t="s">
        <v>40</v>
      </c>
      <c r="I4" s="43" t="s">
        <v>5</v>
      </c>
      <c r="J4" s="43" t="s">
        <v>0</v>
      </c>
      <c r="K4" s="43" t="s">
        <v>1</v>
      </c>
      <c r="L4" s="43" t="s">
        <v>10</v>
      </c>
      <c r="M4" s="44" t="s">
        <v>16</v>
      </c>
      <c r="N4" s="5" t="s">
        <v>18</v>
      </c>
      <c r="O4" s="44" t="s">
        <v>13</v>
      </c>
      <c r="P4" s="45" t="s">
        <v>19</v>
      </c>
      <c r="Q4" s="27" t="s">
        <v>20</v>
      </c>
      <c r="R4" s="27">
        <v>36</v>
      </c>
    </row>
    <row r="5" spans="1:19" s="20" customFormat="1" x14ac:dyDescent="0.25">
      <c r="A5" s="20">
        <v>1</v>
      </c>
      <c r="B5" s="33" t="s">
        <v>22</v>
      </c>
      <c r="C5" s="40">
        <v>6010.8</v>
      </c>
      <c r="D5" s="31">
        <f t="shared" ref="D5:D17" si="0">C5/$C$18</f>
        <v>0.3838963809329165</v>
      </c>
      <c r="E5" s="32">
        <v>952.76</v>
      </c>
      <c r="F5" s="32">
        <v>620.06500000000005</v>
      </c>
      <c r="G5" s="32">
        <v>571.78599999999994</v>
      </c>
      <c r="H5" s="22">
        <f>SUM(E5:G5)</f>
        <v>2144.6109999999999</v>
      </c>
      <c r="I5" s="21">
        <f t="shared" ref="I5:I17" si="1">H5/$H$18</f>
        <v>0.17102763909222315</v>
      </c>
      <c r="J5" s="24">
        <v>0.3</v>
      </c>
      <c r="K5" s="24">
        <v>0.7</v>
      </c>
      <c r="L5" s="21">
        <f t="shared" ref="L5:L15" si="2">D5*J5+I5*K5</f>
        <v>0.23488826164443113</v>
      </c>
      <c r="M5" s="25">
        <f t="shared" ref="M5:M17" si="3">L5*$M$18</f>
        <v>913.71533779683716</v>
      </c>
      <c r="N5" s="37">
        <v>0</v>
      </c>
      <c r="O5" s="23">
        <v>0</v>
      </c>
      <c r="P5" s="26">
        <f>SUM(M5+N5+O5)</f>
        <v>913.71533779683716</v>
      </c>
      <c r="Q5" s="26">
        <f>ROUND((P5/$R$4),0)</f>
        <v>25</v>
      </c>
      <c r="R5" s="26">
        <f>Q5*$R$4</f>
        <v>900</v>
      </c>
      <c r="S5" s="29"/>
    </row>
    <row r="6" spans="1:19" s="20" customFormat="1" x14ac:dyDescent="0.25">
      <c r="A6" s="20">
        <v>2</v>
      </c>
      <c r="B6" s="33" t="s">
        <v>23</v>
      </c>
      <c r="C6" s="40">
        <v>1726.25</v>
      </c>
      <c r="D6" s="31">
        <f t="shared" si="0"/>
        <v>0.110251734808253</v>
      </c>
      <c r="E6" s="32">
        <v>1175.68</v>
      </c>
      <c r="F6" s="32">
        <v>837.68</v>
      </c>
      <c r="G6" s="32">
        <v>985.45</v>
      </c>
      <c r="H6" s="22">
        <f>SUM(E6:G6)</f>
        <v>2998.8100000000004</v>
      </c>
      <c r="I6" s="21">
        <f t="shared" si="1"/>
        <v>0.23914798272793986</v>
      </c>
      <c r="J6" s="24">
        <v>0.3</v>
      </c>
      <c r="K6" s="24">
        <v>0.7</v>
      </c>
      <c r="L6" s="21">
        <f t="shared" si="2"/>
        <v>0.20047910835203381</v>
      </c>
      <c r="M6" s="25">
        <f t="shared" si="3"/>
        <v>779.86373148941152</v>
      </c>
      <c r="N6" s="46">
        <v>229.3</v>
      </c>
      <c r="O6" s="23">
        <v>0</v>
      </c>
      <c r="P6" s="26">
        <f>SUM(M6+N6+O6)</f>
        <v>1009.1637314894115</v>
      </c>
      <c r="Q6" s="26">
        <f t="shared" ref="Q6:Q17" si="4">ROUND((P6/$R$4),0)</f>
        <v>28</v>
      </c>
      <c r="R6" s="26">
        <f t="shared" ref="R6:R17" si="5">Q6*$R$4</f>
        <v>1008</v>
      </c>
      <c r="S6" s="29"/>
    </row>
    <row r="7" spans="1:19" s="20" customFormat="1" x14ac:dyDescent="0.25">
      <c r="A7" s="20">
        <v>3</v>
      </c>
      <c r="B7" s="33" t="s">
        <v>24</v>
      </c>
      <c r="C7" s="40">
        <v>1847</v>
      </c>
      <c r="D7" s="31">
        <f t="shared" si="0"/>
        <v>0.11796376781511558</v>
      </c>
      <c r="E7" s="32">
        <v>375</v>
      </c>
      <c r="F7" s="32">
        <v>509.44</v>
      </c>
      <c r="G7" s="32">
        <v>752</v>
      </c>
      <c r="H7" s="22">
        <f t="shared" ref="H7:H15" si="6">SUM(E7:G7)</f>
        <v>1636.44</v>
      </c>
      <c r="I7" s="21">
        <f t="shared" si="1"/>
        <v>0.13050220749407596</v>
      </c>
      <c r="J7" s="24">
        <v>0.3</v>
      </c>
      <c r="K7" s="24">
        <v>0.7</v>
      </c>
      <c r="L7" s="21">
        <f t="shared" si="2"/>
        <v>0.12674067559038785</v>
      </c>
      <c r="M7" s="25">
        <f t="shared" si="3"/>
        <v>493.02122804660871</v>
      </c>
      <c r="N7" s="46">
        <v>116.56</v>
      </c>
      <c r="O7" s="23">
        <v>0</v>
      </c>
      <c r="P7" s="26">
        <f t="shared" ref="P7:P15" si="7">SUM(M7+N7+O7)</f>
        <v>609.58122804660866</v>
      </c>
      <c r="Q7" s="26">
        <f t="shared" si="4"/>
        <v>17</v>
      </c>
      <c r="R7" s="26">
        <f t="shared" si="5"/>
        <v>612</v>
      </c>
      <c r="S7" s="29"/>
    </row>
    <row r="8" spans="1:19" s="20" customFormat="1" x14ac:dyDescent="0.25">
      <c r="A8" s="20">
        <v>4</v>
      </c>
      <c r="B8" s="33" t="s">
        <v>25</v>
      </c>
      <c r="C8" s="40">
        <v>813.5</v>
      </c>
      <c r="D8" s="31">
        <f t="shared" si="0"/>
        <v>5.1956429408552531E-2</v>
      </c>
      <c r="E8" s="32">
        <v>407.76</v>
      </c>
      <c r="F8" s="32">
        <v>350.78</v>
      </c>
      <c r="G8" s="32">
        <v>324.8</v>
      </c>
      <c r="H8" s="22">
        <f t="shared" si="6"/>
        <v>1083.3399999999999</v>
      </c>
      <c r="I8" s="21">
        <f t="shared" si="1"/>
        <v>8.6393794741409527E-2</v>
      </c>
      <c r="J8" s="24">
        <v>0.3</v>
      </c>
      <c r="K8" s="24">
        <v>0.7</v>
      </c>
      <c r="L8" s="21">
        <f>D8*J8+I8*K8</f>
        <v>7.6062585141552425E-2</v>
      </c>
      <c r="M8" s="25">
        <f t="shared" si="3"/>
        <v>295.88345620063893</v>
      </c>
      <c r="N8" s="37">
        <v>0</v>
      </c>
      <c r="O8" s="23">
        <v>0</v>
      </c>
      <c r="P8" s="26">
        <f t="shared" si="7"/>
        <v>295.88345620063893</v>
      </c>
      <c r="Q8" s="26">
        <f t="shared" si="4"/>
        <v>8</v>
      </c>
      <c r="R8" s="26">
        <f t="shared" si="5"/>
        <v>288</v>
      </c>
      <c r="S8" s="29"/>
    </row>
    <row r="9" spans="1:19" s="20" customFormat="1" x14ac:dyDescent="0.25">
      <c r="A9" s="20">
        <v>5</v>
      </c>
      <c r="B9" s="33" t="s">
        <v>26</v>
      </c>
      <c r="C9" s="40">
        <v>146.65</v>
      </c>
      <c r="D9" s="34">
        <f t="shared" si="0"/>
        <v>9.3662082025374668E-3</v>
      </c>
      <c r="E9" s="32">
        <v>39</v>
      </c>
      <c r="F9" s="32">
        <v>34.700000000000003</v>
      </c>
      <c r="G9" s="32">
        <v>19.600000000000001</v>
      </c>
      <c r="H9" s="35">
        <f t="shared" si="6"/>
        <v>93.300000000000011</v>
      </c>
      <c r="I9" s="36">
        <f t="shared" si="1"/>
        <v>7.4404536427839004E-3</v>
      </c>
      <c r="J9" s="24">
        <v>0.3</v>
      </c>
      <c r="K9" s="24">
        <v>0.7</v>
      </c>
      <c r="L9" s="36">
        <f t="shared" si="2"/>
        <v>8.0181800107099709E-3</v>
      </c>
      <c r="M9" s="37">
        <f t="shared" si="3"/>
        <v>31.190720241661786</v>
      </c>
      <c r="N9" s="37">
        <v>0</v>
      </c>
      <c r="O9" s="38">
        <v>0</v>
      </c>
      <c r="P9" s="39">
        <f t="shared" si="7"/>
        <v>31.190720241661786</v>
      </c>
      <c r="Q9" s="26">
        <f t="shared" si="4"/>
        <v>1</v>
      </c>
      <c r="R9" s="26">
        <f t="shared" si="5"/>
        <v>36</v>
      </c>
      <c r="S9" s="29"/>
    </row>
    <row r="10" spans="1:19" s="20" customFormat="1" x14ac:dyDescent="0.25">
      <c r="A10" s="20">
        <v>6</v>
      </c>
      <c r="B10" s="33" t="s">
        <v>27</v>
      </c>
      <c r="C10" s="40">
        <v>813.5</v>
      </c>
      <c r="D10" s="34">
        <f t="shared" si="0"/>
        <v>5.1956429408552531E-2</v>
      </c>
      <c r="E10" s="32">
        <v>140</v>
      </c>
      <c r="F10" s="32">
        <v>111.65</v>
      </c>
      <c r="G10" s="32">
        <v>199</v>
      </c>
      <c r="H10" s="35">
        <f t="shared" si="6"/>
        <v>450.65</v>
      </c>
      <c r="I10" s="36">
        <f t="shared" si="1"/>
        <v>3.5938268318548384E-2</v>
      </c>
      <c r="J10" s="42">
        <v>0.3</v>
      </c>
      <c r="K10" s="42">
        <v>0.7</v>
      </c>
      <c r="L10" s="36">
        <f t="shared" si="2"/>
        <v>4.0743716645549627E-2</v>
      </c>
      <c r="M10" s="37">
        <f t="shared" si="3"/>
        <v>158.49305775118805</v>
      </c>
      <c r="N10" s="46">
        <v>86.35</v>
      </c>
      <c r="O10" s="38">
        <v>0</v>
      </c>
      <c r="P10" s="39">
        <f t="shared" si="7"/>
        <v>244.84305775118804</v>
      </c>
      <c r="Q10" s="26">
        <f t="shared" si="4"/>
        <v>7</v>
      </c>
      <c r="R10" s="26">
        <f t="shared" si="5"/>
        <v>252</v>
      </c>
      <c r="S10" s="29"/>
    </row>
    <row r="11" spans="1:19" s="20" customFormat="1" x14ac:dyDescent="0.25">
      <c r="A11" s="20">
        <v>7</v>
      </c>
      <c r="B11" s="33" t="s">
        <v>33</v>
      </c>
      <c r="C11" s="40">
        <v>1341.65</v>
      </c>
      <c r="D11" s="34">
        <f t="shared" si="0"/>
        <v>8.5688191169003697E-2</v>
      </c>
      <c r="E11" s="32">
        <v>823.36</v>
      </c>
      <c r="F11" s="32">
        <v>528.66</v>
      </c>
      <c r="G11" s="32">
        <v>381.77</v>
      </c>
      <c r="H11" s="35">
        <f t="shared" si="6"/>
        <v>1733.79</v>
      </c>
      <c r="I11" s="36">
        <f t="shared" si="1"/>
        <v>0.13826563902810607</v>
      </c>
      <c r="J11" s="24">
        <v>0.3</v>
      </c>
      <c r="K11" s="24">
        <v>0.7</v>
      </c>
      <c r="L11" s="36">
        <f t="shared" si="2"/>
        <v>0.12249240467037535</v>
      </c>
      <c r="M11" s="37">
        <f t="shared" si="3"/>
        <v>476.4954541677601</v>
      </c>
      <c r="N11" s="37">
        <v>0</v>
      </c>
      <c r="O11" s="38">
        <v>0</v>
      </c>
      <c r="P11" s="39">
        <f t="shared" si="7"/>
        <v>476.4954541677601</v>
      </c>
      <c r="Q11" s="26">
        <f t="shared" si="4"/>
        <v>13</v>
      </c>
      <c r="R11" s="26">
        <f t="shared" si="5"/>
        <v>468</v>
      </c>
      <c r="S11" s="29"/>
    </row>
    <row r="12" spans="1:19" s="20" customFormat="1" x14ac:dyDescent="0.25">
      <c r="A12" s="20">
        <v>8</v>
      </c>
      <c r="B12" s="33" t="s">
        <v>34</v>
      </c>
      <c r="C12" s="40">
        <v>662.6</v>
      </c>
      <c r="D12" s="34">
        <f t="shared" si="0"/>
        <v>4.2318783191280775E-2</v>
      </c>
      <c r="E12" s="32">
        <v>241.17</v>
      </c>
      <c r="F12" s="32">
        <v>248.23</v>
      </c>
      <c r="G12" s="32">
        <v>285.767</v>
      </c>
      <c r="H12" s="35">
        <f t="shared" si="6"/>
        <v>775.16699999999992</v>
      </c>
      <c r="I12" s="36">
        <f t="shared" si="1"/>
        <v>6.1817729141649159E-2</v>
      </c>
      <c r="J12" s="24">
        <v>0.3</v>
      </c>
      <c r="K12" s="24">
        <v>0.7</v>
      </c>
      <c r="L12" s="36">
        <f t="shared" si="2"/>
        <v>5.596804535653864E-2</v>
      </c>
      <c r="M12" s="37">
        <f t="shared" si="3"/>
        <v>217.7156964369353</v>
      </c>
      <c r="N12" s="37">
        <v>0</v>
      </c>
      <c r="O12" s="38">
        <v>0</v>
      </c>
      <c r="P12" s="39">
        <f t="shared" si="7"/>
        <v>217.7156964369353</v>
      </c>
      <c r="Q12" s="26">
        <f t="shared" si="4"/>
        <v>6</v>
      </c>
      <c r="R12" s="26">
        <f t="shared" si="5"/>
        <v>216</v>
      </c>
      <c r="S12" s="29"/>
    </row>
    <row r="13" spans="1:19" s="20" customFormat="1" x14ac:dyDescent="0.25">
      <c r="A13" s="20">
        <v>9</v>
      </c>
      <c r="B13" s="33" t="s">
        <v>35</v>
      </c>
      <c r="C13" s="40">
        <v>132.5</v>
      </c>
      <c r="D13" s="34">
        <f t="shared" si="0"/>
        <v>8.462479282892699E-3</v>
      </c>
      <c r="E13" s="32">
        <v>28</v>
      </c>
      <c r="F13" s="32">
        <v>22</v>
      </c>
      <c r="G13" s="32">
        <v>30</v>
      </c>
      <c r="H13" s="35">
        <f>SUM(E13:G13)</f>
        <v>80</v>
      </c>
      <c r="I13" s="36">
        <f t="shared" si="1"/>
        <v>6.3798101974567199E-3</v>
      </c>
      <c r="J13" s="24">
        <v>0.3</v>
      </c>
      <c r="K13" s="24">
        <v>0.7</v>
      </c>
      <c r="L13" s="36">
        <f t="shared" si="2"/>
        <v>7.0046109230875141E-3</v>
      </c>
      <c r="M13" s="37">
        <f t="shared" si="3"/>
        <v>27.247936490810428</v>
      </c>
      <c r="N13" s="37">
        <v>0</v>
      </c>
      <c r="O13" s="38">
        <v>0</v>
      </c>
      <c r="P13" s="39">
        <f t="shared" si="7"/>
        <v>27.247936490810428</v>
      </c>
      <c r="Q13" s="26">
        <f t="shared" si="4"/>
        <v>1</v>
      </c>
      <c r="R13" s="26">
        <f t="shared" si="5"/>
        <v>36</v>
      </c>
      <c r="S13" s="29"/>
    </row>
    <row r="14" spans="1:19" s="20" customFormat="1" x14ac:dyDescent="0.25">
      <c r="A14" s="20">
        <v>10</v>
      </c>
      <c r="B14" s="33" t="s">
        <v>28</v>
      </c>
      <c r="C14" s="40">
        <v>488.4</v>
      </c>
      <c r="D14" s="34">
        <f t="shared" si="0"/>
        <v>3.119301797558335E-2</v>
      </c>
      <c r="E14" s="32">
        <v>187.3</v>
      </c>
      <c r="F14" s="32">
        <v>150.80000000000001</v>
      </c>
      <c r="G14" s="32">
        <v>57.7</v>
      </c>
      <c r="H14" s="35">
        <f t="shared" si="6"/>
        <v>395.8</v>
      </c>
      <c r="I14" s="36">
        <f t="shared" si="1"/>
        <v>3.1564110951917121E-2</v>
      </c>
      <c r="J14" s="24">
        <v>0.3</v>
      </c>
      <c r="K14" s="24">
        <v>0.7</v>
      </c>
      <c r="L14" s="36">
        <f t="shared" si="2"/>
        <v>3.1452783059016991E-2</v>
      </c>
      <c r="M14" s="37">
        <f t="shared" si="3"/>
        <v>122.3513260995761</v>
      </c>
      <c r="N14" s="46">
        <v>70</v>
      </c>
      <c r="O14" s="38">
        <v>0</v>
      </c>
      <c r="P14" s="39">
        <f t="shared" si="7"/>
        <v>192.35132609957611</v>
      </c>
      <c r="Q14" s="26">
        <f t="shared" si="4"/>
        <v>5</v>
      </c>
      <c r="R14" s="26">
        <f t="shared" si="5"/>
        <v>180</v>
      </c>
      <c r="S14" s="29"/>
    </row>
    <row r="15" spans="1:19" s="20" customFormat="1" x14ac:dyDescent="0.25">
      <c r="A15" s="20">
        <v>11</v>
      </c>
      <c r="B15" s="33" t="s">
        <v>29</v>
      </c>
      <c r="C15" s="40">
        <v>299.5</v>
      </c>
      <c r="D15" s="34">
        <f t="shared" si="0"/>
        <v>1.9128396567746137E-2</v>
      </c>
      <c r="E15" s="32">
        <v>108.2</v>
      </c>
      <c r="F15" s="32">
        <v>115.376</v>
      </c>
      <c r="G15" s="32">
        <v>93.26</v>
      </c>
      <c r="H15" s="35">
        <f t="shared" si="6"/>
        <v>316.83600000000001</v>
      </c>
      <c r="I15" s="36">
        <f t="shared" si="1"/>
        <v>2.5266919296517469E-2</v>
      </c>
      <c r="J15" s="24">
        <v>0.3</v>
      </c>
      <c r="K15" s="24">
        <v>0.7</v>
      </c>
      <c r="L15" s="36">
        <f t="shared" si="2"/>
        <v>2.3425362477886066E-2</v>
      </c>
      <c r="M15" s="37">
        <f t="shared" si="3"/>
        <v>91.124660038976799</v>
      </c>
      <c r="N15" s="46">
        <v>61.29</v>
      </c>
      <c r="O15" s="38">
        <v>0</v>
      </c>
      <c r="P15" s="39">
        <f t="shared" si="7"/>
        <v>152.41466003897679</v>
      </c>
      <c r="Q15" s="26">
        <f t="shared" si="4"/>
        <v>4</v>
      </c>
      <c r="R15" s="26">
        <f t="shared" si="5"/>
        <v>144</v>
      </c>
      <c r="S15" s="29"/>
    </row>
    <row r="16" spans="1:19" s="20" customFormat="1" x14ac:dyDescent="0.25">
      <c r="A16" s="20">
        <v>12</v>
      </c>
      <c r="B16" s="33" t="s">
        <v>36</v>
      </c>
      <c r="C16" s="40">
        <v>100</v>
      </c>
      <c r="D16" s="34">
        <f t="shared" si="0"/>
        <v>6.3867768172775081E-3</v>
      </c>
      <c r="E16" s="32">
        <v>159.68799999999999</v>
      </c>
      <c r="F16" s="32">
        <v>185.779</v>
      </c>
      <c r="G16" s="32">
        <v>248.08699999999999</v>
      </c>
      <c r="H16" s="35">
        <f t="shared" ref="H16:H17" si="8">SUM(E16:G16)</f>
        <v>593.55399999999997</v>
      </c>
      <c r="I16" s="36">
        <f t="shared" si="1"/>
        <v>4.7334523274265322E-2</v>
      </c>
      <c r="J16" s="24">
        <v>0.3</v>
      </c>
      <c r="K16" s="24">
        <v>0.7</v>
      </c>
      <c r="L16" s="36">
        <f>D16*J16+I16*K16</f>
        <v>3.505019933716897E-2</v>
      </c>
      <c r="M16" s="37">
        <f t="shared" si="3"/>
        <v>136.3452754215873</v>
      </c>
      <c r="N16" s="37">
        <v>0</v>
      </c>
      <c r="O16" s="38">
        <v>0</v>
      </c>
      <c r="P16" s="39">
        <f t="shared" ref="P16:P17" si="9">SUM(M16+N16+O16)</f>
        <v>136.3452754215873</v>
      </c>
      <c r="Q16" s="26">
        <f t="shared" si="4"/>
        <v>4</v>
      </c>
      <c r="R16" s="26">
        <f t="shared" si="5"/>
        <v>144</v>
      </c>
      <c r="S16" s="29"/>
    </row>
    <row r="17" spans="1:20" s="20" customFormat="1" x14ac:dyDescent="0.25">
      <c r="A17" s="20">
        <v>13</v>
      </c>
      <c r="B17" s="33" t="s">
        <v>30</v>
      </c>
      <c r="C17" s="40">
        <v>1275</v>
      </c>
      <c r="D17" s="34">
        <f t="shared" si="0"/>
        <v>8.1431404420288234E-2</v>
      </c>
      <c r="E17" s="32">
        <v>64.900000000000006</v>
      </c>
      <c r="F17" s="32">
        <v>85.06</v>
      </c>
      <c r="G17" s="32">
        <v>87.3</v>
      </c>
      <c r="H17" s="35">
        <f t="shared" si="8"/>
        <v>237.26</v>
      </c>
      <c r="I17" s="36">
        <f t="shared" si="1"/>
        <v>1.8920922093107268E-2</v>
      </c>
      <c r="J17" s="24">
        <v>0.3</v>
      </c>
      <c r="K17" s="24">
        <v>0.7</v>
      </c>
      <c r="L17" s="36">
        <f t="shared" ref="L17" si="10">D17*J17+I17*K17</f>
        <v>3.7674066791261555E-2</v>
      </c>
      <c r="M17" s="37">
        <f t="shared" si="3"/>
        <v>146.55211981800744</v>
      </c>
      <c r="N17" s="37">
        <v>0</v>
      </c>
      <c r="O17" s="38">
        <v>0</v>
      </c>
      <c r="P17" s="39">
        <f t="shared" si="9"/>
        <v>146.55211981800744</v>
      </c>
      <c r="Q17" s="26">
        <f t="shared" si="4"/>
        <v>4</v>
      </c>
      <c r="R17" s="26">
        <f t="shared" si="5"/>
        <v>144</v>
      </c>
      <c r="S17" s="29"/>
    </row>
    <row r="18" spans="1:20" x14ac:dyDescent="0.25">
      <c r="B18" s="12" t="s">
        <v>2</v>
      </c>
      <c r="C18" s="41">
        <v>15657.35</v>
      </c>
      <c r="D18" s="13">
        <f t="shared" ref="D18:I18" si="11">SUM(D5:D17)</f>
        <v>1</v>
      </c>
      <c r="E18" s="14">
        <f t="shared" si="11"/>
        <v>4702.8179999999993</v>
      </c>
      <c r="F18" s="14">
        <f t="shared" si="11"/>
        <v>3800.2200000000003</v>
      </c>
      <c r="G18" s="14">
        <f t="shared" si="11"/>
        <v>4036.52</v>
      </c>
      <c r="H18" s="14">
        <f t="shared" si="11"/>
        <v>12539.558000000001</v>
      </c>
      <c r="I18" s="15">
        <f t="shared" si="11"/>
        <v>0.99999999999999989</v>
      </c>
      <c r="J18" s="16"/>
      <c r="K18" s="14"/>
      <c r="L18" s="15">
        <f>SUM(L5:L17)</f>
        <v>0.99999999999999989</v>
      </c>
      <c r="M18" s="17">
        <v>3890</v>
      </c>
      <c r="N18" s="30">
        <f>SUM(N5:N17)</f>
        <v>563.5</v>
      </c>
      <c r="O18" s="14">
        <f>SUM(O5:O17)</f>
        <v>0</v>
      </c>
      <c r="P18" s="14">
        <f>SUM(P5:P17)</f>
        <v>4453.5000000000009</v>
      </c>
      <c r="Q18" s="14">
        <f>SUM(Q5:Q17)</f>
        <v>123</v>
      </c>
      <c r="R18" s="14">
        <f>SUM(R5:R17)</f>
        <v>4428</v>
      </c>
      <c r="S18" s="7"/>
      <c r="T18" s="29"/>
    </row>
    <row r="19" spans="1:20" ht="123" x14ac:dyDescent="0.25">
      <c r="C19" s="6" t="s">
        <v>7</v>
      </c>
      <c r="D19" s="2"/>
      <c r="E19" s="2"/>
      <c r="F19" s="2"/>
      <c r="G19" s="2"/>
      <c r="H19" s="6" t="s">
        <v>8</v>
      </c>
      <c r="I19" s="2"/>
      <c r="J19" s="2"/>
      <c r="K19" s="2"/>
      <c r="L19" s="2"/>
      <c r="M19" s="6" t="s">
        <v>31</v>
      </c>
      <c r="N19" s="28"/>
      <c r="O19" s="2"/>
      <c r="P19" s="6" t="s">
        <v>32</v>
      </c>
    </row>
    <row r="20" spans="1:20" x14ac:dyDescent="0.25">
      <c r="B20" s="47"/>
      <c r="C20" s="47"/>
      <c r="D20" s="47"/>
      <c r="E20" s="47"/>
      <c r="F20" s="47"/>
      <c r="G20" s="47"/>
      <c r="H20" s="47"/>
      <c r="I20" s="47"/>
      <c r="J20" s="47"/>
    </row>
    <row r="21" spans="1:20" x14ac:dyDescent="0.25">
      <c r="B21" s="7"/>
      <c r="C21" s="7"/>
      <c r="D21" s="7"/>
      <c r="E21" s="7"/>
      <c r="F21" s="7"/>
      <c r="G21" s="7"/>
      <c r="H21" s="7"/>
      <c r="I21" s="7"/>
      <c r="J21" s="7"/>
    </row>
    <row r="24" spans="1:20" x14ac:dyDescent="0.25">
      <c r="C24" s="9"/>
      <c r="D24" s="10"/>
      <c r="E24" s="10"/>
      <c r="F24" s="11"/>
      <c r="G24" s="11"/>
    </row>
    <row r="25" spans="1:20" x14ac:dyDescent="0.25">
      <c r="B25" s="19" t="s">
        <v>14</v>
      </c>
    </row>
    <row r="30" spans="1:20" x14ac:dyDescent="0.25">
      <c r="B30" s="3" t="s">
        <v>11</v>
      </c>
    </row>
  </sheetData>
  <mergeCells count="8">
    <mergeCell ref="B20:J20"/>
    <mergeCell ref="B1:P1"/>
    <mergeCell ref="B3:B4"/>
    <mergeCell ref="C3:D3"/>
    <mergeCell ref="E3:I3"/>
    <mergeCell ref="J3:L3"/>
    <mergeCell ref="M3:O3"/>
    <mergeCell ref="P3:Q3"/>
  </mergeCells>
  <pageMargins left="0.39370078740157483" right="0.39370078740157483" top="0.39370078740157483" bottom="0.39370078740157483" header="0" footer="0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E38A-2C06-47DE-84A6-E2DF224DC54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Регион (2)</vt:lpstr>
      <vt:lpstr>Лист1</vt:lpstr>
      <vt:lpstr>'Регион (2)'!Область_печати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Mustafin_e</dc:creator>
  <cp:lastModifiedBy>Алишер Темиртас</cp:lastModifiedBy>
  <cp:lastPrinted>2026-06-16T06:23:54Z</cp:lastPrinted>
  <dcterms:created xsi:type="dcterms:W3CDTF">2017-02-03T04:04:35Z</dcterms:created>
  <dcterms:modified xsi:type="dcterms:W3CDTF">2026-09-23T05:25:08Z</dcterms:modified>
</cp:coreProperties>
</file>