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mirtas.alisher\Desktop\ГАЗ\Механизм\2026\"/>
    </mc:Choice>
  </mc:AlternateContent>
  <xr:revisionPtr revIDLastSave="0" documentId="13_ncr:1_{5EBD9AE2-E299-476A-8626-F4DA97AAE4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гион" sheetId="22" r:id="rId1"/>
  </sheets>
  <definedNames>
    <definedName name="_xlnm.Print_Area" localSheetId="0">Регион!$A$1:$R$26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" i="22" l="1"/>
  <c r="H8" i="22"/>
  <c r="D24" i="22"/>
  <c r="H24" i="22"/>
  <c r="H14" i="22"/>
  <c r="H23" i="22" l="1"/>
  <c r="H22" i="22"/>
  <c r="H21" i="22" l="1"/>
  <c r="H20" i="22"/>
  <c r="D20" i="22" l="1"/>
  <c r="D23" i="22"/>
  <c r="D22" i="22"/>
  <c r="D21" i="22"/>
  <c r="H19" i="22"/>
  <c r="D19" i="22" l="1"/>
  <c r="H18" i="22"/>
  <c r="D18" i="22"/>
  <c r="H17" i="22"/>
  <c r="D17" i="22"/>
  <c r="H12" i="22"/>
  <c r="H13" i="22"/>
  <c r="H15" i="22"/>
  <c r="H16" i="22"/>
  <c r="D12" i="22"/>
  <c r="D13" i="22"/>
  <c r="D14" i="22"/>
  <c r="D15" i="22"/>
  <c r="D16" i="22"/>
  <c r="N25" i="22" l="1"/>
  <c r="O25" i="22" l="1"/>
  <c r="G25" i="22" l="1"/>
  <c r="F25" i="22"/>
  <c r="E25" i="22"/>
  <c r="H11" i="22"/>
  <c r="H10" i="22"/>
  <c r="H9" i="22"/>
  <c r="H7" i="22"/>
  <c r="H5" i="22"/>
  <c r="H25" i="22" l="1"/>
  <c r="D9" i="22"/>
  <c r="D5" i="22"/>
  <c r="D7" i="22"/>
  <c r="D6" i="22"/>
  <c r="D11" i="22"/>
  <c r="D8" i="22"/>
  <c r="D10" i="22"/>
  <c r="I24" i="22" l="1"/>
  <c r="L24" i="22" s="1"/>
  <c r="M24" i="22" s="1"/>
  <c r="P24" i="22" s="1"/>
  <c r="I23" i="22"/>
  <c r="L23" i="22" s="1"/>
  <c r="I22" i="22"/>
  <c r="L22" i="22" s="1"/>
  <c r="I20" i="22"/>
  <c r="L20" i="22" s="1"/>
  <c r="M20" i="22" s="1"/>
  <c r="P20" i="22" s="1"/>
  <c r="I21" i="22"/>
  <c r="L21" i="22" s="1"/>
  <c r="I19" i="22"/>
  <c r="L19" i="22" s="1"/>
  <c r="M19" i="22" s="1"/>
  <c r="P19" i="22" s="1"/>
  <c r="I17" i="22"/>
  <c r="L17" i="22" s="1"/>
  <c r="M17" i="22" s="1"/>
  <c r="P17" i="22" s="1"/>
  <c r="Q17" i="22" s="1"/>
  <c r="R17" i="22" s="1"/>
  <c r="I18" i="22"/>
  <c r="L18" i="22" s="1"/>
  <c r="M18" i="22" s="1"/>
  <c r="P18" i="22" s="1"/>
  <c r="Q18" i="22" s="1"/>
  <c r="R18" i="22" s="1"/>
  <c r="I15" i="22"/>
  <c r="L15" i="22" s="1"/>
  <c r="M15" i="22" s="1"/>
  <c r="P15" i="22" s="1"/>
  <c r="Q15" i="22" s="1"/>
  <c r="R15" i="22" s="1"/>
  <c r="I13" i="22"/>
  <c r="L13" i="22" s="1"/>
  <c r="M13" i="22" s="1"/>
  <c r="P13" i="22" s="1"/>
  <c r="Q13" i="22" s="1"/>
  <c r="R13" i="22" s="1"/>
  <c r="I12" i="22"/>
  <c r="L12" i="22" s="1"/>
  <c r="M12" i="22" s="1"/>
  <c r="P12" i="22" s="1"/>
  <c r="Q12" i="22" s="1"/>
  <c r="R12" i="22" s="1"/>
  <c r="I16" i="22"/>
  <c r="L16" i="22" s="1"/>
  <c r="M16" i="22" s="1"/>
  <c r="P16" i="22" s="1"/>
  <c r="Q16" i="22" s="1"/>
  <c r="R16" i="22" s="1"/>
  <c r="I14" i="22"/>
  <c r="L14" i="22" s="1"/>
  <c r="M14" i="22" s="1"/>
  <c r="P14" i="22" s="1"/>
  <c r="Q14" i="22" s="1"/>
  <c r="R14" i="22" s="1"/>
  <c r="D25" i="22"/>
  <c r="I7" i="22"/>
  <c r="L7" i="22" s="1"/>
  <c r="I5" i="22"/>
  <c r="L5" i="22" s="1"/>
  <c r="I11" i="22"/>
  <c r="L11" i="22" s="1"/>
  <c r="I6" i="22"/>
  <c r="L6" i="22" s="1"/>
  <c r="I8" i="22"/>
  <c r="L8" i="22" s="1"/>
  <c r="M8" i="22" s="1"/>
  <c r="I10" i="22"/>
  <c r="L10" i="22" s="1"/>
  <c r="I9" i="22"/>
  <c r="L9" i="22" s="1"/>
  <c r="M9" i="22" s="1"/>
  <c r="M22" i="22" l="1"/>
  <c r="P22" i="22" s="1"/>
  <c r="M23" i="22"/>
  <c r="P23" i="22" s="1"/>
  <c r="M21" i="22"/>
  <c r="P21" i="22" s="1"/>
  <c r="M6" i="22"/>
  <c r="P6" i="22" s="1"/>
  <c r="Q6" i="22" s="1"/>
  <c r="R6" i="22" s="1"/>
  <c r="M10" i="22"/>
  <c r="P10" i="22" s="1"/>
  <c r="Q10" i="22" s="1"/>
  <c r="R10" i="22" s="1"/>
  <c r="M7" i="22"/>
  <c r="P7" i="22" s="1"/>
  <c r="Q7" i="22" s="1"/>
  <c r="R7" i="22" s="1"/>
  <c r="M11" i="22"/>
  <c r="P11" i="22" s="1"/>
  <c r="Q11" i="22" s="1"/>
  <c r="R11" i="22" s="1"/>
  <c r="P8" i="22"/>
  <c r="Q8" i="22" s="1"/>
  <c r="R8" i="22" s="1"/>
  <c r="P9" i="22"/>
  <c r="Q9" i="22" s="1"/>
  <c r="R9" i="22" s="1"/>
  <c r="I25" i="22"/>
  <c r="L25" i="22" l="1"/>
  <c r="M5" i="22"/>
  <c r="P5" i="22" s="1"/>
  <c r="P25" i="22" s="1"/>
  <c r="Q5" i="22" l="1"/>
  <c r="Q25" i="22" s="1"/>
  <c r="R5" i="22" l="1"/>
  <c r="R25" i="22" s="1"/>
</calcChain>
</file>

<file path=xl/sharedStrings.xml><?xml version="1.0" encoding="utf-8"?>
<sst xmlns="http://schemas.openxmlformats.org/spreadsheetml/2006/main" count="49" uniqueCount="49">
  <si>
    <t>К1</t>
  </si>
  <si>
    <t>К2</t>
  </si>
  <si>
    <t>ВСЕГО</t>
  </si>
  <si>
    <t>Инфраструктура</t>
  </si>
  <si>
    <t>Р1</t>
  </si>
  <si>
    <t>Р2</t>
  </si>
  <si>
    <t>Объем реализации СНГ</t>
  </si>
  <si>
    <r>
      <rPr>
        <b/>
        <sz val="11"/>
        <color theme="1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1"/>
        <rFont val="Calibri"/>
        <family val="2"/>
        <charset val="204"/>
        <scheme val="minor"/>
      </rPr>
      <t>ГСО общий (объем)</t>
    </r>
    <r>
      <rPr>
        <sz val="11"/>
        <color theme="1"/>
        <rFont val="Calibri"/>
        <family val="2"/>
        <charset val="204"/>
        <scheme val="minor"/>
      </rPr>
      <t xml:space="preserve"> -                общий объем мощностей ГСО региона</t>
    </r>
  </si>
  <si>
    <r>
      <rPr>
        <b/>
        <sz val="11"/>
        <color theme="1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1"/>
        <rFont val="Calibri"/>
        <family val="2"/>
        <charset val="204"/>
        <scheme val="minor"/>
      </rPr>
      <t>ГСО общий</t>
    </r>
    <r>
      <rPr>
        <b/>
        <sz val="11"/>
        <color theme="1"/>
        <rFont val="Calibri"/>
        <family val="2"/>
        <charset val="204"/>
        <scheme val="minor"/>
      </rPr>
      <t xml:space="preserve"> (объем реал)</t>
    </r>
    <r>
      <rPr>
        <sz val="11"/>
        <color theme="1"/>
        <rFont val="Calibri"/>
        <family val="2"/>
        <charset val="204"/>
        <scheme val="minor"/>
      </rPr>
      <t xml:space="preserve"> - общий объем реализации ГСО региона за исключением объемов ГРУ, за предыдущие три календарных месяца</t>
    </r>
  </si>
  <si>
    <t>Распределение</t>
  </si>
  <si>
    <r>
      <t xml:space="preserve">Р </t>
    </r>
    <r>
      <rPr>
        <b/>
        <vertAlign val="subscript"/>
        <sz val="11"/>
        <color theme="0"/>
        <rFont val="Calibri"/>
        <family val="2"/>
        <charset val="204"/>
        <scheme val="minor"/>
      </rPr>
      <t>(ГСО)</t>
    </r>
  </si>
  <si>
    <t xml:space="preserve">   </t>
  </si>
  <si>
    <r>
      <rPr>
        <sz val="11"/>
        <color theme="0"/>
        <rFont val="Calibri"/>
        <family val="2"/>
        <charset val="204"/>
        <scheme val="minor"/>
      </rPr>
      <t xml:space="preserve">Объем мощностей ГСО </t>
    </r>
    <r>
      <rPr>
        <b/>
        <sz val="11"/>
        <color theme="0"/>
        <rFont val="Calibri"/>
        <family val="2"/>
        <charset val="204"/>
        <scheme val="minor"/>
      </rPr>
      <t xml:space="preserve">Р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(объем)</t>
    </r>
  </si>
  <si>
    <r>
      <rPr>
        <sz val="11"/>
        <color theme="0"/>
        <rFont val="Calibri"/>
        <family val="2"/>
        <charset val="204"/>
        <scheme val="minor"/>
      </rPr>
      <t xml:space="preserve">Объемы СНГ для ГРУ </t>
    </r>
    <r>
      <rPr>
        <b/>
        <sz val="11"/>
        <color theme="0"/>
        <rFont val="Calibri"/>
        <family val="2"/>
        <charset val="204"/>
        <scheme val="minor"/>
      </rPr>
      <t xml:space="preserve"> V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(ГРУ)</t>
    </r>
  </si>
  <si>
    <t xml:space="preserve"> </t>
  </si>
  <si>
    <t>Коэффициенты</t>
  </si>
  <si>
    <r>
      <rPr>
        <sz val="11"/>
        <color theme="0"/>
        <rFont val="Calibri"/>
        <family val="2"/>
        <charset val="204"/>
        <scheme val="minor"/>
      </rPr>
      <t xml:space="preserve">Объемы к распределению в разрезе субъектов за исключением объемов для бытовых баллонов и ГРУ   </t>
    </r>
    <r>
      <rPr>
        <b/>
        <sz val="11"/>
        <color theme="0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0"/>
        <rFont val="Calibri"/>
        <family val="2"/>
        <charset val="204"/>
        <scheme val="minor"/>
      </rPr>
      <t>(ГСО)</t>
    </r>
  </si>
  <si>
    <t>Объемы к распределению с учетом бытовых баллонов и ГРУ</t>
  </si>
  <si>
    <t>Объемы СНГ для бытовых баллонов</t>
  </si>
  <si>
    <r>
      <rPr>
        <sz val="11"/>
        <color theme="0"/>
        <rFont val="Calibri"/>
        <family val="2"/>
        <charset val="204"/>
        <scheme val="minor"/>
      </rPr>
      <t xml:space="preserve">Объемы к распределению в разрезе субъектов с учетом бытовых баллонов и ГРУ в соответствии механизму    </t>
    </r>
    <r>
      <rPr>
        <b/>
        <sz val="11"/>
        <color theme="0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(сз)</t>
    </r>
  </si>
  <si>
    <t>вагоннормма</t>
  </si>
  <si>
    <t>Заявители</t>
  </si>
  <si>
    <t>ТОО "ГазИндустрия" 80340006310</t>
  </si>
  <si>
    <t>ТОО "Интерснаб Gas" 100140010952</t>
  </si>
  <si>
    <t>ТОО  "Blue-Star.PV" 151140008586</t>
  </si>
  <si>
    <t>ТОО  "BIG Capital IST" 110640004869</t>
  </si>
  <si>
    <t>ТОО  "Регион Газ ДВ" 230140025957</t>
  </si>
  <si>
    <t>ТОО "ГазСбытСервис" 090440007106</t>
  </si>
  <si>
    <t>ТОО  "Манекс" 021040002834</t>
  </si>
  <si>
    <t>ТОО  "ФЛЛИД" 921040000757</t>
  </si>
  <si>
    <t>ТОО "SP GLOBAL GAS " 161140029164</t>
  </si>
  <si>
    <r>
      <rPr>
        <b/>
        <sz val="11"/>
        <color theme="1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1"/>
        <rFont val="Calibri"/>
        <family val="2"/>
        <charset val="204"/>
        <scheme val="minor"/>
      </rPr>
      <t xml:space="preserve">(план)  </t>
    </r>
    <r>
      <rPr>
        <sz val="11"/>
        <color theme="1"/>
        <rFont val="Calibri"/>
        <family val="2"/>
        <charset val="204"/>
        <scheme val="minor"/>
      </rPr>
      <t>общей объем, предусмотренный в плане поставки вне товарной биржи для каждого региона, за исключением объема СНГ выделенного для реализации через ГРУ</t>
    </r>
  </si>
  <si>
    <r>
      <rPr>
        <b/>
        <sz val="11"/>
        <color theme="1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1"/>
        <rFont val="Calibri"/>
        <family val="2"/>
        <charset val="204"/>
        <scheme val="minor"/>
      </rPr>
      <t>общий (план)</t>
    </r>
    <r>
      <rPr>
        <b/>
        <sz val="11"/>
        <color theme="1"/>
        <rFont val="Calibri"/>
        <family val="2"/>
        <charset val="204"/>
        <scheme val="minor"/>
      </rPr>
      <t xml:space="preserve">  </t>
    </r>
    <r>
      <rPr>
        <sz val="11"/>
        <color theme="1"/>
        <rFont val="Calibri"/>
        <family val="2"/>
        <charset val="204"/>
        <scheme val="minor"/>
      </rPr>
      <t>общей объем, предусмотренный в плане поставки вне товарной биржи для каждого региона</t>
    </r>
  </si>
  <si>
    <t>ТОО "GAS IMPEX KZ" 161240015792</t>
  </si>
  <si>
    <t>ИП "Алтын Сапа" 890515351315</t>
  </si>
  <si>
    <t xml:space="preserve">ТОО "Гор Газ Нурсултан" 200540014504 </t>
  </si>
  <si>
    <t>TOO "LF-Trade" 140440009441</t>
  </si>
  <si>
    <t>ТОО "ATJ Group" 240140031498</t>
  </si>
  <si>
    <t>ИП "Амиров  Ж.Р." 810208350264</t>
  </si>
  <si>
    <t>ТОО "Петро-Стайл" 241040017095</t>
  </si>
  <si>
    <t xml:space="preserve"> ТОО «VASA BG » 220240011225</t>
  </si>
  <si>
    <t>ИП Арыстан 020116550549</t>
  </si>
  <si>
    <t>ТОО ТМТ GAS 250140015218</t>
  </si>
  <si>
    <t>1-месяц сентябрь</t>
  </si>
  <si>
    <t>2-месяц октябрь</t>
  </si>
  <si>
    <t>3-месяц ноябрь</t>
  </si>
  <si>
    <r>
      <t>Объем реализации СНГ  за исключением объемов для бытовых баллонов и ГРУ, за предыдущие три календарных месяца (</t>
    </r>
    <r>
      <rPr>
        <b/>
        <i/>
        <u/>
        <sz val="11"/>
        <color rgb="FFFF0000"/>
        <rFont val="Calibri"/>
        <family val="2"/>
        <charset val="204"/>
        <scheme val="minor"/>
      </rPr>
      <t>сентябрь, октябрь, ноябрь 2025 года</t>
    </r>
    <r>
      <rPr>
        <sz val="11"/>
        <color theme="0"/>
        <rFont val="Calibri"/>
        <family val="2"/>
        <charset val="204"/>
        <scheme val="minor"/>
      </rPr>
      <t xml:space="preserve">)                                                </t>
    </r>
    <r>
      <rPr>
        <b/>
        <sz val="11"/>
        <color theme="0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(объем реал)</t>
    </r>
  </si>
  <si>
    <t>ИП АманГаз  730208350079</t>
  </si>
  <si>
    <t>Методика распределения СНГ на внутренний рынок на март месяц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</si>
</sst>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_ ;[Red]\-0\ "/>
    <numFmt numFmtId="166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vertAlign val="subscript"/>
      <sz val="11"/>
      <color theme="1"/>
      <name val="Calibri"/>
      <family val="2"/>
      <charset val="204"/>
      <scheme val="minor"/>
    </font>
    <font>
      <b/>
      <vertAlign val="subscript"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u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9" fontId="3" fillId="3" borderId="3" xfId="1" applyFont="1" applyFill="1" applyBorder="1" applyAlignment="1">
      <alignment horizontal="center" vertical="center"/>
    </xf>
    <xf numFmtId="3" fontId="3" fillId="3" borderId="9" xfId="0" applyNumberFormat="1" applyFont="1" applyFill="1" applyBorder="1" applyAlignment="1">
      <alignment horizontal="center" vertical="center"/>
    </xf>
    <xf numFmtId="9" fontId="3" fillId="3" borderId="9" xfId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3" fontId="9" fillId="3" borderId="9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1" fontId="0" fillId="0" borderId="0" xfId="0" applyNumberFormat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left" vertical="center"/>
    </xf>
    <xf numFmtId="10" fontId="0" fillId="0" borderId="1" xfId="1" applyNumberFormat="1" applyFont="1" applyFill="1" applyBorder="1" applyAlignment="1">
      <alignment horizontal="center" vertical="center"/>
    </xf>
    <xf numFmtId="3" fontId="8" fillId="0" borderId="5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0" fillId="3" borderId="0" xfId="0" applyNumberFormat="1" applyFill="1" applyBorder="1" applyAlignment="1">
      <alignment horizontal="center" vertical="top" wrapText="1"/>
    </xf>
    <xf numFmtId="165" fontId="0" fillId="0" borderId="0" xfId="0" applyNumberFormat="1" applyFill="1" applyAlignment="1">
      <alignment vertical="center"/>
    </xf>
    <xf numFmtId="3" fontId="11" fillId="3" borderId="9" xfId="0" applyNumberFormat="1" applyFont="1" applyFill="1" applyBorder="1" applyAlignment="1">
      <alignment horizontal="center" vertical="center"/>
    </xf>
    <xf numFmtId="10" fontId="0" fillId="0" borderId="4" xfId="1" applyNumberFormat="1" applyFont="1" applyFill="1" applyBorder="1" applyAlignment="1">
      <alignment horizontal="center" vertical="center"/>
    </xf>
    <xf numFmtId="164" fontId="12" fillId="5" borderId="1" xfId="0" applyNumberFormat="1" applyFont="1" applyFill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3" fontId="0" fillId="6" borderId="1" xfId="0" applyNumberFormat="1" applyFill="1" applyBorder="1" applyAlignment="1">
      <alignment horizontal="center" vertical="center"/>
    </xf>
    <xf numFmtId="165" fontId="0" fillId="6" borderId="0" xfId="0" applyNumberFormat="1" applyFill="1" applyAlignment="1">
      <alignment vertical="center"/>
    </xf>
    <xf numFmtId="0" fontId="0" fillId="5" borderId="0" xfId="0" applyFill="1" applyAlignment="1">
      <alignment vertical="center"/>
    </xf>
    <xf numFmtId="0" fontId="0" fillId="5" borderId="1" xfId="0" applyFill="1" applyBorder="1" applyAlignment="1">
      <alignment horizontal="left" vertical="center"/>
    </xf>
    <xf numFmtId="10" fontId="0" fillId="5" borderId="4" xfId="1" applyNumberFormat="1" applyFont="1" applyFill="1" applyBorder="1" applyAlignment="1">
      <alignment horizontal="center" vertical="center"/>
    </xf>
    <xf numFmtId="3" fontId="8" fillId="5" borderId="5" xfId="0" applyNumberFormat="1" applyFont="1" applyFill="1" applyBorder="1" applyAlignment="1">
      <alignment horizontal="center" vertical="center"/>
    </xf>
    <xf numFmtId="10" fontId="0" fillId="5" borderId="1" xfId="1" applyNumberFormat="1" applyFont="1" applyFill="1" applyBorder="1" applyAlignment="1">
      <alignment horizontal="center" vertical="center"/>
    </xf>
    <xf numFmtId="4" fontId="0" fillId="5" borderId="1" xfId="0" applyNumberFormat="1" applyFill="1" applyBorder="1" applyAlignment="1">
      <alignment horizontal="center" vertical="center"/>
    </xf>
    <xf numFmtId="3" fontId="8" fillId="5" borderId="1" xfId="0" applyNumberFormat="1" applyFont="1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166" fontId="3" fillId="3" borderId="9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7"/>
  <sheetViews>
    <sheetView tabSelected="1" view="pageBreakPreview" zoomScaleNormal="90" zoomScaleSheetLayoutView="100" workbookViewId="0">
      <selection activeCell="B1" sqref="B1:P1"/>
    </sheetView>
  </sheetViews>
  <sheetFormatPr defaultColWidth="8.85546875" defaultRowHeight="15" x14ac:dyDescent="0.25"/>
  <cols>
    <col min="1" max="1" width="3.28515625" style="3" customWidth="1"/>
    <col min="2" max="2" width="35.42578125" style="3" customWidth="1"/>
    <col min="3" max="3" width="13" style="3" customWidth="1"/>
    <col min="4" max="4" width="11.7109375" style="4" customWidth="1"/>
    <col min="5" max="5" width="11.5703125" style="3" customWidth="1"/>
    <col min="6" max="6" width="12.140625" style="3" customWidth="1"/>
    <col min="7" max="7" width="11.85546875" style="3" customWidth="1"/>
    <col min="8" max="8" width="24.28515625" style="3" customWidth="1"/>
    <col min="9" max="9" width="8.42578125" style="3" customWidth="1"/>
    <col min="10" max="10" width="5.7109375" style="3" customWidth="1"/>
    <col min="11" max="11" width="5.28515625" style="3" customWidth="1"/>
    <col min="12" max="12" width="7.140625" style="3" bestFit="1" customWidth="1"/>
    <col min="13" max="13" width="22.42578125" style="3" customWidth="1"/>
    <col min="14" max="14" width="13.28515625" style="3" customWidth="1"/>
    <col min="15" max="15" width="12.85546875" style="3" customWidth="1"/>
    <col min="16" max="16" width="25.85546875" style="3" customWidth="1"/>
    <col min="17" max="17" width="7.28515625" style="3" hidden="1" customWidth="1"/>
    <col min="18" max="18" width="10.140625" style="3" hidden="1" customWidth="1"/>
    <col min="19" max="19" width="10.28515625" style="3" bestFit="1" customWidth="1"/>
    <col min="20" max="20" width="4.140625" style="3" bestFit="1" customWidth="1"/>
    <col min="21" max="16384" width="8.85546875" style="3"/>
  </cols>
  <sheetData>
    <row r="1" spans="1:19" ht="18.75" x14ac:dyDescent="0.25">
      <c r="B1" s="52" t="s">
        <v>48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3" spans="1:19" s="4" customFormat="1" ht="29.45" customHeight="1" x14ac:dyDescent="0.25">
      <c r="B3" s="53" t="s">
        <v>21</v>
      </c>
      <c r="C3" s="53" t="s">
        <v>3</v>
      </c>
      <c r="D3" s="53"/>
      <c r="E3" s="54" t="s">
        <v>6</v>
      </c>
      <c r="F3" s="54"/>
      <c r="G3" s="54"/>
      <c r="H3" s="54"/>
      <c r="I3" s="54"/>
      <c r="J3" s="55" t="s">
        <v>15</v>
      </c>
      <c r="K3" s="55"/>
      <c r="L3" s="56"/>
      <c r="M3" s="57" t="s">
        <v>17</v>
      </c>
      <c r="N3" s="58"/>
      <c r="O3" s="59"/>
      <c r="P3" s="60" t="s">
        <v>9</v>
      </c>
      <c r="Q3" s="61"/>
    </row>
    <row r="4" spans="1:19" s="1" customFormat="1" ht="147" customHeight="1" x14ac:dyDescent="0.25">
      <c r="B4" s="53"/>
      <c r="C4" s="31" t="s">
        <v>12</v>
      </c>
      <c r="D4" s="30" t="s">
        <v>4</v>
      </c>
      <c r="E4" s="18" t="s">
        <v>43</v>
      </c>
      <c r="F4" s="18" t="s">
        <v>44</v>
      </c>
      <c r="G4" s="18" t="s">
        <v>45</v>
      </c>
      <c r="H4" s="8" t="s">
        <v>46</v>
      </c>
      <c r="I4" s="30" t="s">
        <v>5</v>
      </c>
      <c r="J4" s="30" t="s">
        <v>0</v>
      </c>
      <c r="K4" s="30" t="s">
        <v>1</v>
      </c>
      <c r="L4" s="30" t="s">
        <v>10</v>
      </c>
      <c r="M4" s="31" t="s">
        <v>16</v>
      </c>
      <c r="N4" s="5" t="s">
        <v>18</v>
      </c>
      <c r="O4" s="31" t="s">
        <v>13</v>
      </c>
      <c r="P4" s="20" t="s">
        <v>19</v>
      </c>
      <c r="Q4" s="29" t="s">
        <v>20</v>
      </c>
      <c r="R4" s="29">
        <v>36</v>
      </c>
    </row>
    <row r="5" spans="1:19" s="21" customFormat="1" x14ac:dyDescent="0.25">
      <c r="A5" s="21">
        <v>1</v>
      </c>
      <c r="B5" s="22" t="s">
        <v>22</v>
      </c>
      <c r="C5" s="48">
        <v>6010.8</v>
      </c>
      <c r="D5" s="35">
        <f t="shared" ref="D5:D24" si="0">C5/$C$25</f>
        <v>0.38271455586188452</v>
      </c>
      <c r="E5" s="36">
        <v>1856.63</v>
      </c>
      <c r="F5" s="36">
        <v>1719.6990000000001</v>
      </c>
      <c r="G5" s="36">
        <v>1980.107</v>
      </c>
      <c r="H5" s="24">
        <f>SUM(E5:G5)</f>
        <v>5556.4359999999997</v>
      </c>
      <c r="I5" s="23">
        <f t="shared" ref="I5:I24" si="1">H5/$H$25</f>
        <v>0.2629812051819892</v>
      </c>
      <c r="J5" s="26">
        <v>0.3</v>
      </c>
      <c r="K5" s="26">
        <v>0.7</v>
      </c>
      <c r="L5" s="23">
        <f t="shared" ref="L5:L16" si="2">D5*J5+I5*K5</f>
        <v>0.29890121038595774</v>
      </c>
      <c r="M5" s="27">
        <f t="shared" ref="M5:M24" si="3">L5*$M$25</f>
        <v>1164.2202144533053</v>
      </c>
      <c r="N5" s="45">
        <v>0</v>
      </c>
      <c r="O5" s="25">
        <v>0</v>
      </c>
      <c r="P5" s="28">
        <f>SUM(M5+N5+O5)</f>
        <v>1164.2202144533053</v>
      </c>
      <c r="Q5" s="28">
        <f>ROUND((P5/$R$4),0)</f>
        <v>32</v>
      </c>
      <c r="R5" s="28">
        <f>Q5*$R$4</f>
        <v>1152</v>
      </c>
      <c r="S5" s="33"/>
    </row>
    <row r="6" spans="1:19" s="21" customFormat="1" x14ac:dyDescent="0.25">
      <c r="A6" s="21">
        <v>2</v>
      </c>
      <c r="B6" s="22" t="s">
        <v>23</v>
      </c>
      <c r="C6" s="48">
        <v>1726.25</v>
      </c>
      <c r="D6" s="35">
        <f t="shared" si="0"/>
        <v>0.10991232482474515</v>
      </c>
      <c r="E6" s="36">
        <v>1047.7570000000001</v>
      </c>
      <c r="F6" s="36">
        <v>1068.048</v>
      </c>
      <c r="G6" s="36">
        <v>774.76199999999994</v>
      </c>
      <c r="H6" s="24">
        <f>SUM(E6:G6)</f>
        <v>2890.567</v>
      </c>
      <c r="I6" s="23">
        <f t="shared" si="1"/>
        <v>0.13680798146856851</v>
      </c>
      <c r="J6" s="26">
        <v>0.3</v>
      </c>
      <c r="K6" s="26">
        <v>0.7</v>
      </c>
      <c r="L6" s="23">
        <f t="shared" si="2"/>
        <v>0.12873928447542149</v>
      </c>
      <c r="M6" s="27">
        <f t="shared" si="3"/>
        <v>501.43951303176669</v>
      </c>
      <c r="N6" s="45">
        <v>257.66500000000002</v>
      </c>
      <c r="O6" s="25">
        <v>0</v>
      </c>
      <c r="P6" s="28">
        <f>SUM(M6+N6+O6)</f>
        <v>759.10451303176671</v>
      </c>
      <c r="Q6" s="28">
        <f t="shared" ref="Q6:Q16" si="4">ROUND((P6/$R$4),0)</f>
        <v>21</v>
      </c>
      <c r="R6" s="28">
        <f t="shared" ref="R6:R16" si="5">Q6*$R$4</f>
        <v>756</v>
      </c>
      <c r="S6" s="33"/>
    </row>
    <row r="7" spans="1:19" s="21" customFormat="1" x14ac:dyDescent="0.25">
      <c r="A7" s="21">
        <v>3</v>
      </c>
      <c r="B7" s="22" t="s">
        <v>24</v>
      </c>
      <c r="C7" s="48">
        <v>1840</v>
      </c>
      <c r="D7" s="35">
        <f t="shared" si="0"/>
        <v>0.11715491827807738</v>
      </c>
      <c r="E7" s="36">
        <v>522</v>
      </c>
      <c r="F7" s="36">
        <v>385</v>
      </c>
      <c r="G7" s="36">
        <v>408.66</v>
      </c>
      <c r="H7" s="24">
        <f t="shared" ref="H7:H16" si="6">SUM(E7:G7)</f>
        <v>1315.66</v>
      </c>
      <c r="I7" s="23">
        <f t="shared" si="1"/>
        <v>6.2269025038664341E-2</v>
      </c>
      <c r="J7" s="26">
        <v>0.3</v>
      </c>
      <c r="K7" s="26">
        <v>0.7</v>
      </c>
      <c r="L7" s="23">
        <f t="shared" si="2"/>
        <v>7.8734793010488247E-2</v>
      </c>
      <c r="M7" s="27">
        <f t="shared" si="3"/>
        <v>306.67201877585171</v>
      </c>
      <c r="N7" s="45">
        <v>70.34</v>
      </c>
      <c r="O7" s="25">
        <v>0</v>
      </c>
      <c r="P7" s="28">
        <f t="shared" ref="P7:P16" si="7">SUM(M7+N7+O7)</f>
        <v>377.01201877585174</v>
      </c>
      <c r="Q7" s="28">
        <f t="shared" si="4"/>
        <v>10</v>
      </c>
      <c r="R7" s="28">
        <f t="shared" si="5"/>
        <v>360</v>
      </c>
      <c r="S7" s="33"/>
    </row>
    <row r="8" spans="1:19" s="21" customFormat="1" x14ac:dyDescent="0.25">
      <c r="A8" s="21">
        <v>4</v>
      </c>
      <c r="B8" s="22" t="s">
        <v>25</v>
      </c>
      <c r="C8" s="48">
        <v>795</v>
      </c>
      <c r="D8" s="35">
        <f t="shared" si="0"/>
        <v>5.0618565234277997E-2</v>
      </c>
      <c r="E8" s="36">
        <v>223.3</v>
      </c>
      <c r="F8" s="36">
        <v>354.56</v>
      </c>
      <c r="G8" s="36">
        <v>313.88</v>
      </c>
      <c r="H8" s="24">
        <f t="shared" si="6"/>
        <v>891.74</v>
      </c>
      <c r="I8" s="23">
        <f t="shared" si="1"/>
        <v>4.2205266093047242E-2</v>
      </c>
      <c r="J8" s="26">
        <v>0.3</v>
      </c>
      <c r="K8" s="26">
        <v>0.7</v>
      </c>
      <c r="L8" s="23">
        <f>D8*J8+I8*K8</f>
        <v>4.4729255835416468E-2</v>
      </c>
      <c r="M8" s="27">
        <f t="shared" si="3"/>
        <v>174.22045147894715</v>
      </c>
      <c r="N8" s="45">
        <v>0</v>
      </c>
      <c r="O8" s="25">
        <v>0</v>
      </c>
      <c r="P8" s="28">
        <f t="shared" si="7"/>
        <v>174.22045147894715</v>
      </c>
      <c r="Q8" s="28">
        <f t="shared" si="4"/>
        <v>5</v>
      </c>
      <c r="R8" s="28">
        <f t="shared" si="5"/>
        <v>180</v>
      </c>
      <c r="S8" s="33"/>
    </row>
    <row r="9" spans="1:19" s="37" customFormat="1" x14ac:dyDescent="0.25">
      <c r="A9" s="40">
        <v>5</v>
      </c>
      <c r="B9" s="41" t="s">
        <v>40</v>
      </c>
      <c r="C9" s="48">
        <v>10</v>
      </c>
      <c r="D9" s="42">
        <f t="shared" si="0"/>
        <v>6.3671151238085528E-4</v>
      </c>
      <c r="E9" s="36">
        <v>50.743000000000002</v>
      </c>
      <c r="F9" s="36">
        <v>98.834999999999994</v>
      </c>
      <c r="G9" s="36">
        <v>112.67</v>
      </c>
      <c r="H9" s="43">
        <f t="shared" si="6"/>
        <v>262.24799999999999</v>
      </c>
      <c r="I9" s="44">
        <f t="shared" si="1"/>
        <v>1.241196606899932E-2</v>
      </c>
      <c r="J9" s="26">
        <v>0.3</v>
      </c>
      <c r="K9" s="26">
        <v>0.7</v>
      </c>
      <c r="L9" s="44">
        <f t="shared" si="2"/>
        <v>8.8793897020137801E-3</v>
      </c>
      <c r="M9" s="27">
        <f t="shared" si="3"/>
        <v>34.585222889343676</v>
      </c>
      <c r="N9" s="45">
        <v>0</v>
      </c>
      <c r="O9" s="46">
        <v>0</v>
      </c>
      <c r="P9" s="47">
        <f t="shared" si="7"/>
        <v>34.585222889343676</v>
      </c>
      <c r="Q9" s="38">
        <f t="shared" si="4"/>
        <v>1</v>
      </c>
      <c r="R9" s="38">
        <f t="shared" si="5"/>
        <v>36</v>
      </c>
      <c r="S9" s="39"/>
    </row>
    <row r="10" spans="1:19" s="21" customFormat="1" x14ac:dyDescent="0.25">
      <c r="A10" s="21">
        <v>6</v>
      </c>
      <c r="B10" s="41" t="s">
        <v>26</v>
      </c>
      <c r="C10" s="48">
        <v>146.65</v>
      </c>
      <c r="D10" s="42">
        <f t="shared" si="0"/>
        <v>9.3373743290652445E-3</v>
      </c>
      <c r="E10" s="36">
        <v>126</v>
      </c>
      <c r="F10" s="36">
        <v>129</v>
      </c>
      <c r="G10" s="36">
        <v>157</v>
      </c>
      <c r="H10" s="43">
        <f t="shared" si="6"/>
        <v>412</v>
      </c>
      <c r="I10" s="44">
        <f t="shared" si="1"/>
        <v>1.9499595880341204E-2</v>
      </c>
      <c r="J10" s="26">
        <v>0.3</v>
      </c>
      <c r="K10" s="26">
        <v>0.7</v>
      </c>
      <c r="L10" s="44">
        <f t="shared" si="2"/>
        <v>1.6450929414958414E-2</v>
      </c>
      <c r="M10" s="45">
        <f t="shared" si="3"/>
        <v>64.076370071263028</v>
      </c>
      <c r="N10" s="45">
        <v>0</v>
      </c>
      <c r="O10" s="46">
        <v>0</v>
      </c>
      <c r="P10" s="47">
        <f t="shared" si="7"/>
        <v>64.076370071263028</v>
      </c>
      <c r="Q10" s="28">
        <f t="shared" si="4"/>
        <v>2</v>
      </c>
      <c r="R10" s="28">
        <f t="shared" si="5"/>
        <v>72</v>
      </c>
      <c r="S10" s="33"/>
    </row>
    <row r="11" spans="1:19" s="21" customFormat="1" x14ac:dyDescent="0.25">
      <c r="A11" s="21">
        <v>7</v>
      </c>
      <c r="B11" s="41" t="s">
        <v>27</v>
      </c>
      <c r="C11" s="48">
        <v>813.5</v>
      </c>
      <c r="D11" s="42">
        <f t="shared" si="0"/>
        <v>5.1796481532182581E-2</v>
      </c>
      <c r="E11" s="36">
        <v>204</v>
      </c>
      <c r="F11" s="36">
        <v>187</v>
      </c>
      <c r="G11" s="36">
        <v>231</v>
      </c>
      <c r="H11" s="43">
        <f t="shared" si="6"/>
        <v>622</v>
      </c>
      <c r="I11" s="44">
        <f t="shared" si="1"/>
        <v>2.9438710285369485E-2</v>
      </c>
      <c r="J11" s="26">
        <v>0.3</v>
      </c>
      <c r="K11" s="26">
        <v>0.7</v>
      </c>
      <c r="L11" s="44">
        <f t="shared" si="2"/>
        <v>3.614604165941341E-2</v>
      </c>
      <c r="M11" s="45">
        <f t="shared" si="3"/>
        <v>140.78883226341523</v>
      </c>
      <c r="N11" s="45">
        <v>0</v>
      </c>
      <c r="O11" s="46">
        <v>0</v>
      </c>
      <c r="P11" s="47">
        <f t="shared" si="7"/>
        <v>140.78883226341523</v>
      </c>
      <c r="Q11" s="28">
        <f t="shared" si="4"/>
        <v>4</v>
      </c>
      <c r="R11" s="28">
        <f t="shared" si="5"/>
        <v>144</v>
      </c>
      <c r="S11" s="33"/>
    </row>
    <row r="12" spans="1:19" s="21" customFormat="1" x14ac:dyDescent="0.25">
      <c r="A12" s="21">
        <v>8</v>
      </c>
      <c r="B12" s="41" t="s">
        <v>33</v>
      </c>
      <c r="C12" s="48">
        <v>1332</v>
      </c>
      <c r="D12" s="42">
        <f t="shared" si="0"/>
        <v>8.4809973449129925E-2</v>
      </c>
      <c r="E12" s="36">
        <v>812.97900000000004</v>
      </c>
      <c r="F12" s="36">
        <v>704.67899999999997</v>
      </c>
      <c r="G12" s="36">
        <v>528.91999999999996</v>
      </c>
      <c r="H12" s="43">
        <f t="shared" si="6"/>
        <v>2046.578</v>
      </c>
      <c r="I12" s="44">
        <f t="shared" si="1"/>
        <v>9.6862728003876061E-2</v>
      </c>
      <c r="J12" s="26">
        <v>0.3</v>
      </c>
      <c r="K12" s="26">
        <v>0.7</v>
      </c>
      <c r="L12" s="44">
        <f t="shared" si="2"/>
        <v>9.3246901637452209E-2</v>
      </c>
      <c r="M12" s="45">
        <f t="shared" si="3"/>
        <v>363.19668187787636</v>
      </c>
      <c r="N12" s="45">
        <v>0</v>
      </c>
      <c r="O12" s="46">
        <v>0</v>
      </c>
      <c r="P12" s="47">
        <f t="shared" si="7"/>
        <v>363.19668187787636</v>
      </c>
      <c r="Q12" s="28">
        <f t="shared" si="4"/>
        <v>10</v>
      </c>
      <c r="R12" s="28">
        <f t="shared" si="5"/>
        <v>360</v>
      </c>
      <c r="S12" s="33"/>
    </row>
    <row r="13" spans="1:19" s="21" customFormat="1" x14ac:dyDescent="0.25">
      <c r="A13" s="21">
        <v>9</v>
      </c>
      <c r="B13" s="41" t="s">
        <v>34</v>
      </c>
      <c r="C13" s="48">
        <v>662.6</v>
      </c>
      <c r="D13" s="42">
        <f t="shared" si="0"/>
        <v>4.2188504810355479E-2</v>
      </c>
      <c r="E13" s="36">
        <v>322.63600000000002</v>
      </c>
      <c r="F13" s="36">
        <v>366.98599999999999</v>
      </c>
      <c r="G13" s="36">
        <v>143.63</v>
      </c>
      <c r="H13" s="43">
        <f t="shared" si="6"/>
        <v>833.25200000000007</v>
      </c>
      <c r="I13" s="44">
        <f t="shared" si="1"/>
        <v>3.9437080743898227E-2</v>
      </c>
      <c r="J13" s="26">
        <v>0.3</v>
      </c>
      <c r="K13" s="26">
        <v>0.7</v>
      </c>
      <c r="L13" s="44">
        <f t="shared" si="2"/>
        <v>4.0262507963835403E-2</v>
      </c>
      <c r="M13" s="45">
        <f t="shared" si="3"/>
        <v>156.82246851913891</v>
      </c>
      <c r="N13" s="45">
        <v>0</v>
      </c>
      <c r="O13" s="46">
        <v>0</v>
      </c>
      <c r="P13" s="47">
        <f t="shared" si="7"/>
        <v>156.82246851913891</v>
      </c>
      <c r="Q13" s="28">
        <f t="shared" si="4"/>
        <v>4</v>
      </c>
      <c r="R13" s="28">
        <f t="shared" si="5"/>
        <v>144</v>
      </c>
      <c r="S13" s="33"/>
    </row>
    <row r="14" spans="1:19" s="21" customFormat="1" x14ac:dyDescent="0.25">
      <c r="A14" s="40">
        <v>10</v>
      </c>
      <c r="B14" s="41" t="s">
        <v>35</v>
      </c>
      <c r="C14" s="48">
        <v>132.5</v>
      </c>
      <c r="D14" s="42">
        <f t="shared" si="0"/>
        <v>8.4364275390463334E-3</v>
      </c>
      <c r="E14" s="36">
        <v>78.739999999999995</v>
      </c>
      <c r="F14" s="36">
        <v>30</v>
      </c>
      <c r="G14" s="36">
        <v>36</v>
      </c>
      <c r="H14" s="43">
        <f>SUM(E14:G14)</f>
        <v>144.74</v>
      </c>
      <c r="I14" s="44">
        <f t="shared" si="1"/>
        <v>6.8504162808752083E-3</v>
      </c>
      <c r="J14" s="26">
        <v>0.3</v>
      </c>
      <c r="K14" s="26">
        <v>0.7</v>
      </c>
      <c r="L14" s="44">
        <f t="shared" si="2"/>
        <v>7.3262196583265462E-3</v>
      </c>
      <c r="M14" s="45">
        <f t="shared" si="3"/>
        <v>28.535625569181896</v>
      </c>
      <c r="N14" s="45">
        <v>0</v>
      </c>
      <c r="O14" s="46">
        <v>0</v>
      </c>
      <c r="P14" s="47">
        <f t="shared" si="7"/>
        <v>28.535625569181896</v>
      </c>
      <c r="Q14" s="28">
        <f t="shared" si="4"/>
        <v>1</v>
      </c>
      <c r="R14" s="28">
        <f t="shared" si="5"/>
        <v>36</v>
      </c>
      <c r="S14" s="33"/>
    </row>
    <row r="15" spans="1:19" s="21" customFormat="1" x14ac:dyDescent="0.25">
      <c r="A15" s="21">
        <v>11</v>
      </c>
      <c r="B15" s="41" t="s">
        <v>28</v>
      </c>
      <c r="C15" s="48">
        <v>488.4</v>
      </c>
      <c r="D15" s="42">
        <f t="shared" si="0"/>
        <v>3.1096990264680973E-2</v>
      </c>
      <c r="E15" s="36">
        <v>369</v>
      </c>
      <c r="F15" s="36">
        <v>280</v>
      </c>
      <c r="G15" s="36">
        <v>281.83999999999997</v>
      </c>
      <c r="H15" s="43">
        <f t="shared" si="6"/>
        <v>930.83999999999992</v>
      </c>
      <c r="I15" s="44">
        <f t="shared" si="1"/>
        <v>4.4055834537031074E-2</v>
      </c>
      <c r="J15" s="26">
        <v>0.3</v>
      </c>
      <c r="K15" s="26">
        <v>0.7</v>
      </c>
      <c r="L15" s="44">
        <f t="shared" si="2"/>
        <v>4.0168181255326042E-2</v>
      </c>
      <c r="M15" s="45">
        <f t="shared" si="3"/>
        <v>156.45506598949493</v>
      </c>
      <c r="N15" s="45">
        <v>0</v>
      </c>
      <c r="O15" s="46">
        <v>0</v>
      </c>
      <c r="P15" s="47">
        <f t="shared" si="7"/>
        <v>156.45506598949493</v>
      </c>
      <c r="Q15" s="28">
        <f t="shared" si="4"/>
        <v>4</v>
      </c>
      <c r="R15" s="28">
        <f t="shared" si="5"/>
        <v>144</v>
      </c>
      <c r="S15" s="33"/>
    </row>
    <row r="16" spans="1:19" s="21" customFormat="1" x14ac:dyDescent="0.25">
      <c r="A16" s="21">
        <v>12</v>
      </c>
      <c r="B16" s="41" t="s">
        <v>29</v>
      </c>
      <c r="C16" s="48">
        <v>299.5</v>
      </c>
      <c r="D16" s="42">
        <f t="shared" si="0"/>
        <v>1.9069509795806617E-2</v>
      </c>
      <c r="E16" s="36">
        <v>372</v>
      </c>
      <c r="F16" s="36">
        <v>205</v>
      </c>
      <c r="G16" s="36">
        <v>152.63999999999999</v>
      </c>
      <c r="H16" s="43">
        <f t="shared" si="6"/>
        <v>729.64</v>
      </c>
      <c r="I16" s="44">
        <f t="shared" si="1"/>
        <v>3.45332163546897E-2</v>
      </c>
      <c r="J16" s="26">
        <v>0.3</v>
      </c>
      <c r="K16" s="26">
        <v>0.7</v>
      </c>
      <c r="L16" s="44">
        <f t="shared" si="2"/>
        <v>2.9894104387024775E-2</v>
      </c>
      <c r="M16" s="45">
        <f t="shared" si="3"/>
        <v>116.43753658746149</v>
      </c>
      <c r="N16" s="45">
        <v>0</v>
      </c>
      <c r="O16" s="46">
        <v>0</v>
      </c>
      <c r="P16" s="47">
        <f t="shared" si="7"/>
        <v>116.43753658746149</v>
      </c>
      <c r="Q16" s="28">
        <f t="shared" si="4"/>
        <v>3</v>
      </c>
      <c r="R16" s="28">
        <f t="shared" si="5"/>
        <v>108</v>
      </c>
      <c r="S16" s="33"/>
    </row>
    <row r="17" spans="1:20" s="21" customFormat="1" x14ac:dyDescent="0.25">
      <c r="A17" s="21">
        <v>13</v>
      </c>
      <c r="B17" s="41" t="s">
        <v>36</v>
      </c>
      <c r="C17" s="48">
        <v>100</v>
      </c>
      <c r="D17" s="42">
        <f t="shared" si="0"/>
        <v>6.3671151238085533E-3</v>
      </c>
      <c r="E17" s="36">
        <v>335.87400000000002</v>
      </c>
      <c r="F17" s="36">
        <v>270.08800000000002</v>
      </c>
      <c r="G17" s="36">
        <v>241.86199999999999</v>
      </c>
      <c r="H17" s="43">
        <f t="shared" ref="H17:H24" si="8">SUM(E17:G17)</f>
        <v>847.82399999999996</v>
      </c>
      <c r="I17" s="44">
        <f t="shared" si="1"/>
        <v>4.0126760625374756E-2</v>
      </c>
      <c r="J17" s="26">
        <v>0.3</v>
      </c>
      <c r="K17" s="26">
        <v>0.7</v>
      </c>
      <c r="L17" s="44">
        <f t="shared" ref="L17:L24" si="9">D17*J17+I17*K17</f>
        <v>2.9998866974904895E-2</v>
      </c>
      <c r="M17" s="45">
        <f t="shared" si="3"/>
        <v>116.84558686725457</v>
      </c>
      <c r="N17" s="45">
        <v>0</v>
      </c>
      <c r="O17" s="46">
        <v>0</v>
      </c>
      <c r="P17" s="47">
        <f t="shared" ref="P17:P24" si="10">SUM(M17+N17+O17)</f>
        <v>116.84558686725457</v>
      </c>
      <c r="Q17" s="28">
        <f t="shared" ref="Q17:Q18" si="11">ROUND((P17/$R$4),0)</f>
        <v>3</v>
      </c>
      <c r="R17" s="28">
        <f t="shared" ref="R17:R18" si="12">Q17*$R$4</f>
        <v>108</v>
      </c>
      <c r="S17" s="33"/>
    </row>
    <row r="18" spans="1:20" s="21" customFormat="1" x14ac:dyDescent="0.25">
      <c r="A18" s="21">
        <v>14</v>
      </c>
      <c r="B18" s="41" t="s">
        <v>30</v>
      </c>
      <c r="C18" s="48">
        <v>1275</v>
      </c>
      <c r="D18" s="42">
        <f t="shared" si="0"/>
        <v>8.1180717828559054E-2</v>
      </c>
      <c r="E18" s="36">
        <v>205.45400000000001</v>
      </c>
      <c r="F18" s="36">
        <v>164.16</v>
      </c>
      <c r="G18" s="36">
        <v>195.86799999999999</v>
      </c>
      <c r="H18" s="43">
        <f t="shared" si="8"/>
        <v>565.48199999999997</v>
      </c>
      <c r="I18" s="44">
        <f t="shared" si="1"/>
        <v>2.6763763295162873E-2</v>
      </c>
      <c r="J18" s="26">
        <v>0.3</v>
      </c>
      <c r="K18" s="26">
        <v>0.7</v>
      </c>
      <c r="L18" s="44">
        <f t="shared" si="9"/>
        <v>4.3088849655181727E-2</v>
      </c>
      <c r="M18" s="45">
        <f t="shared" si="3"/>
        <v>167.83106940693281</v>
      </c>
      <c r="N18" s="45">
        <v>0</v>
      </c>
      <c r="O18" s="46">
        <v>0</v>
      </c>
      <c r="P18" s="47">
        <f t="shared" si="10"/>
        <v>167.83106940693281</v>
      </c>
      <c r="Q18" s="28">
        <f t="shared" si="11"/>
        <v>5</v>
      </c>
      <c r="R18" s="28">
        <f t="shared" si="12"/>
        <v>180</v>
      </c>
      <c r="S18" s="33"/>
    </row>
    <row r="19" spans="1:20" s="21" customFormat="1" x14ac:dyDescent="0.25">
      <c r="A19" s="40">
        <v>15</v>
      </c>
      <c r="B19" s="41" t="s">
        <v>37</v>
      </c>
      <c r="C19" s="48">
        <v>31.5</v>
      </c>
      <c r="D19" s="42">
        <f t="shared" si="0"/>
        <v>2.0056412639996943E-3</v>
      </c>
      <c r="E19" s="36">
        <v>252</v>
      </c>
      <c r="F19" s="36">
        <v>270</v>
      </c>
      <c r="G19" s="36">
        <v>178</v>
      </c>
      <c r="H19" s="43">
        <f t="shared" si="8"/>
        <v>700</v>
      </c>
      <c r="I19" s="44">
        <f t="shared" si="1"/>
        <v>3.313038135009428E-2</v>
      </c>
      <c r="J19" s="26">
        <v>0.3</v>
      </c>
      <c r="K19" s="26">
        <v>0.7</v>
      </c>
      <c r="L19" s="44">
        <f t="shared" si="9"/>
        <v>2.3792959324265905E-2</v>
      </c>
      <c r="M19" s="45">
        <f t="shared" si="3"/>
        <v>92.673576568015704</v>
      </c>
      <c r="N19" s="45">
        <v>0</v>
      </c>
      <c r="O19" s="46">
        <v>0</v>
      </c>
      <c r="P19" s="47">
        <f t="shared" si="10"/>
        <v>92.673576568015704</v>
      </c>
      <c r="Q19" s="28"/>
      <c r="R19" s="28"/>
      <c r="S19" s="33"/>
    </row>
    <row r="20" spans="1:20" s="21" customFormat="1" x14ac:dyDescent="0.25">
      <c r="A20" s="21">
        <v>16</v>
      </c>
      <c r="B20" s="50" t="s">
        <v>47</v>
      </c>
      <c r="C20" s="48">
        <v>6</v>
      </c>
      <c r="D20" s="42">
        <f t="shared" si="0"/>
        <v>3.8202690742851318E-4</v>
      </c>
      <c r="E20" s="36">
        <v>11.532</v>
      </c>
      <c r="F20" s="36">
        <v>130.04400000000001</v>
      </c>
      <c r="G20" s="36">
        <v>110.06</v>
      </c>
      <c r="H20" s="43">
        <f t="shared" si="8"/>
        <v>251.63600000000002</v>
      </c>
      <c r="I20" s="44">
        <f t="shared" si="1"/>
        <v>1.1909709487731892E-2</v>
      </c>
      <c r="J20" s="26">
        <v>0.3</v>
      </c>
      <c r="K20" s="26">
        <v>0.7</v>
      </c>
      <c r="L20" s="44">
        <f t="shared" si="9"/>
        <v>8.4514047136408782E-3</v>
      </c>
      <c r="M20" s="45">
        <f t="shared" si="3"/>
        <v>32.918221359631218</v>
      </c>
      <c r="N20" s="45">
        <v>0</v>
      </c>
      <c r="O20" s="46">
        <v>0</v>
      </c>
      <c r="P20" s="47">
        <f t="shared" si="10"/>
        <v>32.918221359631218</v>
      </c>
      <c r="Q20" s="28"/>
      <c r="R20" s="28"/>
      <c r="S20" s="33"/>
    </row>
    <row r="21" spans="1:20" s="37" customFormat="1" x14ac:dyDescent="0.25">
      <c r="A21" s="21">
        <v>17</v>
      </c>
      <c r="B21" s="41" t="s">
        <v>38</v>
      </c>
      <c r="C21" s="48">
        <v>10</v>
      </c>
      <c r="D21" s="42">
        <f t="shared" si="0"/>
        <v>6.3671151238085528E-4</v>
      </c>
      <c r="E21" s="36">
        <v>207</v>
      </c>
      <c r="F21" s="36">
        <v>150</v>
      </c>
      <c r="G21" s="36">
        <v>226</v>
      </c>
      <c r="H21" s="43">
        <f t="shared" si="8"/>
        <v>583</v>
      </c>
      <c r="I21" s="44">
        <f t="shared" si="1"/>
        <v>2.7592874753007091E-2</v>
      </c>
      <c r="J21" s="26">
        <v>0.3</v>
      </c>
      <c r="K21" s="26">
        <v>0.7</v>
      </c>
      <c r="L21" s="44">
        <f t="shared" si="9"/>
        <v>1.9506025780819218E-2</v>
      </c>
      <c r="M21" s="45">
        <f t="shared" si="3"/>
        <v>75.975970416290849</v>
      </c>
      <c r="N21" s="45">
        <v>0</v>
      </c>
      <c r="O21" s="46">
        <v>0</v>
      </c>
      <c r="P21" s="47">
        <f t="shared" si="10"/>
        <v>75.975970416290849</v>
      </c>
      <c r="Q21" s="38"/>
      <c r="R21" s="38"/>
      <c r="S21" s="39"/>
    </row>
    <row r="22" spans="1:20" s="37" customFormat="1" x14ac:dyDescent="0.25">
      <c r="A22" s="21">
        <v>18</v>
      </c>
      <c r="B22" s="41" t="s">
        <v>41</v>
      </c>
      <c r="C22" s="48">
        <v>8.5</v>
      </c>
      <c r="D22" s="42">
        <f t="shared" si="0"/>
        <v>5.41204785523727E-4</v>
      </c>
      <c r="E22" s="36">
        <v>125</v>
      </c>
      <c r="F22" s="36">
        <v>125</v>
      </c>
      <c r="G22" s="36">
        <v>130</v>
      </c>
      <c r="H22" s="43">
        <f t="shared" si="8"/>
        <v>380</v>
      </c>
      <c r="I22" s="44">
        <f t="shared" si="1"/>
        <v>1.7985064161479752E-2</v>
      </c>
      <c r="J22" s="26">
        <v>0.3</v>
      </c>
      <c r="K22" s="26">
        <v>0.7</v>
      </c>
      <c r="L22" s="44">
        <f t="shared" ref="L22:L23" si="13">D22*J22+I22*K22</f>
        <v>1.2751906348692943E-2</v>
      </c>
      <c r="M22" s="45">
        <f t="shared" si="3"/>
        <v>49.66867522815901</v>
      </c>
      <c r="N22" s="45">
        <v>0</v>
      </c>
      <c r="O22" s="46">
        <v>0</v>
      </c>
      <c r="P22" s="47">
        <f t="shared" si="10"/>
        <v>49.66867522815901</v>
      </c>
      <c r="Q22" s="38"/>
      <c r="R22" s="38"/>
      <c r="S22" s="39"/>
    </row>
    <row r="23" spans="1:20" s="37" customFormat="1" x14ac:dyDescent="0.25">
      <c r="A23" s="21">
        <v>19</v>
      </c>
      <c r="B23" s="41" t="s">
        <v>42</v>
      </c>
      <c r="C23" s="48">
        <v>8.5</v>
      </c>
      <c r="D23" s="42">
        <f t="shared" si="0"/>
        <v>5.41204785523727E-4</v>
      </c>
      <c r="E23" s="36">
        <v>126</v>
      </c>
      <c r="F23" s="36">
        <v>187</v>
      </c>
      <c r="G23" s="36">
        <v>213</v>
      </c>
      <c r="H23" s="43">
        <f t="shared" si="8"/>
        <v>526</v>
      </c>
      <c r="I23" s="44">
        <f t="shared" si="1"/>
        <v>2.4895115128785127E-2</v>
      </c>
      <c r="J23" s="26">
        <v>0.3</v>
      </c>
      <c r="K23" s="26">
        <v>0.7</v>
      </c>
      <c r="L23" s="44">
        <f t="shared" si="13"/>
        <v>1.7588942025806707E-2</v>
      </c>
      <c r="M23" s="45">
        <f t="shared" si="3"/>
        <v>68.508929190517122</v>
      </c>
      <c r="N23" s="45">
        <v>0</v>
      </c>
      <c r="O23" s="46">
        <v>0</v>
      </c>
      <c r="P23" s="47">
        <f t="shared" si="10"/>
        <v>68.508929190517122</v>
      </c>
      <c r="Q23" s="38"/>
      <c r="R23" s="38"/>
      <c r="S23" s="39"/>
    </row>
    <row r="24" spans="1:20" s="37" customFormat="1" x14ac:dyDescent="0.25">
      <c r="A24" s="40">
        <v>20</v>
      </c>
      <c r="B24" s="41" t="s">
        <v>39</v>
      </c>
      <c r="C24" s="48">
        <v>10</v>
      </c>
      <c r="D24" s="42">
        <f t="shared" si="0"/>
        <v>6.3671151238085528E-4</v>
      </c>
      <c r="E24" s="36">
        <v>215</v>
      </c>
      <c r="F24" s="36">
        <v>172</v>
      </c>
      <c r="G24" s="36">
        <v>252</v>
      </c>
      <c r="H24" s="43">
        <f t="shared" si="8"/>
        <v>639</v>
      </c>
      <c r="I24" s="44">
        <f t="shared" si="1"/>
        <v>3.0243305261014632E-2</v>
      </c>
      <c r="J24" s="26">
        <v>0.3</v>
      </c>
      <c r="K24" s="26">
        <v>0.7</v>
      </c>
      <c r="L24" s="44">
        <f t="shared" si="9"/>
        <v>2.13613271364245E-2</v>
      </c>
      <c r="M24" s="45">
        <f t="shared" si="3"/>
        <v>83.202369196373425</v>
      </c>
      <c r="N24" s="45">
        <v>0</v>
      </c>
      <c r="O24" s="46">
        <v>0</v>
      </c>
      <c r="P24" s="47">
        <f t="shared" si="10"/>
        <v>83.202369196373425</v>
      </c>
      <c r="Q24" s="38"/>
      <c r="R24" s="38"/>
      <c r="S24" s="39"/>
    </row>
    <row r="25" spans="1:20" x14ac:dyDescent="0.25">
      <c r="B25" s="12" t="s">
        <v>2</v>
      </c>
      <c r="C25" s="49">
        <v>15705.7</v>
      </c>
      <c r="D25" s="13">
        <f t="shared" ref="D25:I25" si="14">SUM(D5:D24)</f>
        <v>1.0000636711512381</v>
      </c>
      <c r="E25" s="14">
        <f t="shared" si="14"/>
        <v>7463.6450000000004</v>
      </c>
      <c r="F25" s="14">
        <f t="shared" si="14"/>
        <v>6997.0989999999993</v>
      </c>
      <c r="G25" s="14">
        <f t="shared" si="14"/>
        <v>6667.8990000000013</v>
      </c>
      <c r="H25" s="14">
        <f t="shared" si="14"/>
        <v>21128.643</v>
      </c>
      <c r="I25" s="15">
        <f t="shared" si="14"/>
        <v>0.99999999999999989</v>
      </c>
      <c r="J25" s="16"/>
      <c r="K25" s="14"/>
      <c r="L25" s="15">
        <f>SUM(L5:L24)</f>
        <v>1.0000191013453714</v>
      </c>
      <c r="M25" s="17">
        <v>3895</v>
      </c>
      <c r="N25" s="34">
        <f>SUM(N5:N24)</f>
        <v>328.005</v>
      </c>
      <c r="O25" s="14">
        <f>SUM(O5:O24)</f>
        <v>0</v>
      </c>
      <c r="P25" s="14">
        <f>SUM(P5:P24)</f>
        <v>4223.0793997402207</v>
      </c>
      <c r="Q25" s="14">
        <f>SUM(Q5:Q24)</f>
        <v>105</v>
      </c>
      <c r="R25" s="14">
        <f>SUM(R5:R24)</f>
        <v>3780</v>
      </c>
      <c r="S25" s="7"/>
      <c r="T25" s="33"/>
    </row>
    <row r="26" spans="1:20" ht="123" x14ac:dyDescent="0.25">
      <c r="C26" s="6" t="s">
        <v>7</v>
      </c>
      <c r="D26" s="2"/>
      <c r="E26" s="2"/>
      <c r="F26" s="2"/>
      <c r="G26" s="2"/>
      <c r="H26" s="6" t="s">
        <v>8</v>
      </c>
      <c r="I26" s="2"/>
      <c r="J26" s="2"/>
      <c r="K26" s="2"/>
      <c r="L26" s="2"/>
      <c r="M26" s="6" t="s">
        <v>31</v>
      </c>
      <c r="N26" s="32"/>
      <c r="O26" s="2"/>
      <c r="P26" s="6" t="s">
        <v>32</v>
      </c>
    </row>
    <row r="27" spans="1:20" x14ac:dyDescent="0.25">
      <c r="B27" s="51"/>
      <c r="C27" s="51"/>
      <c r="D27" s="51"/>
      <c r="E27" s="51"/>
      <c r="F27" s="51"/>
      <c r="G27" s="51"/>
      <c r="H27" s="51"/>
      <c r="I27" s="51"/>
      <c r="J27" s="51"/>
    </row>
    <row r="28" spans="1:20" x14ac:dyDescent="0.25">
      <c r="B28" s="7"/>
      <c r="C28" s="7"/>
      <c r="D28" s="7"/>
      <c r="E28" s="7"/>
      <c r="F28" s="7"/>
      <c r="G28" s="7"/>
      <c r="H28" s="7"/>
      <c r="I28" s="7"/>
      <c r="J28" s="7"/>
    </row>
    <row r="31" spans="1:20" x14ac:dyDescent="0.25">
      <c r="C31" s="9"/>
      <c r="D31" s="10"/>
      <c r="E31" s="10"/>
      <c r="F31" s="11"/>
      <c r="G31" s="11"/>
    </row>
    <row r="32" spans="1:20" x14ac:dyDescent="0.25">
      <c r="B32" s="19" t="s">
        <v>14</v>
      </c>
    </row>
    <row r="37" spans="2:2" x14ac:dyDescent="0.25">
      <c r="B37" s="3" t="s">
        <v>11</v>
      </c>
    </row>
  </sheetData>
  <mergeCells count="8">
    <mergeCell ref="B27:J27"/>
    <mergeCell ref="B1:P1"/>
    <mergeCell ref="B3:B4"/>
    <mergeCell ref="C3:D3"/>
    <mergeCell ref="E3:I3"/>
    <mergeCell ref="J3:L3"/>
    <mergeCell ref="M3:O3"/>
    <mergeCell ref="P3:Q3"/>
  </mergeCells>
  <pageMargins left="0.39370078740157483" right="0.39370078740157483" top="0.39370078740157483" bottom="0.39370078740157483" header="0" footer="0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Регион</vt:lpstr>
      <vt:lpstr>Регион!Область_печати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Mustafin_e</dc:creator>
  <cp:lastModifiedBy>Алишер Темиртас</cp:lastModifiedBy>
  <cp:lastPrinted>2025-06-13T03:58:49Z</cp:lastPrinted>
  <dcterms:created xsi:type="dcterms:W3CDTF">2017-02-03T04:04:35Z</dcterms:created>
  <dcterms:modified xsi:type="dcterms:W3CDTF">2025-12-12T07:12:23Z</dcterms:modified>
</cp:coreProperties>
</file>