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Р на 2026\ПРР на утв 25.12.25г\ПРР2026-2030\"/>
    </mc:Choice>
  </mc:AlternateContent>
  <xr:revisionPtr revIDLastSave="0" documentId="13_ncr:1_{086F0A26-985B-4E0F-9609-78466A8BCAD1}" xr6:coauthVersionLast="47" xr6:coauthVersionMax="47" xr10:uidLastSave="{00000000-0000-0000-0000-000000000000}"/>
  <bookViews>
    <workbookView xWindow="-120" yWindow="-120" windowWidth="29040" windowHeight="15720" tabRatio="269" activeTab="1" xr2:uid="{00000000-000D-0000-FFFF-FFFF00000000}"/>
  </bookViews>
  <sheets>
    <sheet name="Инвест. план" sheetId="20" r:id="rId1"/>
    <sheet name="карта приор" sheetId="21" r:id="rId2"/>
  </sheets>
  <definedNames>
    <definedName name="_xlnm._FilterDatabase" localSheetId="0" hidden="1">'Инвест. план'!$9:$370</definedName>
    <definedName name="_xlnm.Print_Titles" localSheetId="0">'Инвест. план'!$7:$8</definedName>
    <definedName name="_xlnm.Print_Area" localSheetId="1">'карта приор'!$A$1:$K$347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21" l="1"/>
  <c r="H312" i="20"/>
  <c r="G312" i="20"/>
  <c r="F346" i="21" l="1"/>
  <c r="F344" i="21"/>
  <c r="F342" i="21"/>
  <c r="F339" i="21"/>
  <c r="F337" i="21"/>
  <c r="F333" i="21"/>
  <c r="F330" i="21"/>
  <c r="F326" i="21"/>
  <c r="F309" i="21"/>
  <c r="F308" i="21"/>
  <c r="F307" i="21"/>
  <c r="F306" i="21"/>
  <c r="F305" i="21"/>
  <c r="F304" i="21"/>
  <c r="F303" i="21"/>
  <c r="F302" i="21"/>
  <c r="F301" i="21"/>
  <c r="F300" i="21"/>
  <c r="F299" i="21"/>
  <c r="F298" i="21"/>
  <c r="F297" i="21"/>
  <c r="F296" i="21"/>
  <c r="F295" i="21"/>
  <c r="F294" i="21"/>
  <c r="F293" i="21"/>
  <c r="F292" i="21"/>
  <c r="F291" i="21"/>
  <c r="F290" i="21"/>
  <c r="F289" i="21"/>
  <c r="F288" i="21"/>
  <c r="F287" i="21"/>
  <c r="F286" i="21"/>
  <c r="F285" i="21"/>
  <c r="F284" i="21"/>
  <c r="F283" i="21"/>
  <c r="F282" i="21"/>
  <c r="F281" i="21"/>
  <c r="F280" i="21"/>
  <c r="F279" i="21"/>
  <c r="F278" i="21"/>
  <c r="F277" i="21"/>
  <c r="F276" i="21"/>
  <c r="F275" i="21"/>
  <c r="F274" i="21"/>
  <c r="F273" i="21"/>
  <c r="F272" i="21"/>
  <c r="F271" i="21"/>
  <c r="F270" i="21"/>
  <c r="F269" i="21"/>
  <c r="F268" i="21"/>
  <c r="F267" i="21"/>
  <c r="F266" i="21"/>
  <c r="F265" i="21"/>
  <c r="F264" i="21"/>
  <c r="F263" i="21"/>
  <c r="F262" i="21"/>
  <c r="F261" i="21"/>
  <c r="F260" i="21"/>
  <c r="F259" i="21"/>
  <c r="F258" i="21"/>
  <c r="F257" i="21"/>
  <c r="F256" i="21"/>
  <c r="F255" i="21"/>
  <c r="F254" i="21"/>
  <c r="F253" i="21"/>
  <c r="F252" i="21"/>
  <c r="F251" i="21"/>
  <c r="F250" i="21"/>
  <c r="F249" i="21"/>
  <c r="F248" i="21"/>
  <c r="F247" i="21"/>
  <c r="F246" i="21"/>
  <c r="F245" i="21"/>
  <c r="F244" i="21"/>
  <c r="F243" i="21"/>
  <c r="F242" i="21"/>
  <c r="F241" i="21"/>
  <c r="F240" i="21"/>
  <c r="I239" i="21"/>
  <c r="G239" i="21"/>
  <c r="F239" i="21"/>
  <c r="I238" i="21"/>
  <c r="H238" i="21"/>
  <c r="F238" i="21"/>
  <c r="I237" i="21"/>
  <c r="H237" i="21"/>
  <c r="F237" i="21"/>
  <c r="H236" i="21"/>
  <c r="G236" i="21"/>
  <c r="F236" i="21"/>
  <c r="H235" i="21"/>
  <c r="G235" i="21"/>
  <c r="F235" i="21"/>
  <c r="I234" i="21"/>
  <c r="G234" i="21"/>
  <c r="F234" i="21"/>
  <c r="G233" i="21"/>
  <c r="F233" i="21"/>
  <c r="I232" i="21"/>
  <c r="G232" i="21"/>
  <c r="F232" i="21"/>
  <c r="H231" i="21"/>
  <c r="F231" i="21"/>
  <c r="F230" i="21"/>
  <c r="F229" i="21"/>
  <c r="F228" i="21"/>
  <c r="F227" i="21"/>
  <c r="F226" i="21"/>
  <c r="F225" i="21"/>
  <c r="F224" i="21"/>
  <c r="F223" i="21"/>
  <c r="F222" i="21"/>
  <c r="F221" i="21"/>
  <c r="F220" i="21"/>
  <c r="F219" i="21"/>
  <c r="F218" i="21"/>
  <c r="F217" i="21"/>
  <c r="F216" i="21"/>
  <c r="F215" i="21"/>
  <c r="F214" i="21"/>
  <c r="F213" i="21"/>
  <c r="F212" i="21"/>
  <c r="F211" i="21"/>
  <c r="F210" i="21"/>
  <c r="F209" i="21"/>
  <c r="F208" i="21"/>
  <c r="F207" i="21"/>
  <c r="F206" i="21"/>
  <c r="F205" i="21"/>
  <c r="F204" i="21"/>
  <c r="F203" i="21"/>
  <c r="F202" i="21"/>
  <c r="F200" i="21"/>
  <c r="F194" i="21"/>
  <c r="F192" i="21"/>
  <c r="F190" i="21"/>
  <c r="F186" i="21"/>
  <c r="F185" i="21"/>
  <c r="F184" i="21"/>
  <c r="F183" i="21"/>
  <c r="F182" i="21"/>
  <c r="F181" i="21"/>
  <c r="F180" i="21"/>
  <c r="F179" i="21"/>
  <c r="F178" i="21"/>
  <c r="F177" i="21"/>
  <c r="F176" i="21"/>
  <c r="F175" i="21"/>
  <c r="F174" i="21"/>
  <c r="F173" i="21"/>
  <c r="F172" i="21"/>
  <c r="F171" i="21"/>
  <c r="F170" i="21"/>
  <c r="F169" i="21"/>
  <c r="F168" i="21"/>
  <c r="F167" i="21"/>
  <c r="F166" i="21"/>
  <c r="F165" i="21"/>
  <c r="F164" i="21"/>
  <c r="F163" i="21"/>
  <c r="F161" i="21"/>
  <c r="F158" i="21"/>
  <c r="F156" i="21"/>
  <c r="F155" i="21"/>
  <c r="F154" i="21"/>
  <c r="F153" i="21"/>
  <c r="F152" i="21"/>
  <c r="F151" i="21"/>
  <c r="F150" i="21"/>
  <c r="F149" i="21"/>
  <c r="F141" i="21"/>
  <c r="F140" i="21"/>
  <c r="F139" i="21"/>
  <c r="F138" i="21"/>
  <c r="F137" i="21"/>
  <c r="F136" i="21"/>
  <c r="F135" i="21"/>
  <c r="F134" i="21"/>
  <c r="F133" i="21"/>
  <c r="F132" i="21"/>
  <c r="F131" i="21"/>
  <c r="F130" i="21"/>
  <c r="F129" i="21"/>
  <c r="F128" i="21"/>
  <c r="F127" i="21"/>
  <c r="F126" i="21"/>
  <c r="F125" i="21"/>
  <c r="F124" i="21"/>
  <c r="F123" i="21"/>
  <c r="F122" i="21"/>
  <c r="F121" i="21"/>
  <c r="F120" i="21"/>
  <c r="F119" i="21"/>
  <c r="F118" i="21"/>
  <c r="F117" i="21"/>
  <c r="K116" i="21"/>
  <c r="J116" i="21"/>
  <c r="I116" i="21"/>
  <c r="H116" i="21"/>
  <c r="G116" i="21"/>
  <c r="F116" i="21"/>
  <c r="F108" i="21"/>
  <c r="K107" i="21"/>
  <c r="J107" i="21"/>
  <c r="I107" i="21"/>
  <c r="H107" i="21"/>
  <c r="G107" i="21"/>
  <c r="F107" i="21"/>
  <c r="F106" i="21"/>
  <c r="F103" i="21"/>
  <c r="F98" i="21"/>
  <c r="F97" i="21"/>
  <c r="F95" i="21"/>
  <c r="K94" i="21"/>
  <c r="J94" i="21"/>
  <c r="I94" i="21"/>
  <c r="H94" i="21"/>
  <c r="F94" i="21"/>
  <c r="K93" i="21"/>
  <c r="J93" i="21"/>
  <c r="I93" i="21"/>
  <c r="H93" i="21"/>
  <c r="F93" i="21"/>
  <c r="K92" i="21"/>
  <c r="J92" i="21"/>
  <c r="I92" i="21"/>
  <c r="H92" i="21"/>
  <c r="F92" i="21"/>
  <c r="K91" i="21"/>
  <c r="J91" i="21"/>
  <c r="I91" i="21"/>
  <c r="H91" i="21"/>
  <c r="F91" i="21"/>
  <c r="K90" i="21"/>
  <c r="J90" i="21"/>
  <c r="I90" i="21"/>
  <c r="H90" i="21"/>
  <c r="F90" i="21"/>
  <c r="K89" i="21"/>
  <c r="J89" i="21"/>
  <c r="I89" i="21"/>
  <c r="H89" i="21"/>
  <c r="F89" i="21"/>
  <c r="K88" i="21"/>
  <c r="J88" i="21"/>
  <c r="I88" i="21"/>
  <c r="H88" i="21"/>
  <c r="F88" i="21"/>
  <c r="K87" i="21"/>
  <c r="J87" i="21"/>
  <c r="I87" i="21"/>
  <c r="H87" i="21"/>
  <c r="F87" i="21"/>
  <c r="K86" i="21"/>
  <c r="J86" i="21"/>
  <c r="I86" i="21"/>
  <c r="H86" i="21"/>
  <c r="F86" i="21"/>
  <c r="K85" i="21"/>
  <c r="J85" i="21"/>
  <c r="I85" i="21"/>
  <c r="H85" i="21"/>
  <c r="F85" i="21"/>
  <c r="K84" i="21"/>
  <c r="J84" i="21"/>
  <c r="I84" i="21"/>
  <c r="H84" i="21"/>
  <c r="F84" i="21"/>
  <c r="F83" i="21"/>
  <c r="F82" i="21"/>
  <c r="F81" i="21"/>
  <c r="F80" i="21"/>
  <c r="F79" i="21"/>
  <c r="F78" i="21"/>
  <c r="F77" i="21"/>
  <c r="F76" i="21"/>
  <c r="F75" i="21"/>
  <c r="F74" i="21"/>
  <c r="F73" i="21"/>
  <c r="F72" i="21"/>
  <c r="F71" i="21"/>
  <c r="F70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52" i="21"/>
  <c r="F51" i="21"/>
  <c r="F50" i="21"/>
  <c r="F49" i="21"/>
  <c r="F48" i="21"/>
  <c r="F47" i="21"/>
  <c r="E46" i="21"/>
  <c r="F45" i="21"/>
  <c r="F44" i="21"/>
  <c r="F43" i="21"/>
  <c r="F42" i="21"/>
  <c r="F41" i="21"/>
  <c r="F40" i="21"/>
  <c r="F39" i="21"/>
  <c r="F38" i="21"/>
  <c r="F37" i="21"/>
  <c r="F35" i="21"/>
  <c r="E34" i="21"/>
  <c r="F33" i="21"/>
  <c r="F32" i="21"/>
  <c r="F31" i="21"/>
  <c r="F30" i="21"/>
  <c r="F29" i="21"/>
  <c r="F28" i="21"/>
  <c r="F27" i="21"/>
  <c r="F26" i="21"/>
  <c r="F25" i="21"/>
  <c r="F24" i="21"/>
  <c r="F23" i="21"/>
  <c r="F11" i="21"/>
  <c r="F9" i="21"/>
  <c r="M536" i="20"/>
  <c r="L536" i="20"/>
  <c r="K536" i="20"/>
  <c r="J536" i="20"/>
  <c r="I536" i="20"/>
  <c r="H536" i="20"/>
  <c r="G536" i="20"/>
  <c r="M535" i="20"/>
  <c r="L535" i="20"/>
  <c r="K535" i="20"/>
  <c r="J535" i="20"/>
  <c r="I535" i="20"/>
  <c r="H535" i="20"/>
  <c r="G535" i="20"/>
  <c r="M534" i="20"/>
  <c r="L534" i="20"/>
  <c r="K534" i="20"/>
  <c r="J534" i="20"/>
  <c r="I534" i="20"/>
  <c r="H534" i="20"/>
  <c r="G534" i="20"/>
  <c r="M533" i="20"/>
  <c r="L533" i="20"/>
  <c r="K533" i="20"/>
  <c r="J533" i="20"/>
  <c r="I533" i="20"/>
  <c r="H533" i="20"/>
  <c r="G533" i="20"/>
  <c r="M532" i="20"/>
  <c r="L532" i="20"/>
  <c r="K532" i="20"/>
  <c r="J532" i="20"/>
  <c r="I532" i="20"/>
  <c r="H532" i="20"/>
  <c r="G532" i="20"/>
  <c r="M531" i="20"/>
  <c r="L531" i="20"/>
  <c r="K531" i="20"/>
  <c r="J531" i="20"/>
  <c r="I531" i="20"/>
  <c r="H531" i="20"/>
  <c r="G531" i="20"/>
  <c r="M530" i="20"/>
  <c r="L530" i="20"/>
  <c r="K530" i="20"/>
  <c r="J530" i="20"/>
  <c r="I530" i="20"/>
  <c r="H530" i="20"/>
  <c r="G530" i="20"/>
  <c r="M529" i="20"/>
  <c r="L529" i="20"/>
  <c r="K529" i="20"/>
  <c r="J529" i="20"/>
  <c r="I529" i="20"/>
  <c r="H529" i="20"/>
  <c r="G529" i="20"/>
  <c r="M528" i="20"/>
  <c r="L528" i="20"/>
  <c r="K528" i="20"/>
  <c r="J528" i="20"/>
  <c r="I528" i="20"/>
  <c r="H528" i="20"/>
  <c r="G528" i="20"/>
  <c r="M527" i="20"/>
  <c r="L527" i="20"/>
  <c r="K527" i="20"/>
  <c r="J527" i="20"/>
  <c r="I527" i="20"/>
  <c r="H527" i="20"/>
  <c r="G527" i="20"/>
  <c r="M526" i="20"/>
  <c r="L526" i="20"/>
  <c r="K526" i="20"/>
  <c r="J526" i="20"/>
  <c r="I526" i="20"/>
  <c r="H526" i="20"/>
  <c r="G526" i="20"/>
  <c r="M525" i="20"/>
  <c r="L525" i="20"/>
  <c r="K525" i="20"/>
  <c r="J525" i="20"/>
  <c r="I525" i="20"/>
  <c r="H525" i="20"/>
  <c r="G525" i="20"/>
  <c r="M524" i="20"/>
  <c r="M523" i="20" s="1"/>
  <c r="L524" i="20"/>
  <c r="K524" i="20"/>
  <c r="J524" i="20"/>
  <c r="I524" i="20"/>
  <c r="I523" i="20" s="1"/>
  <c r="H524" i="20"/>
  <c r="G524" i="20"/>
  <c r="L523" i="20"/>
  <c r="K523" i="20"/>
  <c r="J523" i="20"/>
  <c r="H523" i="20"/>
  <c r="G523" i="20"/>
  <c r="K365" i="20"/>
  <c r="J365" i="20"/>
  <c r="I365" i="20"/>
  <c r="H365" i="20"/>
  <c r="G365" i="20"/>
  <c r="M360" i="20"/>
  <c r="H359" i="20"/>
  <c r="M351" i="20"/>
  <c r="L351" i="20"/>
  <c r="K351" i="20"/>
  <c r="J351" i="20"/>
  <c r="I351" i="20"/>
  <c r="H351" i="20"/>
  <c r="M345" i="20"/>
  <c r="L345" i="20"/>
  <c r="K345" i="20"/>
  <c r="J345" i="20"/>
  <c r="I345" i="20"/>
  <c r="H345" i="20"/>
  <c r="M336" i="20"/>
  <c r="L336" i="20"/>
  <c r="K336" i="20"/>
  <c r="J336" i="20"/>
  <c r="I336" i="20"/>
  <c r="H336" i="20"/>
  <c r="L333" i="20"/>
  <c r="L325" i="20"/>
  <c r="L324" i="20"/>
  <c r="M314" i="20"/>
  <c r="M363" i="20" s="1"/>
  <c r="L314" i="20"/>
  <c r="L363" i="20" s="1"/>
  <c r="H314" i="20"/>
  <c r="H363" i="20" s="1"/>
  <c r="G314" i="20"/>
  <c r="G363" i="20" s="1"/>
  <c r="M313" i="20"/>
  <c r="M362" i="20" s="1"/>
  <c r="J313" i="20"/>
  <c r="J362" i="20" s="1"/>
  <c r="I313" i="20"/>
  <c r="I362" i="20" s="1"/>
  <c r="H313" i="20"/>
  <c r="H362" i="20" s="1"/>
  <c r="G313" i="20"/>
  <c r="G362" i="20" s="1"/>
  <c r="H361" i="20"/>
  <c r="G361" i="20"/>
  <c r="M311" i="20"/>
  <c r="L311" i="20"/>
  <c r="L360" i="20" s="1"/>
  <c r="K311" i="20"/>
  <c r="K360" i="20" s="1"/>
  <c r="J311" i="20"/>
  <c r="J360" i="20" s="1"/>
  <c r="M310" i="20"/>
  <c r="M359" i="20" s="1"/>
  <c r="L310" i="20"/>
  <c r="L359" i="20" s="1"/>
  <c r="K310" i="20"/>
  <c r="K359" i="20" s="1"/>
  <c r="J310" i="20"/>
  <c r="I310" i="20"/>
  <c r="H310" i="20"/>
  <c r="G310" i="20"/>
  <c r="G309" i="20" s="1"/>
  <c r="M303" i="20"/>
  <c r="L303" i="20"/>
  <c r="K303" i="20"/>
  <c r="J303" i="20"/>
  <c r="I303" i="20"/>
  <c r="H303" i="20"/>
  <c r="I286" i="20"/>
  <c r="I281" i="20" s="1"/>
  <c r="M281" i="20"/>
  <c r="L281" i="20"/>
  <c r="K281" i="20"/>
  <c r="J281" i="20"/>
  <c r="H281" i="20"/>
  <c r="K267" i="20"/>
  <c r="K262" i="20" s="1"/>
  <c r="J267" i="20"/>
  <c r="J314" i="20" s="1"/>
  <c r="J363" i="20" s="1"/>
  <c r="I267" i="20"/>
  <c r="I262" i="20" s="1"/>
  <c r="M262" i="20"/>
  <c r="L262" i="20"/>
  <c r="J262" i="20"/>
  <c r="H262" i="20"/>
  <c r="G262" i="20"/>
  <c r="M233" i="20"/>
  <c r="M229" i="20" s="1"/>
  <c r="L233" i="20"/>
  <c r="L313" i="20" s="1"/>
  <c r="L362" i="20" s="1"/>
  <c r="K233" i="20"/>
  <c r="K313" i="20" s="1"/>
  <c r="K362" i="20" s="1"/>
  <c r="M232" i="20"/>
  <c r="L232" i="20"/>
  <c r="K232" i="20"/>
  <c r="J232" i="20"/>
  <c r="I232" i="20"/>
  <c r="H232" i="20"/>
  <c r="H231" i="20" s="1"/>
  <c r="M231" i="20"/>
  <c r="L231" i="20"/>
  <c r="K231" i="20"/>
  <c r="I231" i="20"/>
  <c r="I311" i="20" s="1"/>
  <c r="I360" i="20" s="1"/>
  <c r="G231" i="20"/>
  <c r="G311" i="20" s="1"/>
  <c r="G360" i="20" s="1"/>
  <c r="L229" i="20"/>
  <c r="J229" i="20"/>
  <c r="I229" i="20"/>
  <c r="G229" i="20"/>
  <c r="M179" i="20"/>
  <c r="M312" i="20" s="1"/>
  <c r="L179" i="20"/>
  <c r="L312" i="20" s="1"/>
  <c r="K179" i="20"/>
  <c r="K312" i="20" s="1"/>
  <c r="K361" i="20" s="1"/>
  <c r="J179" i="20"/>
  <c r="J312" i="20" s="1"/>
  <c r="J361" i="20" s="1"/>
  <c r="I179" i="20"/>
  <c r="I176" i="20" s="1"/>
  <c r="H179" i="20"/>
  <c r="H176" i="20" s="1"/>
  <c r="M176" i="20"/>
  <c r="L176" i="20"/>
  <c r="K176" i="20"/>
  <c r="J176" i="20"/>
  <c r="M152" i="20"/>
  <c r="L152" i="20"/>
  <c r="K152" i="20"/>
  <c r="J152" i="20"/>
  <c r="I152" i="20"/>
  <c r="H152" i="20"/>
  <c r="M144" i="20"/>
  <c r="L144" i="20"/>
  <c r="K144" i="20"/>
  <c r="J144" i="20"/>
  <c r="I144" i="20"/>
  <c r="H144" i="20"/>
  <c r="M123" i="20"/>
  <c r="L123" i="20"/>
  <c r="K123" i="20"/>
  <c r="J123" i="20"/>
  <c r="I123" i="20"/>
  <c r="H123" i="20"/>
  <c r="G123" i="20"/>
  <c r="M117" i="20"/>
  <c r="M113" i="20" s="1"/>
  <c r="L117" i="20"/>
  <c r="L113" i="20" s="1"/>
  <c r="K117" i="20"/>
  <c r="J117" i="20"/>
  <c r="J113" i="20" s="1"/>
  <c r="I117" i="20"/>
  <c r="H117" i="20"/>
  <c r="G117" i="20"/>
  <c r="K113" i="20"/>
  <c r="I113" i="20"/>
  <c r="H113" i="20"/>
  <c r="G113" i="20"/>
  <c r="M103" i="20"/>
  <c r="L103" i="20"/>
  <c r="K103" i="20"/>
  <c r="J103" i="20"/>
  <c r="I103" i="20"/>
  <c r="H103" i="20"/>
  <c r="G103" i="20"/>
  <c r="M90" i="20"/>
  <c r="L90" i="20"/>
  <c r="K90" i="20"/>
  <c r="J90" i="20"/>
  <c r="I90" i="20"/>
  <c r="H90" i="20"/>
  <c r="G90" i="20"/>
  <c r="J68" i="20"/>
  <c r="M63" i="20"/>
  <c r="L63" i="20"/>
  <c r="K63" i="20"/>
  <c r="J63" i="20"/>
  <c r="I63" i="20"/>
  <c r="H63" i="20"/>
  <c r="G63" i="20"/>
  <c r="XDD9" i="20"/>
  <c r="L358" i="20" l="1"/>
  <c r="M309" i="20"/>
  <c r="M361" i="20"/>
  <c r="G358" i="20"/>
  <c r="I309" i="20"/>
  <c r="J309" i="20"/>
  <c r="K358" i="20"/>
  <c r="M358" i="20"/>
  <c r="H229" i="20"/>
  <c r="H311" i="20"/>
  <c r="H360" i="20" s="1"/>
  <c r="H358" i="20" s="1"/>
  <c r="L309" i="20"/>
  <c r="L361" i="20"/>
  <c r="I312" i="20"/>
  <c r="I361" i="20" s="1"/>
  <c r="I359" i="20"/>
  <c r="J359" i="20"/>
  <c r="J358" i="20" s="1"/>
  <c r="I314" i="20"/>
  <c r="I363" i="20" s="1"/>
  <c r="K314" i="20"/>
  <c r="K363" i="20" s="1"/>
  <c r="K309" i="20"/>
  <c r="K229" i="20"/>
  <c r="H309" i="20" l="1"/>
  <c r="I358" i="20"/>
</calcChain>
</file>

<file path=xl/sharedStrings.xml><?xml version="1.0" encoding="utf-8"?>
<sst xmlns="http://schemas.openxmlformats.org/spreadsheetml/2006/main" count="1963" uniqueCount="611">
  <si>
    <t xml:space="preserve">Солтүстік қазақстан облысы Шал ақын ауданының 2026-2030 жылдарға арналған даму жоспарына                                                                                            қосымша </t>
  </si>
  <si>
    <t xml:space="preserve">Солтүстік Қазақстан облысы Шал ақын ауданының 2026-2030 жылдарға арналған инвестициялық жоспары </t>
  </si>
  <si>
    <t>№</t>
  </si>
  <si>
    <t>Атауы</t>
  </si>
  <si>
    <t>Жауапты орындаушы</t>
  </si>
  <si>
    <t>Ақпарат көзі</t>
  </si>
  <si>
    <t>бірлік өлшемі</t>
  </si>
  <si>
    <t>Аяқталу нысаны</t>
  </si>
  <si>
    <t>есептік жыл</t>
  </si>
  <si>
    <t>ағымдағы жылдың жоспары (нақты)</t>
  </si>
  <si>
    <t>есептік кезең</t>
  </si>
  <si>
    <t>қаржыландыру көзі</t>
  </si>
  <si>
    <t>Код БП(БПП)</t>
  </si>
  <si>
    <t>Жобаны іске асырудан күтілетін нәтиже, оның ішінде құрылған жұмыс орындарына (тұрақты/уақытша)</t>
  </si>
  <si>
    <t>2024 жыл</t>
  </si>
  <si>
    <t>2025 год</t>
  </si>
  <si>
    <t>2026 жыл</t>
  </si>
  <si>
    <t>2027 жыл</t>
  </si>
  <si>
    <t>2028 жыл</t>
  </si>
  <si>
    <t>2029 жыл</t>
  </si>
  <si>
    <t>2030 жыл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</si>
  <si>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</si>
  <si>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</si>
  <si>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</si>
  <si>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</si>
  <si>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</si>
  <si>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</si>
  <si>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</si>
  <si>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</si>
  <si>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</si>
  <si>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</si>
  <si>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</si>
  <si>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Облыстың даму жоспарын іске асыру</t>
  </si>
  <si>
    <t xml:space="preserve">Бағыт 1. Экономиканың берік іргетасы
</t>
  </si>
  <si>
    <t>КНИ - 23. АӨК-дегі өңделген өнімнің үлесі, % (республика бойынша)</t>
  </si>
  <si>
    <t>МСХ</t>
  </si>
  <si>
    <t>Ведомсталық деректер</t>
  </si>
  <si>
    <t>%</t>
  </si>
  <si>
    <t>*</t>
  </si>
  <si>
    <t>70 аз емес</t>
  </si>
  <si>
    <t>Мақсаты: АӨК субъектілерінің бәсекеге қабілеттілігін арттыру үшін жағдайлар жасау</t>
  </si>
  <si>
    <r>
      <rPr>
        <b/>
        <sz val="12"/>
        <rFont val="Times New Roman"/>
        <charset val="204"/>
      </rPr>
      <t xml:space="preserve">ЦИ - 1. </t>
    </r>
    <r>
      <rPr>
        <sz val="12"/>
        <rFont val="Times New Roman"/>
        <charset val="204"/>
      </rPr>
      <t>Ауыл шаруашылығының жалпы өнімінің нақты көлемінің индексі</t>
    </r>
  </si>
  <si>
    <t>аудан әкімінің жетекшілік ететін орынбасары, К,АШ және ВБ басшысы Т.С.Сұраған</t>
  </si>
  <si>
    <t>ҚР БНС статистикалық деректері</t>
  </si>
  <si>
    <r>
      <rPr>
        <b/>
        <sz val="12"/>
        <rFont val="Times New Roman"/>
        <charset val="204"/>
      </rPr>
      <t xml:space="preserve">ЦИ - 2. </t>
    </r>
    <r>
      <rPr>
        <sz val="12"/>
        <rFont val="Times New Roman"/>
        <charset val="204"/>
      </rPr>
      <t>АӨК негізгі капиталына инвестициялар</t>
    </r>
  </si>
  <si>
    <t>млрд.тенге</t>
  </si>
  <si>
    <t>1-міндет. Өсімдік шаруашылығындағы тауарлардың, жұмыстар мен қызметтердің экономикалық қолжетімділігін арттыру</t>
  </si>
  <si>
    <t>Нәтиже көрсеткіші 1.3. Ауыл шаруашылығы техникасын жаңарту деңгейі</t>
  </si>
  <si>
    <t>Басқа көздер есебінен жобалар</t>
  </si>
  <si>
    <t>а.Арай, ауылдық округ Арай</t>
  </si>
  <si>
    <t xml:space="preserve"> КАШ және В Б басшысы, "Асыл Фармс"ЖШС (келісім бойынша)</t>
  </si>
  <si>
    <t>пайдалануға беру актісі</t>
  </si>
  <si>
    <t>ДИ</t>
  </si>
  <si>
    <t>2 жаңа орын</t>
  </si>
  <si>
    <t>млн. тенге</t>
  </si>
  <si>
    <t>5 тұрақты 6 уақытша жұмыс орыны</t>
  </si>
  <si>
    <t>млн тенге</t>
  </si>
  <si>
    <t>есеп</t>
  </si>
  <si>
    <t>2-міндет. Мал шаруашылығында тауарлардың, жұмыстар мен қызметтердің экономикалық қолжетімділігін арттыру</t>
  </si>
  <si>
    <t>Нәтиже көрсеткіші 2.1. Тұқымдық түрлендірумен қамтылған аналық мал басының үлесі</t>
  </si>
  <si>
    <t>Статистикалық деректер</t>
  </si>
  <si>
    <t>мың бас</t>
  </si>
  <si>
    <t>"АТЖ" республикалық мал шаруашылығы жүйесі</t>
  </si>
  <si>
    <t>бас</t>
  </si>
  <si>
    <t>Нәтиже көрсеткіші 2.6. ІҚМ асыл тұқымды мал басының импорты</t>
  </si>
  <si>
    <t>Сергеевка қ.</t>
  </si>
  <si>
    <t xml:space="preserve"> КАШ және ВБ басшысы, "ZhaGroup LTD" ЖШС (келісім бойынша)</t>
  </si>
  <si>
    <t>тұрақты-10, уақытша 20 жұмыс орыны</t>
  </si>
  <si>
    <t>Семиполка а., Семипол ауылдық округі</t>
  </si>
  <si>
    <t xml:space="preserve"> КАШ және ВБ басшысы, "Стимул" ЖШС (келісім бойынша)</t>
  </si>
  <si>
    <t>жылына тонна ет</t>
  </si>
  <si>
    <t>5 тұрақты 5 уақытша жұмыс орыны</t>
  </si>
  <si>
    <t xml:space="preserve"> КАШ және ВБ басшысы,  "Санди Райымбек" ЖШС (келісім бойынша)</t>
  </si>
  <si>
    <t>тонна ет</t>
  </si>
  <si>
    <t>КАШ және ВБ басшысы,  "Санди Райымбек" ЖШС (келісім бойынша)</t>
  </si>
  <si>
    <t>мың тонна ет</t>
  </si>
  <si>
    <t>10 тұрақты жұмыс орыны</t>
  </si>
  <si>
    <t>Жалпы қаржылық ресурстар</t>
  </si>
  <si>
    <t>ҰҚ</t>
  </si>
  <si>
    <t>РБ</t>
  </si>
  <si>
    <t>ОБ</t>
  </si>
  <si>
    <t>АБ</t>
  </si>
  <si>
    <t>ЖИҚ</t>
  </si>
  <si>
    <t>3-міндет. Ауыл шаруашылығы шикізатын қайта өңдеу өнімдерін өндіру үшін тауарлардың, жұмыстар мен көрсетілетін қызметтердің экономикалық қолжетімділігін арттыру</t>
  </si>
  <si>
    <t>КНИ - 36.Суармалы егіншілікте су үнемдеу технологияларын енгізу есебінен суармалы суды үнемдеу, жылына млн м3 (республика бойынша)</t>
  </si>
  <si>
    <t>МВРИ, АШМ, ЖАО</t>
  </si>
  <si>
    <t>әкімшілік деректер</t>
  </si>
  <si>
    <t>Мақсаты: суармалы жерлерде су үнемдеу технологияларын енгізу</t>
  </si>
  <si>
    <r>
      <rPr>
        <b/>
        <sz val="12"/>
        <rFont val="Times New Roman"/>
        <charset val="204"/>
      </rPr>
      <t>ЦИ</t>
    </r>
    <r>
      <rPr>
        <sz val="12"/>
        <rFont val="Times New Roman"/>
        <charset val="204"/>
      </rPr>
      <t xml:space="preserve"> -1. Суармалы жерлерде су үнемдеу технологияларын енгізу</t>
    </r>
  </si>
  <si>
    <t>мың га</t>
  </si>
  <si>
    <t xml:space="preserve"> КАШжәне ВБ басшысы,  "Асыл Фармс"ЖШС (келісім бойынша)</t>
  </si>
  <si>
    <t xml:space="preserve"> га</t>
  </si>
  <si>
    <t>3 уақытша жұмыс орыны</t>
  </si>
  <si>
    <t>Направление 2. Новые точки роста</t>
  </si>
  <si>
    <r>
      <rPr>
        <b/>
        <sz val="12"/>
        <rFont val="Times New Roman"/>
        <charset val="204"/>
      </rPr>
      <t xml:space="preserve">КНИ – 26. </t>
    </r>
    <r>
      <rPr>
        <sz val="12"/>
        <rFont val="Times New Roman"/>
        <charset val="204"/>
      </rPr>
      <t>Орналастыру орындарымен қызмет көрсетілген ішкі туристер саны (республика бойынша)</t>
    </r>
  </si>
  <si>
    <t>МТС РК</t>
  </si>
  <si>
    <t>Мақсаты: ішкі туризмді дамыту үшін қолайлы туристік ортаны қалыптастыру.</t>
  </si>
  <si>
    <t>мың адам</t>
  </si>
  <si>
    <t>Іс-шара / жоба.Тодиха аймағын кеңейту</t>
  </si>
  <si>
    <t>50 койко-орын2 жұмыс орыны</t>
  </si>
  <si>
    <t>Іс-шара."Барыс" жол бойындағы кафе аумағында 1 СГУ орнату</t>
  </si>
  <si>
    <t>ақпарат</t>
  </si>
  <si>
    <t>1 СГУ</t>
  </si>
  <si>
    <t>3. Бағыт Жоғарғы сапалы өмір</t>
  </si>
  <si>
    <r>
      <rPr>
        <b/>
        <sz val="12"/>
        <rFont val="Times New Roman"/>
        <charset val="204"/>
      </rPr>
      <t>КНИ - 11.</t>
    </r>
    <r>
      <rPr>
        <sz val="12"/>
        <rFont val="Times New Roman"/>
        <charset val="204"/>
      </rPr>
      <t xml:space="preserve"> Табысы ең төменгі күнкөріс деңгейінен төмен/кедейлік шегінен төмен халықтың үлесі (республика бойынша)</t>
    </r>
  </si>
  <si>
    <t>МНЭ, МТСЗН, МИО</t>
  </si>
  <si>
    <t>Мақсаты: халықты жұмыспен қамтуға жәрдемдесу және әлеуметтік қолдаудың атаулылығын күшейту</t>
  </si>
  <si>
    <t>аудан әкімінің жетекшілік ететін орынбасары,ЖҚ және ӘББ басшысы Л.М.Садуақасова, мансап орталығының директоры М.Кузкенова</t>
  </si>
  <si>
    <t xml:space="preserve">Нәтиже көрсеткіші 1.1.
Жұмысқа орналастырылған азаматтардың саны
</t>
  </si>
  <si>
    <t>адам</t>
  </si>
  <si>
    <t>оның ішінде жастар</t>
  </si>
  <si>
    <t>Іс-шара. Халықты жұмыспен қамту мәселелері бойынша мемлекеттік қолдаудың қолданыстағы шаралары туралы жұмыссыз азаматтарды хабардар ету</t>
  </si>
  <si>
    <t>Мониторинг</t>
  </si>
  <si>
    <t>Іс-шара. Жұмыссыз азаматтарды жұмыспен қамтуға жәрдемдесу</t>
  </si>
  <si>
    <r>
      <rPr>
        <b/>
        <sz val="12"/>
        <rFont val="Times New Roman"/>
        <charset val="204"/>
      </rPr>
      <t xml:space="preserve">КНИ - 7. </t>
    </r>
    <r>
      <rPr>
        <sz val="12"/>
        <rFont val="Times New Roman"/>
        <charset val="204"/>
      </rPr>
      <t xml:space="preserve">PISA тестілеу негізінде орта білім беру нәтижелерінің сапасы, оқу сауаттылығы (республика бойынша)
</t>
    </r>
  </si>
  <si>
    <t>МП</t>
  </si>
  <si>
    <t xml:space="preserve">бал </t>
  </si>
  <si>
    <r>
      <rPr>
        <b/>
        <sz val="12"/>
        <rFont val="Times New Roman"/>
        <charset val="204"/>
      </rPr>
      <t xml:space="preserve">КНИ - 8. </t>
    </r>
    <r>
      <rPr>
        <sz val="12"/>
        <rFont val="Times New Roman"/>
        <charset val="204"/>
      </rPr>
      <t>PISA тестілеу негізінде орта білім беру нәтижелерінің сапасы, математикалық сауаттылық (республика бойынша)</t>
    </r>
  </si>
  <si>
    <r>
      <rPr>
        <b/>
        <sz val="12"/>
        <rFont val="Times New Roman"/>
        <charset val="204"/>
      </rPr>
      <t xml:space="preserve">КНИ - 9. </t>
    </r>
    <r>
      <rPr>
        <sz val="12"/>
        <rFont val="Times New Roman"/>
        <charset val="204"/>
      </rPr>
      <t>PISA тестілеу негізінде орта білім беру нәтижелерінің сапасы, жаратылыстану-ғылыми сауаттылығы (республика бойынша)</t>
    </r>
  </si>
  <si>
    <t xml:space="preserve">Мақсаты: мектеп жасына дейінгі балалардың дағдылары мен дағдыларын дамыту деңгейін арттыру
</t>
  </si>
  <si>
    <t>ЦИ-1.  2 жастан 6 жасқа дейінгі балаларды мектепке дейінгі тәрбиемен және оқытумен қамту</t>
  </si>
  <si>
    <t>НОБД</t>
  </si>
  <si>
    <t xml:space="preserve">Іс-шара: балаларды мектепке дейінгі тәрбиелеу мен оқытуға мемлекеттік білім беру тапсырысын орналастыру
</t>
  </si>
  <si>
    <t>отчет</t>
  </si>
  <si>
    <t>МБ</t>
  </si>
  <si>
    <t xml:space="preserve"> 261.202.015</t>
  </si>
  <si>
    <t xml:space="preserve"> 261.202.011</t>
  </si>
  <si>
    <t>Мақсаты: заманауи материалдық-техникалық базасы бар эргономикалық және қауіпсіз орта құру</t>
  </si>
  <si>
    <t>ЦИ-2. Физика, химия, биология, робототехника, STEM пәндік кабинеттерімен қамтамасыз етілген негізгі және орта мектептердің үлесі</t>
  </si>
  <si>
    <t>Іс-шара: пәндік кабинеттерді сатып алу</t>
  </si>
  <si>
    <t xml:space="preserve"> 261.067.015  </t>
  </si>
  <si>
    <t>ЖБ</t>
  </si>
  <si>
    <t>Мақсаты: білім беру қабілеттерін жан-жақты қанағаттандыру, тұрақты өмірлік ұстанымды қалыптастыру</t>
  </si>
  <si>
    <t>ЦИ -3. Балаларды қосымша біліммен қамту</t>
  </si>
  <si>
    <t>Іс-шара. Қосымша білім беру ұйымдарында үйірмелер мен секцияларда балаларды қамтуды ұлғайту</t>
  </si>
  <si>
    <t>балалар саны</t>
  </si>
  <si>
    <t xml:space="preserve">261.055.015  </t>
  </si>
  <si>
    <t>Өңірлік стандарттар жүйесіне сәйкес әлеуметтік игіліктермен және қызметтермен қамтамасыз ету деңгейі</t>
  </si>
  <si>
    <t>"Экономикалық зерттеулер институты" АҚ деректері</t>
  </si>
  <si>
    <r>
      <rPr>
        <b/>
        <sz val="12"/>
        <rFont val="Times New Roman"/>
        <charset val="204"/>
      </rPr>
      <t xml:space="preserve">КНИ - 12. </t>
    </r>
    <r>
      <rPr>
        <sz val="12"/>
        <rFont val="Times New Roman"/>
        <charset val="204"/>
      </rPr>
      <t>қала (республика бойынша)</t>
    </r>
  </si>
  <si>
    <t>КНИ - 13. ауыл (республика бойынша)</t>
  </si>
  <si>
    <t>Мақсаты: қалалар мен ауылдардың тұрғындары үшін қолайлы орта құру</t>
  </si>
  <si>
    <t>Спорт</t>
  </si>
  <si>
    <t xml:space="preserve">ЦИ-1. Дене шынықтырумен және спортпен шұғылданатын азаматтар санын жалпы халықтың 50% - на дейін жеткізу
</t>
  </si>
  <si>
    <t>Мемлекеттік инвестициялық жобалар</t>
  </si>
  <si>
    <t>Шал ақын ауданы Сергеевка қ</t>
  </si>
  <si>
    <t xml:space="preserve">СҚО, Шал ақын ауданы, Сергеевка қаласы мекенжайындағы "Ақ бидай" Орталық стадионын күрделі жөндеу.
</t>
  </si>
  <si>
    <t>500 орын</t>
  </si>
  <si>
    <t>17</t>
  </si>
  <si>
    <t>Іс-шара. Жас мамандарды тарту 10 адамнан кем емес</t>
  </si>
  <si>
    <t>18</t>
  </si>
  <si>
    <t>Іс-шара. Спорт бойынша жаңа секциялар ашу</t>
  </si>
  <si>
    <t>ед.</t>
  </si>
  <si>
    <t>19</t>
  </si>
  <si>
    <t>Іс-шара. 2030 жылға қарай спорттық іс-шаралар санын жылына 80-ге дейін ұлғайту</t>
  </si>
  <si>
    <t>20</t>
  </si>
  <si>
    <t>Іс-шара. Жасанды жабыны бар шағын футбол алаңдарын орнату</t>
  </si>
  <si>
    <t>160,000,000</t>
  </si>
  <si>
    <t>20.0</t>
  </si>
  <si>
    <t>Мәдениет</t>
  </si>
  <si>
    <t>ЦИ-2.  Мәдениет объектілерінің санын ұлғайту</t>
  </si>
  <si>
    <t xml:space="preserve">бірлік </t>
  </si>
  <si>
    <t>Жол инфроқұрылымы</t>
  </si>
  <si>
    <t>ЦИ-3. Жақсы және қанағаттанарлық жағдайда ішкі жолдардың үлесін арттыру</t>
  </si>
  <si>
    <t>Аудан әкімінің орынбасары, С,Қ,ТКШ,ЖКАЖБ басшысының м.а. Маркасарин Р.Н.</t>
  </si>
  <si>
    <t>81 </t>
  </si>
  <si>
    <t>84 </t>
  </si>
  <si>
    <t>ЦИ-3. жақсы және қанағаттанарлық жағдайда ішкі жолдардың үлесін арттыру</t>
  </si>
  <si>
    <t>С,Қ,ТКШ,ЖКАЖБ басшысының м.а. Маркасарин Р.Н.</t>
  </si>
  <si>
    <t>км</t>
  </si>
  <si>
    <t>жақсы жағдайда жолдарды 14 км-ге ұлғайту.</t>
  </si>
  <si>
    <t>495-045-028</t>
  </si>
  <si>
    <t>Іс-шара Солтүстік Қазақстан облысы Шал ақын ауданы Кеңес ауылындағы Абылай хан, Достық, мектеп көшелерін, №1 тұйық көшені, №2 тұйық көшені орташа жөндеу.</t>
  </si>
  <si>
    <t>Ауылдық округ әкімі С.А.Естаев</t>
  </si>
  <si>
    <t>жақсы жағдайда жолдарды 2,66 км-ге ұлғайту.</t>
  </si>
  <si>
    <t>124-045-028</t>
  </si>
  <si>
    <t>Ауылдық округ әкімі Р.А.Ыбыраев</t>
  </si>
  <si>
    <t>жақсы жағдайда жолдарды 3,48 км-ге ұлғайту.</t>
  </si>
  <si>
    <t>Іс-шара. Солтүстік Қазақстан облысы Шал ақын ауданы Крещенка ауылындағы Береговая, Горбенко көшелерін, Қадыр Ескендір тұйық көшесін, ардагерлер тұйық көшесін, Новая көшесін орташа жөндеу.</t>
  </si>
  <si>
    <t>жақсы жағдайда жолдарды 2,24 км-ге ұлғайту.</t>
  </si>
  <si>
    <t xml:space="preserve">Іс-шара. Солтүстік Қазақстан облысы Шал ақын ауданы Ступинка ауылындағы Қоскөл, Қоскөл, Абай, Мир, Республика көшелерін орташа жөндеу.
</t>
  </si>
  <si>
    <t>ауылдық округ әкімі Р.М.Есқұлов</t>
  </si>
  <si>
    <t>жолдарды ұлғайту жолдарды жақсы жағдайда 3,55 км. жақсы жағдайда 2,24 км.</t>
  </si>
  <si>
    <t>124-057-015</t>
  </si>
  <si>
    <t>Іс-шара. Солтүстік Қазақстан облысы Шал ақын ауданы Афанасьевка ауылындағы Конституция, Целинная көшелерін орташа жөндеу.</t>
  </si>
  <si>
    <t>Ауылдық округ әкімі  Р.М.Құсаинов</t>
  </si>
  <si>
    <t>жақсы жағдайда жолдарды 8,9 км-ге ұлғайту.</t>
  </si>
  <si>
    <t>Іс-шара. Сухорабовка ауылының кентішілік жолдарын орташа жөндеу.</t>
  </si>
  <si>
    <t>Ауылдық округ әкімі Т.Ашамаев</t>
  </si>
  <si>
    <t>жақсы жағдайда жолдарды 12,5 км-ге ұлғайту.</t>
  </si>
  <si>
    <t xml:space="preserve">Іс-шара. Сергеевка қаласының Автомобиль жолдарын қайта жаңарту
</t>
  </si>
  <si>
    <t>Сергеевка қ. әкімі</t>
  </si>
  <si>
    <t>жақсы жағдайда жолдарды 5,36 км-ге ұлғайту.</t>
  </si>
  <si>
    <t>124.045.028</t>
  </si>
  <si>
    <t>Мақсаты: ауыл халқының объектілері мен қызметтеріне (игіліктеріне) қолжетімділіктің ең төмен міндетті деңгейін қамтамасыз ету</t>
  </si>
  <si>
    <t>инженерлік инфроқұрылым</t>
  </si>
  <si>
    <r>
      <rPr>
        <b/>
        <sz val="12"/>
        <rFont val="Times New Roman"/>
        <charset val="204"/>
      </rPr>
      <t>Задача</t>
    </r>
    <r>
      <rPr>
        <sz val="12"/>
        <rFont val="Times New Roman"/>
        <charset val="204"/>
      </rPr>
      <t xml:space="preserve">: </t>
    </r>
    <r>
      <rPr>
        <b/>
        <sz val="12"/>
        <rFont val="Times New Roman"/>
        <charset val="204"/>
      </rPr>
      <t>Повышение надежности оказания услуг водоснабжения потребителям</t>
    </r>
  </si>
  <si>
    <r>
      <rPr>
        <b/>
        <sz val="12"/>
        <rFont val="Times New Roman"/>
        <charset val="204"/>
      </rPr>
      <t>Нәтиже көрсеткіші 1.1.
Сумен жабдықтау желілерінің тозуын азайту</t>
    </r>
    <r>
      <rPr>
        <sz val="12"/>
        <rFont val="Times New Roman"/>
        <charset val="204"/>
      </rPr>
      <t xml:space="preserve">
</t>
    </r>
  </si>
  <si>
    <t>Государственные инвестиционные проекты</t>
  </si>
  <si>
    <t>Афанасьевка а. Афанасьев ауылдық округі</t>
  </si>
  <si>
    <t xml:space="preserve"> сумен жабдықтау қызметтеріне қол жеткізу 363 адам, 2 тұрақты жұмыс орнын құру</t>
  </si>
  <si>
    <t>495.058.011</t>
  </si>
  <si>
    <t>СГФ</t>
  </si>
  <si>
    <t>495.058.028</t>
  </si>
  <si>
    <t>Куприяновка а. Юбилейный ауылдық округі</t>
  </si>
  <si>
    <t xml:space="preserve"> сумен жабдықтау қызметтеріне қолжетімділік 223 адам.</t>
  </si>
  <si>
    <t xml:space="preserve"> Сухорабовка а. Сухорабов ауылдық округі</t>
  </si>
  <si>
    <t>сумен жабдықтау қызметтеріне қол жеткізу 503 адам, 2 тұрақты жұмыс орнын құру</t>
  </si>
  <si>
    <t>Ольгинка а. Сухорабов ауылдық округі</t>
  </si>
  <si>
    <t>сумен жабдықтау қызметтеріне қол жеткізу 303 адам, 2 тұрақты жұмыс орнын құру</t>
  </si>
  <si>
    <t>Жанажол, Кенес, Жанаталап, Бирлик с.</t>
  </si>
  <si>
    <t>сумен жабдықтау қызметтеріне қол жеткізу 859 адам, 5 тұрақты жұмыс орнын құру</t>
  </si>
  <si>
    <t>с. Ступинка, Семиполка, Повозочное</t>
  </si>
  <si>
    <t>сумен жабдықтау қызметтеріне қол жеткізу 1386 адам, 4 тұрақты жұмыс орнын құру</t>
  </si>
  <si>
    <t xml:space="preserve"> Ақанбарақ а. Аютас ауылдық округі</t>
  </si>
  <si>
    <t>сумен жабдықтау қызметтеріне қол жеткізу 705 адам, 2 тұрақты жұмыс орнын құру</t>
  </si>
  <si>
    <t>шт.</t>
  </si>
  <si>
    <t>сумен жабдықтау қызметтеріне қол жеткізу 475 адам, 2 тұрақты жұмыс орнын құру</t>
  </si>
  <si>
    <t>Ұзынжар Юбилейный ауылдық округі</t>
  </si>
  <si>
    <t>сумен жабдықтау қызметтеріне қол жеткізу 467 адам, 2 тұрақты жұмыс орнын құру</t>
  </si>
  <si>
    <t>ЦИ-2. Пайдалануға берілген тұрғын үйлердің жалпы ауданы</t>
  </si>
  <si>
    <t>кв.м.</t>
  </si>
  <si>
    <t>Іс-шара. Халық қаражаты есебінен ЖТҚ салу</t>
  </si>
  <si>
    <t>статистикалық есеп</t>
  </si>
  <si>
    <t>Іс-шара. СҚО Шал ақын ауданы Сергеевка қаласындағы Мира 117а көшесінде 27 пәтерлі тұрғын үй салу</t>
  </si>
  <si>
    <t>27 отбасын тұрғын үймен қамтамасыз ету</t>
  </si>
  <si>
    <t>495.007.011</t>
  </si>
  <si>
    <t>Бағыт 4. Экономика мен қоғамның түпкілікті өзгерістері</t>
  </si>
  <si>
    <t>КНИ-28. ЖІӨ-дегі ШОК ЖҚҚ үлесі (республика бойынша)</t>
  </si>
  <si>
    <t>ҰЭМ</t>
  </si>
  <si>
    <r>
      <rPr>
        <b/>
        <sz val="12"/>
        <rFont val="Times New Roman"/>
        <charset val="204"/>
      </rPr>
      <t xml:space="preserve">КНИ - 29.  </t>
    </r>
    <r>
      <rPr>
        <sz val="12"/>
        <rFont val="Times New Roman"/>
        <charset val="204"/>
      </rPr>
      <t>ЖІӨ-дегі орта кәсіпкерліктің ЖҚҚ үлесі (республика бойынша)</t>
    </r>
  </si>
  <si>
    <t>Мақсаты: кәсіпкерлік белсенділікті арттыру</t>
  </si>
  <si>
    <t>Сергеевка қ</t>
  </si>
  <si>
    <t>тұрақты жұмыс орындары 2</t>
  </si>
  <si>
    <t xml:space="preserve">К,АШ және ВБ басшысы Т.С.Сұраған.,  "Абдулаева" ЖК (келісім бойынша)
</t>
  </si>
  <si>
    <t>тұрақты жұмыс орындары 5</t>
  </si>
  <si>
    <t>Крещенка а., Юбилейный ауылдық округі</t>
  </si>
  <si>
    <t xml:space="preserve">К,АШ және ВБ басшысы Т.С.Сұраған.,  "Гуйо"ЖК (келісім бойынша)
</t>
  </si>
  <si>
    <t>тұрақты жұмыс орындары 1</t>
  </si>
  <si>
    <t>"Ауыл аманаты" бағдарламасын жеңілдікпен кредиттеу шеңберіндегі жобалар</t>
  </si>
  <si>
    <t>ҰЭМ, ІІМ, барлық салалық ОМО, ЖАО</t>
  </si>
  <si>
    <t>Мақсаты: инвестициялық ахуалды жақсарту үшін қолайлы жағдайлар жасау</t>
  </si>
  <si>
    <t>Мерген а.Городецк ауылдық округі</t>
  </si>
  <si>
    <t>Жоба. Диірмен кешенінің құрылысы - "Гермес Агро"ЖШС</t>
  </si>
  <si>
    <t>тұрақты жұмыс орындары 20</t>
  </si>
  <si>
    <t>Жоба. "Санди Райымбек" ЖШС бордақылау алаңын салу</t>
  </si>
  <si>
    <t xml:space="preserve">К,АШ және ВБ басшысы Т.С.Сұраған.,  "Сәнді Райымбек"ЖШС (келісім бойынша)
</t>
  </si>
  <si>
    <t>Арай  а. ауылдық округ Арай</t>
  </si>
  <si>
    <t>Жоба. "Asyl Shugar" ЖШС-қант кластерінің құрылысы</t>
  </si>
  <si>
    <t>аудан әкімінің жетекшілік ететін орынбасары, КАШ және ВБ басшысы,«Asyl Shugar» ЖШС</t>
  </si>
  <si>
    <t>тұрақты жұмыс орындары 600</t>
  </si>
  <si>
    <r>
      <rPr>
        <b/>
        <sz val="12"/>
        <rFont val="Times New Roman"/>
        <charset val="204"/>
      </rPr>
      <t xml:space="preserve">КНИ - 15. </t>
    </r>
    <r>
      <rPr>
        <sz val="12"/>
        <rFont val="Times New Roman"/>
        <charset val="204"/>
      </rPr>
      <t>Халықтың экологиялық өмір сапасына қанағаттану деңгейі (республика бойынша)</t>
    </r>
  </si>
  <si>
    <t>ЭТРМ, ЖАО</t>
  </si>
  <si>
    <t>ВАП (келісім бойынша)</t>
  </si>
  <si>
    <r>
      <rPr>
        <b/>
        <sz val="12"/>
        <rFont val="Times New Roman"/>
        <charset val="204"/>
      </rPr>
      <t xml:space="preserve">КНИ - 34. </t>
    </r>
    <r>
      <rPr>
        <sz val="12"/>
        <rFont val="Times New Roman"/>
        <charset val="204"/>
      </rPr>
      <t>Парниктік газдардың шекті көлемі, % (1990 жылғы деңгейге) (республика бойынша)</t>
    </r>
  </si>
  <si>
    <t>ЭТРМ</t>
  </si>
  <si>
    <t>Антропогендік шығарындылар туралы Ұлттық есеп</t>
  </si>
  <si>
    <t>Мақсаты: Қазақстан Республикасының төмен көміртекті дамуға көшуі</t>
  </si>
  <si>
    <t>Тапсырма: көміртегі бейтараптығына қол жеткізу үшін жағдай жасау</t>
  </si>
  <si>
    <t>Нәтиже көрсеткіші1. 1. Халықты қалдықтарды жинау және шығару жөніндегі қызметтермен қамтамасыз ету (%)</t>
  </si>
  <si>
    <t>Іс-шара. Халықпен ақпараттық жұмыс жүргізу</t>
  </si>
  <si>
    <t>БАҚ жариялым</t>
  </si>
  <si>
    <t>Іс-шара.Әлеуметтік желілерде мотивациялық роликтерді жариялау</t>
  </si>
  <si>
    <t>Іс-шара.Коммуналдық қалдықтарды бөлек жинауға арналған контейнерлерді орнату</t>
  </si>
  <si>
    <t>контейнерлер саны</t>
  </si>
  <si>
    <t xml:space="preserve">Іс-шара. Экологиялық акциялар өткізу
</t>
  </si>
  <si>
    <t>Іс-шара. Қоршаған ортаны қорғау саласында қабылданып жатқан шаралар туралы халықты хабардар ету</t>
  </si>
  <si>
    <t>Іс-шара. Ком ұйымдастыру.ком жинау және шығару бойынша қызмет көрсететін кәсіпорындар.қалдықтар</t>
  </si>
  <si>
    <t>кәсіпорын</t>
  </si>
  <si>
    <t>Іс-шара. Әлеуметтік аясында АШТӨ тарту.бизнестің жауапкершілігі</t>
  </si>
  <si>
    <t>меморандум</t>
  </si>
  <si>
    <t>Іс-шара.Қосымша контейнерлік алаңдарды ұйымдастыру</t>
  </si>
  <si>
    <t>Іс-шара. Тұрмыстық қалдықтарды жинауға арналған контейнерлерді сатып алу және орнату</t>
  </si>
  <si>
    <t>количество контейнеров</t>
  </si>
  <si>
    <t>Іс-шара.Қоқыс таситын көліктерді сатып алу</t>
  </si>
  <si>
    <t>қоқыс таситын көліктер саны</t>
  </si>
  <si>
    <t>АУДАННЫҢ ДАМУ ЖОСПАРЫН ІСКЕ АСЫРУҒА АРНАЛҒАН ҚАРЖЫ РЕСУРСТАРЫНЫҢ ЖИЫНЫ</t>
  </si>
  <si>
    <t>Жоспарлаудың өзге де құжаттарын, мемлекеттік функцияларды, өкілеттіктерді іске асыру және (немесе) Мемлекеттік қызметтер көрсету</t>
  </si>
  <si>
    <t>Мақсаты: құқықтық тәртіп пен қауіпсіздікті қамтамасыз ету</t>
  </si>
  <si>
    <t xml:space="preserve">ЦИ - 1.10 мың тұрғынға шаққандағы қылмыстық құқық бұзушылық деңгейі
</t>
  </si>
  <si>
    <t>аудан әкімінің орынбасары,  АПБ басшысы  Еслямбеков Е.Ж.</t>
  </si>
  <si>
    <t>Официальная статистика</t>
  </si>
  <si>
    <t>1-міндет. Алдын алу шараларын арттыру арқылы қауіпсіздік деңгейін арттыру</t>
  </si>
  <si>
    <t>Нәтиже көрсеткіші 1.1. Қылмыстық құқық бұзушылықтар санын азайту</t>
  </si>
  <si>
    <t xml:space="preserve">Іс-шара. Қоғамдық орындарда бейнебақылау жүйесін одан әрі енгізу
</t>
  </si>
  <si>
    <t xml:space="preserve"> АПБ басшысы  Еслямбеков Е.Ж.</t>
  </si>
  <si>
    <t>Ведомственные данные</t>
  </si>
  <si>
    <t>Іс-шара. Ауыр және аса ауыр қылмыстарды ашуға, алдын алуға бағытталған рейдтік жедел-алдын алу іс-шараларын жүргізу</t>
  </si>
  <si>
    <t>Задача 8.2.: Обеспечение дорожной безопасности</t>
  </si>
  <si>
    <t>Мероприятия:</t>
  </si>
  <si>
    <t>Приобретение и установка стационарных фиксаторов нарушений проезда перекрестков и превышения скорости в областном центре - 3 шт.</t>
  </si>
  <si>
    <t>информация</t>
  </si>
  <si>
    <t>2011г.</t>
  </si>
  <si>
    <t>Приобретение автотранспортных средств 13 шт.</t>
  </si>
  <si>
    <t>Проведение областного слета ЮИД</t>
  </si>
  <si>
    <t>2012г.</t>
  </si>
  <si>
    <t>15                   (доп. потребность)</t>
  </si>
  <si>
    <t xml:space="preserve">Приобретение услуг по изготовлению агитационного материала (буклетов, листовок, плакатов, панно, билбордов и т.д.), пропагандирующих безопасность дорожного движения </t>
  </si>
  <si>
    <t>15               (доп. потребность)</t>
  </si>
  <si>
    <t>Приобретение услуг по аренде билборда, разработке эскиза (дизайна), изготовлению конструкции, монтажу, демонтажу баннеров)  билбордов и панно</t>
  </si>
  <si>
    <t>11,12             (доп. потребность)</t>
  </si>
  <si>
    <t>Задача 8.3.: Повышение эффективности борьбы с преступностью, борьба с наркоманией и наркобизнесом</t>
  </si>
  <si>
    <t xml:space="preserve">Микроавтобус оборудованный для перевозки 5-6 собак одновременно </t>
  </si>
  <si>
    <t>2                     (доп. потребность)</t>
  </si>
  <si>
    <t>Система видеонаблюдения за территорией центра кинологической службы для дежурной части (включая 4-5 видеокамер, монитор)</t>
  </si>
  <si>
    <t>1                       (доп. потребность)</t>
  </si>
  <si>
    <t>Приобретение породистых собак  для тренировки и применения их в служебно-розыскной деятельности</t>
  </si>
  <si>
    <t>2012-2013 гг.</t>
  </si>
  <si>
    <t>Приобретение специальной формы для сотрудников кинологической службы (15 комплектов)</t>
  </si>
  <si>
    <t>2011-2013 гг.</t>
  </si>
  <si>
    <t>0,1                    (доп. потребность)</t>
  </si>
  <si>
    <t>0,1                   (доп. потребность)</t>
  </si>
  <si>
    <t>Іс-шара. Қоғамдық тәртіпті қамтамасыз ету мәселелері бойынша учаскелік полиция инспекторларының халық алдында жиындар мен есепті кездесулер өткізуі</t>
  </si>
  <si>
    <t>хаттама</t>
  </si>
  <si>
    <t>Мақсаты: қазақстандықтардың мемлекеттік тілі мен лингвистикалық капиталын дамыту</t>
  </si>
  <si>
    <t>ЦИ-1. Аудандағы тілдік ахуал мәселелері бойынша социологиялық және талдамалық зерттеу жүргізу</t>
  </si>
  <si>
    <t xml:space="preserve">Ведомственные данные </t>
  </si>
  <si>
    <t>Іс-шара. Мемлекеттік тілді білуге халыққа сауалнама жүргізу</t>
  </si>
  <si>
    <t xml:space="preserve">респондент </t>
  </si>
  <si>
    <t xml:space="preserve">Солтүстік Қазақстан облысында Қазақстан Республикасының тіл саясатын дамытудың 2023-2029 жылдарға арналған тұжырымдамасын іске асыру жөніндегі іс-қимыл жоспарында көрсетілген көрсеткіштерге мемлекеттік тілді меңгерген халықтың үлесі бойынша қол жеткізу
</t>
  </si>
  <si>
    <t>ӨЗГЕ ҚҰЖАТТАР МЕН ФУНКЦИЯЛАРДЫ ІСКЕ АСЫРУҒА АРНАЛҒАН ҚАРЖЫ РЕСУРСТАРЫНЫҢ ЖИЫНЫ</t>
  </si>
  <si>
    <t>ҚАРЖЫЛАНДЫРУДЫҢ ЖАЛПЫ КӨЛЕМІ*</t>
  </si>
  <si>
    <t>оның ішінде нысаналы индикаторлармен және нәтижелер көрсеткіштерімен қамтылмаған бюджет қаражаты**</t>
  </si>
  <si>
    <t>*Бюджет района Шал акына</t>
  </si>
  <si>
    <t>**объемы бюджетных средств по 001 программе</t>
  </si>
  <si>
    <t>Расшифровка аббревиатур:</t>
  </si>
  <si>
    <t>КНИ-Ключевой национальный индикатор</t>
  </si>
  <si>
    <t>ЦИ-Целевой индикатор</t>
  </si>
  <si>
    <t>ЦГО - Центральные государственные органы Республики Казахстан</t>
  </si>
  <si>
    <t>МИО - Местные исполнительные органы Республики Казахстан</t>
  </si>
  <si>
    <t>МНЭ - Министерство национальной экономики Республики Казахстан</t>
  </si>
  <si>
    <t>МСХ - Министерство сельского хозяйства Республики Казахстан</t>
  </si>
  <si>
    <t>МТС - Министерство туризма и спорта Республики Казахстан</t>
  </si>
  <si>
    <t>МТСЗН - Министерство труда и социальной защиты населения Республики Казахстан</t>
  </si>
  <si>
    <t>МП - Министерство просвещения Республики Казахстан</t>
  </si>
  <si>
    <t>МЭПР - Министерство экологии и природных ресурсов Республики Казахстан</t>
  </si>
  <si>
    <t>МВРИ - Министерство водных ресурсов и ирригации Республики Казахстан</t>
  </si>
  <si>
    <t>МТ - Министерство транспорта Республики Казахстан</t>
  </si>
  <si>
    <t>МИД - Министерство иностранных дел Республики Казахстан</t>
  </si>
  <si>
    <t>ОПиСХ - Отдел  предпринемательство и сельского хозяйства  акимата  района Шал акына Северо-Казахстанской области</t>
  </si>
  <si>
    <t>ОЗиСП - Отдел занятости и социальных программ акимата района Шал акына Северо-Казахстанской области</t>
  </si>
  <si>
    <t>ОФКиС - Отдел физической культуры и спорта акимата  района Шал акына Северо-Казахстанской области</t>
  </si>
  <si>
    <t>ОВПКиРЯ -Отдел внутренней политики, культуры и развития языков акимата  района Шал акына Северо-Казахстанской области</t>
  </si>
  <si>
    <t xml:space="preserve">ОО - Отдел образования </t>
  </si>
  <si>
    <t>ОАС,ЖКХ, ПТиАД -Отдел архитектуры,  жилищно-коммунального хозяйства, пассажирского транспорта и автомобильных дорог  акимата  района Шал акына Северо-Казахстанской области</t>
  </si>
  <si>
    <t>РОП - Районный отдел  полиции  района Шал акына Северо-Казахстанской области</t>
  </si>
  <si>
    <t>ОЭСР - Организация экономического сотрудничества и развития</t>
  </si>
  <si>
    <t>СКО - Северо-Казахстанская область</t>
  </si>
  <si>
    <t>СНП - Сельский населенный пункт</t>
  </si>
  <si>
    <t>АО - Акционерное общество</t>
  </si>
  <si>
    <t>ТОО - Товарищество с ограниченной ответственностью</t>
  </si>
  <si>
    <t>ИП- Индивидуальный предприниматель</t>
  </si>
  <si>
    <t>СХТП-Сельзхотоваропроизводители</t>
  </si>
  <si>
    <t>КЦ - Карьерный центр</t>
  </si>
  <si>
    <t>ДЮК ФП - Детско-юношеский клуб физической подготовки</t>
  </si>
  <si>
    <t>ЦДО- Центр дополнительного образования</t>
  </si>
  <si>
    <t>АПК - Агропромышленный комплекс</t>
  </si>
  <si>
    <t>ВДС - Валовая добавленная стоимость</t>
  </si>
  <si>
    <t>МСП - Малые и средние предприятия</t>
  </si>
  <si>
    <t>ВВП - Валовой внутренний продукт</t>
  </si>
  <si>
    <t xml:space="preserve">ВРП - Валовый региональный продукт </t>
  </si>
  <si>
    <t>ИОК - Инвестиции в основной капитал</t>
  </si>
  <si>
    <t>ИЖС - Индивидуальное жилищное строительство</t>
  </si>
  <si>
    <t>КОС - Канализационные очистные сооружения</t>
  </si>
  <si>
    <t>КОС- Канализационная насосная станция</t>
  </si>
  <si>
    <t>БП - Бюджетная программа</t>
  </si>
  <si>
    <t>БПП - Бюджетная подпрограмма</t>
  </si>
  <si>
    <t>ИФО - Индекс физического объема</t>
  </si>
  <si>
    <t>КРС -Крупный рогатый скот</t>
  </si>
  <si>
    <t>МРС -Малый рогатый скот</t>
  </si>
  <si>
    <t>АИС - Автоматизированная информационная система</t>
  </si>
  <si>
    <t>НОБД - Национальная образовательная база данных</t>
  </si>
  <si>
    <t>РБ - республиканский бюджет</t>
  </si>
  <si>
    <t>ОБ областной бюджет</t>
  </si>
  <si>
    <t>ДИ - другие источники</t>
  </si>
  <si>
    <t>НФ - Национальный фонд Республики Казахстан</t>
  </si>
  <si>
    <t>УПИИР (туризм)</t>
  </si>
  <si>
    <t>УСХЗО (субсидии)</t>
  </si>
  <si>
    <t>УЗ</t>
  </si>
  <si>
    <t>УКЗСП</t>
  </si>
  <si>
    <t>УО</t>
  </si>
  <si>
    <t>УЭЖКХ</t>
  </si>
  <si>
    <t>УПРРП</t>
  </si>
  <si>
    <t>УСАГ</t>
  </si>
  <si>
    <t>УКРЯАД</t>
  </si>
  <si>
    <t>УФКС</t>
  </si>
  <si>
    <t>УПТАД</t>
  </si>
  <si>
    <t>УМПГЗ</t>
  </si>
  <si>
    <t>УВ</t>
  </si>
  <si>
    <t>Инвестициялық жоспарға қосымша</t>
  </si>
  <si>
    <t>Басым және проблемалық аймақтар картасы</t>
  </si>
  <si>
    <t>Өлшем бірлігі</t>
  </si>
  <si>
    <t>Негізгі мәні</t>
  </si>
  <si>
    <t>Жоспарлы кезең</t>
  </si>
  <si>
    <t>Барлығы</t>
  </si>
  <si>
    <t>қажеттілік</t>
  </si>
  <si>
    <t>Қамтамасыз ету, %</t>
  </si>
  <si>
    <t>Кітаптар-23. АӨК-дегі өңделген өнімнің үлесі, % (республика бойынша)</t>
  </si>
  <si>
    <t>7 аз емес</t>
  </si>
  <si>
    <t>Qi -1. Ауыл шаруашылығының жалпы өнімінің нақты көлемінің индексі</t>
  </si>
  <si>
    <t>Ауылдар, ауылдық округтер бөлінісінде есептелмейді</t>
  </si>
  <si>
    <t>Qi -2. АӨК негізгі капиталына инвестициялар</t>
  </si>
  <si>
    <t>Афанасьев ауылдық округі</t>
  </si>
  <si>
    <t>Аютас ауылдық округі</t>
  </si>
  <si>
    <t>Городецк ауылдық округі</t>
  </si>
  <si>
    <t>Жанажол ауылдық округі</t>
  </si>
  <si>
    <t>ауылдық округі Арай</t>
  </si>
  <si>
    <t>Новопокров ауылдық округі</t>
  </si>
  <si>
    <t>Приишим ауылдық округі</t>
  </si>
  <si>
    <t>Семипол ауылдық округі</t>
  </si>
  <si>
    <t>Сухорабов ауылдық округі</t>
  </si>
  <si>
    <t>Юбилейный ауылдық округі</t>
  </si>
  <si>
    <t>Нәтиже көрсеткіші 1.1. Енгізілген минералды тыңайтқыштардың көлемі</t>
  </si>
  <si>
    <t>мың тоннна</t>
  </si>
  <si>
    <t>Нәтиже көрсеткіші 1.2.Егіс алқаптарының жалпы көлеміндегі ауыл шаруашылығы дақылдарының элиталық тұқымдарының үлесі</t>
  </si>
  <si>
    <t xml:space="preserve">Нәтиже көрсеткіші 2.2 шаруашылықтардың барлық санаттарындағы ІҚМ басының саны </t>
  </si>
  <si>
    <t xml:space="preserve">Нәтиже көрсеткіші 2.3. Шаруашылықтардың барлық санаттарындағы ұсақ мал басының саны                                                                                                             </t>
  </si>
  <si>
    <t xml:space="preserve">Нәтиже көрсеткіші 2.4.Шаруашылықтардың барлық санаттарындағы ІҚМ асыл тұқымды мал басының саны        </t>
  </si>
  <si>
    <t xml:space="preserve">Нәтиже көрсеткіші 2.5. Шаруашылықтардың барлық санаттарындағы ұсақ мал басының саны         </t>
  </si>
  <si>
    <t>Елецкий сельский округ</t>
  </si>
  <si>
    <t>Имантауский сельский округ</t>
  </si>
  <si>
    <t>Каратальский сельский округ</t>
  </si>
  <si>
    <t>Константиновский сельский округ</t>
  </si>
  <si>
    <t>Лобановский сельский округ</t>
  </si>
  <si>
    <t>Нижнебурлукский сельский округ</t>
  </si>
  <si>
    <t>Украинский сельский округ</t>
  </si>
  <si>
    <t>Сергеевка</t>
  </si>
  <si>
    <t>Арыкбалыкский сельский округ</t>
  </si>
  <si>
    <t>Володарский сельский округ</t>
  </si>
  <si>
    <t>Гусаковский сельский округ</t>
  </si>
  <si>
    <t>Сырымбетский сельский округ</t>
  </si>
  <si>
    <t>Антоновский сельский округ</t>
  </si>
  <si>
    <t xml:space="preserve"> Арыкбалыкский сельский округ</t>
  </si>
  <si>
    <t xml:space="preserve"> Гусаковский сельский округ</t>
  </si>
  <si>
    <t xml:space="preserve"> Елецкий сельский округ</t>
  </si>
  <si>
    <t xml:space="preserve"> Константиновский сельский округ</t>
  </si>
  <si>
    <t xml:space="preserve"> Имантауский сельский округ</t>
  </si>
  <si>
    <t xml:space="preserve"> Камсактинский сельский округ</t>
  </si>
  <si>
    <t xml:space="preserve">  Казанский сельский округ</t>
  </si>
  <si>
    <t xml:space="preserve"> Каратальский сельский округ</t>
  </si>
  <si>
    <t xml:space="preserve"> Лобановский сельский округ</t>
  </si>
  <si>
    <t xml:space="preserve"> Сырымбетский сельский округ</t>
  </si>
  <si>
    <t xml:space="preserve"> Украинский сельский округ</t>
  </si>
  <si>
    <t>Кітаптар-36. Суармалы егіншілікте су үнемдеу технологияларын енгізу есебінен суармалы суды үнемдеу, жылына млн м3 (республика бойынша)</t>
  </si>
  <si>
    <t>млн м3/жыл</t>
  </si>
  <si>
    <t>ЦИ - 1.Суармалы жерлерде су үнемдеу технологияларын енгізу</t>
  </si>
  <si>
    <t xml:space="preserve">тыс га </t>
  </si>
  <si>
    <t>Арай ауылдық округ</t>
  </si>
  <si>
    <t>Кітап-26. Орналастыру орындарымен қызмет көрсетілген ішкі туристер саны (республика бойынша)</t>
  </si>
  <si>
    <t>млн.адам</t>
  </si>
  <si>
    <t>ЦИ-1. Орналастыру орындарында қызмет көрсетілген ішкі туристер саны</t>
  </si>
  <si>
    <t>Кітаптар-11. Табысы ең төменгі күнкөріс деңгейінен төмен/кедейлік шегінен төмен халықтың үлесі (республика бойынша)</t>
  </si>
  <si>
    <t>ЦИ-1. Жұмыссыздық деңгейі</t>
  </si>
  <si>
    <t>Нәтиже көрсеткіші 1.1.  Жұмысқа орналастырылған азаматтардың саны</t>
  </si>
  <si>
    <t>Кітап-7. PISA тестілеу негізінде орта білім беру нәтижелерінің сапасы, оқу сауаттылығы (республика бойынша)</t>
  </si>
  <si>
    <t>баллдар</t>
  </si>
  <si>
    <t>Кітап-8. PISA тестілеу негізінде орта білім беру нәтижелерінің сапасы, математикалық сауаттылық (республика бойынша)</t>
  </si>
  <si>
    <t>Кітап-9. PISA тестілеу негізінде орта білім беру нәтижелерінің сапасы, жаратылыстану-ғылыми сауаттылығы (республика бойынша)</t>
  </si>
  <si>
    <t>ЦИ-1.  Охват детей дошкольным воспитанием и обучением от 2 до 6 лет</t>
  </si>
  <si>
    <t>ЦИ-2. Физика, химия, биология, робототехника, STEM пәндік кабинеттерімен қамтамасыз етілген негізгі және орта мектептердің үлесі биологии, робототехники, STEM</t>
  </si>
  <si>
    <t>ЦИ-3. Балаларды қосымша біліммен қамту</t>
  </si>
  <si>
    <t>Жүйеге сәйкес әлеуметтік игіліктермен және қызметтермен қамтамасыз ету деңгейі</t>
  </si>
  <si>
    <t>Кітаптар-12. ауыл (республика бойынша)</t>
  </si>
  <si>
    <t>Кітаптар-13. ауыл (республика бойынша)</t>
  </si>
  <si>
    <t>ЦИ-1. Дене шынықтырумен және спортпен шұғылданатын азаматтар санын жалпы халықтың 50% - на дейін жеткізу</t>
  </si>
  <si>
    <t>бірлік</t>
  </si>
  <si>
    <t>Аканбарак А, Аютас ауылдық округі</t>
  </si>
  <si>
    <t>Аксу А, Новопокров ауылдық округі</t>
  </si>
  <si>
    <t>Алкаагаш А, ауылдық округі Арай</t>
  </si>
  <si>
    <t>Арай А, ауылдық округі Арай</t>
  </si>
  <si>
    <t>Афанасьвека ауылы, Афанасьев ауылдық округі</t>
  </si>
  <si>
    <t>Бірлік ауылы, Приишим ауылдық округі</t>
  </si>
  <si>
    <t>Городецкое ауылы, Городецкий ауылдық округі</t>
  </si>
  <si>
    <t>Енбек ауылы, Новопокров ауылдық округі</t>
  </si>
  <si>
    <t>Жалтыр ауылы, Городецк ауылдық округі</t>
  </si>
  <si>
    <t>Жанажол ауылы, Жанажол ауылдық округі</t>
  </si>
  <si>
    <t>Жанасу ауылы, Новопокров ауылдық округі</t>
  </si>
  <si>
    <t>Ибраево ауылы, Аютас ауылдық округі</t>
  </si>
  <si>
    <t>Каратал ауылы, Аютас ауылдық округі</t>
  </si>
  <si>
    <t>Кенес а., Жанажол ауылдық округі</t>
  </si>
  <si>
    <t>Жанажол а., Жанажольский сельский округ</t>
  </si>
  <si>
    <t>Куприяновка а., Юбилейный ауылдық округі</t>
  </si>
  <si>
    <t>Мерген а, Городецк ауылдық округі</t>
  </si>
  <si>
    <t>Новопокровка а., Новопокров ауылдық округі</t>
  </si>
  <si>
    <t>Ольгинка а., Сухорабов ауылдық округі</t>
  </si>
  <si>
    <t>Повозочное а., Приишим ауылдық округі</t>
  </si>
  <si>
    <t>Социал а Арай ауылдық округі</t>
  </si>
  <si>
    <t>Ступинка а., Семипол ауылдық округі</t>
  </si>
  <si>
    <t>Сухорабов, Сухорабов ауылдық округі</t>
  </si>
  <si>
    <t>Ұзынжар а., Юбилейный ауылдық округі</t>
  </si>
  <si>
    <t>Сергеевка қ, Шал ақын ауданы</t>
  </si>
  <si>
    <t>Qi -1. Аудан халқының сумен қамтамасыз етілуі</t>
  </si>
  <si>
    <t>Афанасьевка Афанасьев ауылдық округі</t>
  </si>
  <si>
    <t>Рясинка а Афанасьев ауылдық округі</t>
  </si>
  <si>
    <t>Садовка Афанасьев ауылдық округі</t>
  </si>
  <si>
    <t>Двойники Афанасьев ауылдық округі</t>
  </si>
  <si>
    <t xml:space="preserve"> а.о Аютас ауылдық округі</t>
  </si>
  <si>
    <t>Каратал Аютас ауылдық округі</t>
  </si>
  <si>
    <t>Аканбарак а  Аютас ауылдық округі</t>
  </si>
  <si>
    <t>Коктерек Аюта ауылдық округі</t>
  </si>
  <si>
    <t>Городецк  Городец ауылдық округі</t>
  </si>
  <si>
    <t>Мерген Городецк ауылдық округі</t>
  </si>
  <si>
    <t>Жалтыр Городецк ауылдық округі</t>
  </si>
  <si>
    <t>Баганаты Городецк ауылдық округі</t>
  </si>
  <si>
    <t>Коноваловка Городецк ауылдық округі</t>
  </si>
  <si>
    <t>Жанажол а  Жанажол ауылдық округі</t>
  </si>
  <si>
    <t>Кенес а  Жанажол ауылдық округі</t>
  </si>
  <si>
    <t>Жанаталап  Жанажол ауылдық округі</t>
  </si>
  <si>
    <t>Арай  ауылдық округ Арай</t>
  </si>
  <si>
    <t>Ровное ауылдық  округ Арай</t>
  </si>
  <si>
    <t>Алкагаш  ауылдық округ  Арай</t>
  </si>
  <si>
    <t>.Социал  ауылдық округ Арай</t>
  </si>
  <si>
    <t>Новопокров а Новопокров ауылдық округі</t>
  </si>
  <si>
    <t>Аксу а Новопокров ауылдық округі</t>
  </si>
  <si>
    <t>Жанасу Новопокров ауылдық округі</t>
  </si>
  <si>
    <t>Енбек Новопокров ауылдық округі</t>
  </si>
  <si>
    <t>Белоглинка Новопокров ауылдық округі</t>
  </si>
  <si>
    <t>Повозочное Приишим ауылдық округі</t>
  </si>
  <si>
    <t>Бирлик Прииши ауылдық округі</t>
  </si>
  <si>
    <t>Меней Приишим ауылдық округі</t>
  </si>
  <si>
    <t>Ортаколь Приишим ауылдық округі</t>
  </si>
  <si>
    <t>.Сухорабовка Сухорабов ауылдық округі</t>
  </si>
  <si>
    <t>Ольгинка Сухорабов ауылдық округі</t>
  </si>
  <si>
    <t>Семиполка  Семипол ауылдық округі</t>
  </si>
  <si>
    <t>Ступинка  Семипол ауылдық округі</t>
  </si>
  <si>
    <t>Остаган  Семипол ауылдық округі</t>
  </si>
  <si>
    <t>Балуан  Семипол ауылдық округі</t>
  </si>
  <si>
    <t>Крещенка Юбилейный ауылдық округі</t>
  </si>
  <si>
    <t>Узынжар Юбилейный ауылдық округі</t>
  </si>
  <si>
    <t>Куприяновка Юбилейный ауылдық округі</t>
  </si>
  <si>
    <t>Белоградовка Юбилейный ауылдық округі</t>
  </si>
  <si>
    <t>Нәтиже көрсеткіші 1.1. Сумен жабдықтау желілерінің тозуын азайту</t>
  </si>
  <si>
    <t>Нәтиже көрсеткіші 1.2. Су бұру желілерінің тозуын азайту</t>
  </si>
  <si>
    <t>ЦИ жылумен жабдықтау желілерін қайта құру және салу</t>
  </si>
  <si>
    <t>КНИ - 28. Доля ВДС МСП в ВВП (по республике)</t>
  </si>
  <si>
    <t>Кітап-29.  ЖІӨ-дегі орта кәсіпкерліктің ЖҚҚ үлесі (республика бойынша)</t>
  </si>
  <si>
    <t>Qi -1. Шағын бизнес кәсіпорындары санының өсуі</t>
  </si>
  <si>
    <t>Кітаптар-30. Негізгі капиталға инвестициялар (ИОК), ЖІӨ % (республика бойынша)</t>
  </si>
  <si>
    <t>ЦИ-1.Негізгі капиталға инвестициялар</t>
  </si>
  <si>
    <t>млн. теңге</t>
  </si>
  <si>
    <t>Кітаптар-15. Халықтың экологиялық өмір сапасына қанағаттану деңгейі (республика бойынша)</t>
  </si>
  <si>
    <t>Кітаптар-34. Парниктік газдардың шекті көлемі, % (1990 жылғы деңгейге) (республика бойынша)</t>
  </si>
  <si>
    <t>ЦИ-1. Коммуналдық қалдықтарды қайта өңдеу және кәдеге жарату үлесі</t>
  </si>
  <si>
    <t xml:space="preserve">Нәтиже көрсеткіші 1.1.
Халықты қалдықтарды жинау және шығару жөніндегі қызметтермен қамтамасыз ету (%)
</t>
  </si>
  <si>
    <t>Qi -1. 10 мың тұрғынға шаққандағы қылмыстық құқық бұзушылық деңгейі</t>
  </si>
  <si>
    <t>млрд.теңге</t>
  </si>
  <si>
    <t>мың.тонн</t>
  </si>
  <si>
    <t>саны</t>
  </si>
  <si>
    <t>мың. тонн</t>
  </si>
  <si>
    <t>млн теңге</t>
  </si>
  <si>
    <t>млн.теңге</t>
  </si>
  <si>
    <t>мың. тонна сүт</t>
  </si>
  <si>
    <t>млн. теңге </t>
  </si>
  <si>
    <t>млн. шаршы метр</t>
  </si>
  <si>
    <t>млн. адам</t>
  </si>
  <si>
    <t>бал</t>
  </si>
  <si>
    <t>дана</t>
  </si>
  <si>
    <r>
      <t>Нәтиже көрсеткіші 1.1.</t>
    </r>
    <r>
      <rPr>
        <sz val="12"/>
        <rFont val="Times New Roman"/>
        <family val="1"/>
        <charset val="204"/>
      </rPr>
      <t xml:space="preserve"> Енгізілген минералды тыңайтқыштардың көлемі</t>
    </r>
    <r>
      <rPr>
        <b/>
        <sz val="12"/>
        <rFont val="Times New Roman"/>
        <charset val="204"/>
      </rPr>
      <t xml:space="preserve">
</t>
    </r>
  </si>
  <si>
    <r>
      <t>Нәтиже көрсеткіші 1.2.</t>
    </r>
    <r>
      <rPr>
        <sz val="12"/>
        <rFont val="Times New Roman"/>
        <family val="1"/>
        <charset val="204"/>
      </rPr>
      <t>Ауыл шаруашылығы дақылдарының элиталық тұқымдарының үлесі</t>
    </r>
  </si>
  <si>
    <r>
      <t>Нәтиже көрсеткіші 1.3.</t>
    </r>
    <r>
      <rPr>
        <sz val="12"/>
        <rFont val="Times New Roman"/>
        <family val="1"/>
        <charset val="204"/>
      </rPr>
      <t xml:space="preserve"> Ауыл шаруашылығы техникасын жаңарту деңгейі</t>
    </r>
  </si>
  <si>
    <r>
      <t xml:space="preserve">Жоба. </t>
    </r>
    <r>
      <rPr>
        <sz val="12"/>
        <rFont val="Times New Roman"/>
        <family val="1"/>
        <charset val="204"/>
      </rPr>
      <t>Асыл Фармс " ЖШС базасында тұқым шаруашылығын құру</t>
    </r>
  </si>
  <si>
    <r>
      <t xml:space="preserve">Жоба. </t>
    </r>
    <r>
      <rPr>
        <sz val="12"/>
        <rFont val="Times New Roman"/>
        <family val="1"/>
        <charset val="204"/>
      </rPr>
      <t>Асыл Фармс " ЖШС көкөніс қоймасының құрылысы (2 кезең)</t>
    </r>
  </si>
  <si>
    <r>
      <t xml:space="preserve">Іс-шара. </t>
    </r>
    <r>
      <rPr>
        <sz val="12"/>
        <rFont val="Times New Roman"/>
        <family val="1"/>
        <charset val="204"/>
      </rPr>
      <t>Ауыл шаруашылығы техникасын сатып алу</t>
    </r>
  </si>
  <si>
    <r>
      <t xml:space="preserve">Нәтиже көрсеткіші 2.1. </t>
    </r>
    <r>
      <rPr>
        <sz val="12"/>
        <rFont val="Times New Roman"/>
        <family val="1"/>
        <charset val="204"/>
      </rPr>
      <t>Тұқымдық түрлендірумен қамтылған аналық мал басының үлесі</t>
    </r>
  </si>
  <si>
    <r>
      <t xml:space="preserve">Нәтиже көрсеткіші 2.2. </t>
    </r>
    <r>
      <rPr>
        <sz val="12"/>
        <rFont val="Times New Roman"/>
        <family val="1"/>
        <charset val="204"/>
      </rPr>
      <t>Шаруашылықтардың барлық санаттарындағы ІҚМ басының саны</t>
    </r>
  </si>
  <si>
    <r>
      <t>Нәтиже көрсеткіші 2.3.</t>
    </r>
    <r>
      <rPr>
        <sz val="12"/>
        <rFont val="Times New Roman"/>
        <family val="1"/>
        <charset val="204"/>
      </rPr>
      <t xml:space="preserve"> Шаруашылықтардың барлық санаттарындағы ұсақ мал басының саны</t>
    </r>
  </si>
  <si>
    <r>
      <t xml:space="preserve">Нәтиже көрсеткіші 2.4. </t>
    </r>
    <r>
      <rPr>
        <sz val="12"/>
        <rFont val="Times New Roman"/>
        <family val="1"/>
        <charset val="204"/>
      </rPr>
      <t>Шаруашылықтардың барлық санаттарындағы ІҚМ асыл тұқымды мал басының саны</t>
    </r>
  </si>
  <si>
    <r>
      <t xml:space="preserve">Нәтиже көрсеткіші 2.5. </t>
    </r>
    <r>
      <rPr>
        <sz val="12"/>
        <rFont val="Times New Roman"/>
        <family val="1"/>
        <charset val="204"/>
      </rPr>
      <t>Шаруашылықтардың барлық санаттарындағы ұсақ мал басының саны</t>
    </r>
  </si>
  <si>
    <r>
      <t xml:space="preserve">Нәтиже көрсеткіші 2.6. </t>
    </r>
    <r>
      <rPr>
        <sz val="12"/>
        <rFont val="Times New Roman"/>
        <family val="1"/>
        <charset val="204"/>
      </rPr>
      <t>ІҚМ асыл тұқымды мал басының импорты</t>
    </r>
  </si>
  <si>
    <r>
      <t xml:space="preserve">Жоба. </t>
    </r>
    <r>
      <rPr>
        <sz val="12"/>
        <rFont val="Times New Roman"/>
        <family val="1"/>
        <charset val="204"/>
      </rPr>
      <t>"ZhaGroup LTD" ЖШС 1000 басқа арналған сүт-тауар фермасын салу</t>
    </r>
  </si>
  <si>
    <r>
      <t>Жоба</t>
    </r>
    <r>
      <rPr>
        <sz val="12"/>
        <rFont val="Times New Roman"/>
        <family val="1"/>
        <charset val="204"/>
      </rPr>
      <t>. Қой фермасын салу - "Стимул"ЖШС</t>
    </r>
  </si>
  <si>
    <r>
      <t xml:space="preserve">Жоба. </t>
    </r>
    <r>
      <rPr>
        <sz val="12"/>
        <rFont val="Times New Roman"/>
        <family val="1"/>
        <charset val="204"/>
      </rPr>
      <t>"Санди Райымбек" ЖШС-нің 1000 басқа дейінгі ІҚМ бордақылау алаңын салу</t>
    </r>
  </si>
  <si>
    <r>
      <t xml:space="preserve">Жоба. </t>
    </r>
    <r>
      <rPr>
        <sz val="12"/>
        <rFont val="Times New Roman"/>
        <family val="1"/>
        <charset val="204"/>
      </rPr>
      <t>"Санди Райымбек" ЖШС бордақылау алаңын 5000 басқа дейін кеңейту</t>
    </r>
  </si>
  <si>
    <r>
      <t xml:space="preserve">Жоба. </t>
    </r>
    <r>
      <rPr>
        <sz val="12"/>
        <rFont val="Times New Roman"/>
        <family val="1"/>
        <charset val="204"/>
      </rPr>
      <t>Асыл Фармс " ЖШС ауыл шаруашылығы дақылдарын суару</t>
    </r>
  </si>
  <si>
    <r>
      <t xml:space="preserve">НИ-1. </t>
    </r>
    <r>
      <rPr>
        <sz val="12"/>
        <rFont val="Times New Roman"/>
        <family val="1"/>
        <charset val="204"/>
      </rPr>
      <t>Орналастыру орындарында қызмет көрсетілген ішкі туристер саны</t>
    </r>
    <r>
      <rPr>
        <b/>
        <sz val="12"/>
        <rFont val="Times New Roman"/>
        <charset val="204"/>
      </rPr>
      <t xml:space="preserve">
</t>
    </r>
  </si>
  <si>
    <t>КИ -  1. Жұмыссыздық деңгейі</t>
  </si>
  <si>
    <t>Тапсырма 1. Жұмыссыздық деңгейі</t>
  </si>
  <si>
    <t>"Еңбек нарығы" ААЖ</t>
  </si>
  <si>
    <t>Есеп</t>
  </si>
  <si>
    <t>Іс-шара.Солтүстік Қазақстан облысы Шал ақын ауданы Крещенка ауылындағы Степная, Школьная көшелерін, Александр Гельман тұйық көшесін, Энгель тұйық көшесін орташа жөндеу.</t>
  </si>
  <si>
    <t>КИ-1. Аудан халқының сумен қамтамасыз етілуі</t>
  </si>
  <si>
    <r>
      <t xml:space="preserve">Жоба: </t>
    </r>
    <r>
      <rPr>
        <sz val="12"/>
        <rFont val="Times New Roman"/>
        <family val="1"/>
        <charset val="204"/>
      </rPr>
      <t>СҚО Шал ақын ауданы Афанасьевка ауылында тарату желілері мен су тарту құрылыстарын салу</t>
    </r>
  </si>
  <si>
    <r>
      <t xml:space="preserve">Жоба: </t>
    </r>
    <r>
      <rPr>
        <sz val="12"/>
        <rFont val="Times New Roman"/>
        <family val="1"/>
        <charset val="204"/>
      </rPr>
      <t>СҚО Шал ақын ауданы Куприяновка ауылында тарату желілері мен су тарту құрылыстарын салу</t>
    </r>
  </si>
  <si>
    <r>
      <t xml:space="preserve">Жоба: </t>
    </r>
    <r>
      <rPr>
        <sz val="12"/>
        <rFont val="Times New Roman"/>
        <family val="1"/>
        <charset val="204"/>
      </rPr>
      <t>Солтүстік Қазақстан облысы, Шал ақын ауданы, Сухорабовка ауылдық округі, Сухорабовка ауылы мекенжайында орналасқан сорғы станциясының құрылысы</t>
    </r>
  </si>
  <si>
    <r>
      <t xml:space="preserve">Проект: </t>
    </r>
    <r>
      <rPr>
        <sz val="12"/>
        <rFont val="Times New Roman"/>
        <family val="1"/>
        <charset val="204"/>
      </rPr>
      <t>Строительство насосной станции, расположенный по адресу Северо-Казахстанская область, район Шал акына, Сухорабовский сельский округ, село Ольгинка</t>
    </r>
  </si>
  <si>
    <r>
      <t xml:space="preserve">Жоба: </t>
    </r>
    <r>
      <rPr>
        <sz val="12"/>
        <rFont val="Times New Roman"/>
        <family val="1"/>
        <charset val="204"/>
      </rPr>
      <t>СҚО Шал ақын ауданы Бірлік, Кеңес, Жаңажол, Жаңаталап ауылдарын қосатын Пресновка топтық су құбырынан су құбыры желілерін салу</t>
    </r>
  </si>
  <si>
    <r>
      <t xml:space="preserve">Жоба: </t>
    </r>
    <r>
      <rPr>
        <sz val="12"/>
        <rFont val="Times New Roman"/>
        <family val="1"/>
        <charset val="204"/>
      </rPr>
      <t>СҚО Шал ақын ауданы Ступинка, Семиполка, арбашы ауылдарын қосатын Пресновка топтық су құбырынан су құбыры желілерін салу</t>
    </r>
  </si>
  <si>
    <r>
      <t xml:space="preserve">Жоба: </t>
    </r>
    <r>
      <rPr>
        <sz val="12"/>
        <rFont val="Times New Roman"/>
        <family val="1"/>
        <charset val="204"/>
      </rPr>
      <t>СҚО Шал ақын Канбарак ауданы ауылында тарату желілері мен су тарту құрылыстарын салу</t>
    </r>
  </si>
  <si>
    <t>Ыбыраев Аютас ауылдық округі</t>
  </si>
  <si>
    <r>
      <t xml:space="preserve">Жоба: </t>
    </r>
    <r>
      <rPr>
        <sz val="12"/>
        <rFont val="Times New Roman"/>
        <family val="1"/>
        <charset val="204"/>
      </rPr>
      <t>сорғы станциясының құрылысы және көлемі 100 м3 2 РЖВ</t>
    </r>
  </si>
  <si>
    <r>
      <t xml:space="preserve">Жоба: </t>
    </r>
    <r>
      <rPr>
        <sz val="12"/>
        <rFont val="Times New Roman"/>
        <family val="1"/>
        <charset val="204"/>
      </rPr>
      <t>Көлемі 150 м3 сорғы станциясы мен РЖВ салу</t>
    </r>
  </si>
  <si>
    <r>
      <t xml:space="preserve">Нәтиже көрсеткіші 1.2. 
</t>
    </r>
    <r>
      <rPr>
        <sz val="12"/>
        <rFont val="Times New Roman"/>
        <family val="1"/>
        <charset val="204"/>
      </rPr>
      <t>Су бұру желілерінің тозуын азайту</t>
    </r>
    <r>
      <rPr>
        <sz val="12"/>
        <rFont val="Times New Roman"/>
        <charset val="204"/>
      </rPr>
      <t xml:space="preserve">
</t>
    </r>
  </si>
  <si>
    <t>НИ-2. Пайдалануға берілген тұрғын үйлердің жалпы ауданы</t>
  </si>
  <si>
    <t>НИ –1. Шағын бизнес кәсіпорындары санының өсуі</t>
  </si>
  <si>
    <r>
      <t xml:space="preserve">Жоба. </t>
    </r>
    <r>
      <rPr>
        <sz val="12"/>
        <rFont val="Times New Roman"/>
        <family val="1"/>
        <charset val="204"/>
      </rPr>
      <t>Есілбаев ЖК құрылыс дүкенін ашу</t>
    </r>
  </si>
  <si>
    <r>
      <t>Жоба.</t>
    </r>
    <r>
      <rPr>
        <sz val="12"/>
        <rFont val="Times New Roman"/>
        <family val="1"/>
        <charset val="204"/>
      </rPr>
      <t>Дүкен құрылысы - "Абдулаева"ЖК</t>
    </r>
  </si>
  <si>
    <r>
      <t xml:space="preserve">Іс-шара. </t>
    </r>
    <r>
      <rPr>
        <sz val="12"/>
        <rFont val="Times New Roman"/>
        <family val="1"/>
        <charset val="204"/>
      </rPr>
      <t>Азық-түлік дүкенін кеңейту - "Гуйо" ЖК</t>
    </r>
  </si>
  <si>
    <r>
      <t>КНИ - 30.</t>
    </r>
    <r>
      <rPr>
        <sz val="12"/>
        <rFont val="Times New Roman"/>
        <family val="1"/>
        <charset val="204"/>
      </rPr>
      <t>Негізгі капиталға инвестициялар (ИОК), ЖІӨ % (республика бойынша)</t>
    </r>
  </si>
  <si>
    <t>НИ-1. Негізгі капиталға инвестициялар</t>
  </si>
  <si>
    <t xml:space="preserve">НИ -1. Коммуналдық қалдықтарды қайта өңдеу және кәдеге жарату үлесі
</t>
  </si>
  <si>
    <t>Мансап орталығының директоры М.Кузкенова</t>
  </si>
  <si>
    <t>ЭЫДҰ есебі</t>
  </si>
  <si>
    <t>ББ басшысы Б. Ахмадиқызы</t>
  </si>
  <si>
    <t>Аудан әкімінің жетекшілік ететін орынбасары, ББ басшысы Б. Ахмадиқызы</t>
  </si>
  <si>
    <t>ОМО</t>
  </si>
  <si>
    <t>Аудан әкімінің жетекшілік ететін орынбасары, дене шынықтыру және спорт бөлімінің басшысы А. С. Бөскеев</t>
  </si>
  <si>
    <t>Дене шынықтыру және спорт бөлімінің басшысы А. С. Бөскеев</t>
  </si>
  <si>
    <t>Дене шынықтыру және спорт бөлімінің басшысы А. С. Бөскеев, Ауылдық округ әкімдері</t>
  </si>
  <si>
    <t>Аудан әкімінің жетекшілік ететін орынбасары, ішкі саясат және тілдерді дамыту бөлімінің басшысы С. А. Нұрсейітова</t>
  </si>
  <si>
    <t xml:space="preserve">К,АШ және ВБ басшысы Т.С.Сұраған., ИП "Есильбаев"  (келісім бойынша)
</t>
  </si>
  <si>
    <t>Ішкі саясат және тілдерді дамыту бөлімінің басшысы                                 С. А. Нұрсейітова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</si>
</sst>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0.0"/>
    <numFmt numFmtId="166" formatCode="#\ ##0.0"/>
    <numFmt numFmtId="167" formatCode="0.000"/>
    <numFmt numFmtId="168" formatCode="0.0000"/>
  </numFmts>
  <fonts count="45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134"/>
      <scheme val="minor"/>
    </font>
    <font>
      <sz val="10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9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sz val="12"/>
      <color rgb="FF000000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2"/>
      <name val="Times New Roman"/>
      <charset val="204"/>
    </font>
    <font>
      <b/>
      <sz val="14"/>
      <name val="Times New Roman"/>
      <charset val="204"/>
    </font>
    <font>
      <sz val="14"/>
      <name val="Times New Roman"/>
      <charset val="204"/>
    </font>
    <font>
      <b/>
      <sz val="12"/>
      <color rgb="FFC00000"/>
      <name val="Times New Roman"/>
      <charset val="204"/>
    </font>
    <font>
      <b/>
      <sz val="12"/>
      <color rgb="FF0D0D0D"/>
      <name val="Times New Roman"/>
      <charset val="204"/>
    </font>
    <font>
      <b/>
      <sz val="12"/>
      <color rgb="FF000000"/>
      <name val="Times New Roman"/>
      <charset val="204"/>
    </font>
    <font>
      <b/>
      <sz val="10"/>
      <name val="Times New Roman"/>
      <charset val="204"/>
    </font>
    <font>
      <b/>
      <sz val="11"/>
      <name val="Times New Roman"/>
      <charset val="204"/>
    </font>
    <font>
      <sz val="12"/>
      <color rgb="FFFF0000"/>
      <name val="Times New Roman"/>
      <charset val="204"/>
    </font>
    <font>
      <i/>
      <sz val="12"/>
      <name val="Times New Roman"/>
      <charset val="204"/>
    </font>
    <font>
      <sz val="12"/>
      <name val="Calibri"/>
      <charset val="204"/>
      <scheme val="minor"/>
    </font>
    <font>
      <sz val="8"/>
      <name val="Times New Roman"/>
      <charset val="204"/>
    </font>
    <font>
      <i/>
      <sz val="14"/>
      <name val="Times New Roman"/>
      <charset val="204"/>
    </font>
    <font>
      <b/>
      <sz val="16"/>
      <name val="Times New Roman"/>
      <charset val="204"/>
    </font>
    <font>
      <sz val="9"/>
      <name val="Times New Roman"/>
      <charset val="204"/>
    </font>
    <font>
      <b/>
      <i/>
      <sz val="12"/>
      <name val="Times New Roman"/>
      <charset val="204"/>
    </font>
    <font>
      <sz val="11"/>
      <name val="Calibri"/>
      <charset val="204"/>
      <scheme val="minor"/>
    </font>
    <font>
      <b/>
      <i/>
      <sz val="14"/>
      <name val="Times New Roman"/>
      <charset val="204"/>
    </font>
    <font>
      <sz val="11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0"/>
      <color rgb="FF000000"/>
      <name val="Calibri"/>
      <charset val="204"/>
      <scheme val="minor"/>
    </font>
    <font>
      <sz val="11"/>
      <color indexed="8"/>
      <name val="Calibri"/>
      <charset val="204"/>
    </font>
    <font>
      <sz val="11"/>
      <color theme="1"/>
      <name val="Calibri"/>
      <charset val="134"/>
      <scheme val="minor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68">
    <xf numFmtId="0" fontId="0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7" fillId="0" borderId="0"/>
    <xf numFmtId="0" fontId="38" fillId="0" borderId="0"/>
  </cellStyleXfs>
  <cellXfs count="5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165" fontId="1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166" fontId="16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165" fontId="16" fillId="2" borderId="1" xfId="0" applyNumberFormat="1" applyFont="1" applyFill="1" applyBorder="1" applyAlignment="1">
      <alignment horizontal="center" vertical="center"/>
    </xf>
    <xf numFmtId="166" fontId="16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165" fontId="16" fillId="4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2" fillId="2" borderId="4" xfId="0" applyNumberFormat="1" applyFont="1" applyFill="1" applyBorder="1" applyAlignment="1">
      <alignment horizontal="center" vertical="center"/>
    </xf>
    <xf numFmtId="165" fontId="14" fillId="2" borderId="4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6" fillId="0" borderId="4" xfId="0" applyNumberFormat="1" applyFont="1" applyBorder="1" applyAlignment="1">
      <alignment horizontal="center" vertical="center"/>
    </xf>
    <xf numFmtId="1" fontId="16" fillId="2" borderId="4" xfId="0" applyNumberFormat="1" applyFont="1" applyFill="1" applyBorder="1" applyAlignment="1">
      <alignment horizontal="center" vertical="center"/>
    </xf>
    <xf numFmtId="1" fontId="16" fillId="2" borderId="4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center" vertical="center"/>
    </xf>
    <xf numFmtId="167" fontId="1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 vertical="center" wrapText="1"/>
    </xf>
    <xf numFmtId="165" fontId="12" fillId="2" borderId="6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11" fillId="0" borderId="3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165" fontId="11" fillId="2" borderId="1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11" fillId="0" borderId="1" xfId="67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 wrapText="1"/>
    </xf>
    <xf numFmtId="165" fontId="16" fillId="2" borderId="4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" fillId="0" borderId="1" xfId="67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65" fontId="20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5" fontId="2" fillId="0" borderId="0" xfId="0" applyNumberFormat="1" applyFont="1"/>
    <xf numFmtId="165" fontId="2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/>
    </xf>
    <xf numFmtId="165" fontId="16" fillId="2" borderId="6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49" fontId="16" fillId="2" borderId="0" xfId="0" applyNumberFormat="1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2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6" fillId="2" borderId="0" xfId="0" applyFont="1" applyFill="1"/>
    <xf numFmtId="0" fontId="26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2" fillId="2" borderId="0" xfId="0" applyFont="1" applyFill="1"/>
    <xf numFmtId="0" fontId="16" fillId="2" borderId="1" xfId="0" applyFont="1" applyFill="1" applyBorder="1" applyAlignment="1">
      <alignment vertical="center"/>
    </xf>
    <xf numFmtId="0" fontId="27" fillId="0" borderId="0" xfId="67" applyFont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49" fontId="28" fillId="2" borderId="0" xfId="67" applyNumberFormat="1" applyFont="1" applyFill="1" applyAlignment="1">
      <alignment horizontal="left" vertical="center"/>
    </xf>
    <xf numFmtId="0" fontId="18" fillId="2" borderId="0" xfId="67" applyFont="1" applyFill="1" applyAlignment="1">
      <alignment horizontal="left" vertical="center"/>
    </xf>
    <xf numFmtId="0" fontId="18" fillId="2" borderId="0" xfId="67" applyFont="1" applyFill="1" applyAlignment="1">
      <alignment horizontal="center" vertical="center" wrapText="1"/>
    </xf>
    <xf numFmtId="0" fontId="18" fillId="2" borderId="0" xfId="67" applyFont="1" applyFill="1" applyAlignment="1">
      <alignment horizontal="center" vertical="center"/>
    </xf>
    <xf numFmtId="49" fontId="29" fillId="2" borderId="0" xfId="0" applyNumberFormat="1" applyFont="1" applyFill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 wrapText="1"/>
    </xf>
    <xf numFmtId="165" fontId="16" fillId="2" borderId="9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justify" vertical="center" wrapText="1"/>
    </xf>
    <xf numFmtId="0" fontId="12" fillId="2" borderId="4" xfId="0" applyFont="1" applyFill="1" applyBorder="1" applyAlignment="1">
      <alignment horizontal="left" vertical="center" wrapText="1"/>
    </xf>
    <xf numFmtId="165" fontId="16" fillId="0" borderId="6" xfId="0" applyNumberFormat="1" applyFont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0" fontId="31" fillId="0" borderId="6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/>
    </xf>
    <xf numFmtId="0" fontId="25" fillId="4" borderId="1" xfId="0" applyFont="1" applyFill="1" applyBorder="1" applyAlignment="1">
      <alignment horizontal="justify" vertical="center" wrapText="1"/>
    </xf>
    <xf numFmtId="0" fontId="25" fillId="2" borderId="1" xfId="0" applyFont="1" applyFill="1" applyBorder="1" applyAlignment="1">
      <alignment horizontal="center"/>
    </xf>
    <xf numFmtId="0" fontId="25" fillId="2" borderId="1" xfId="0" applyFont="1" applyFill="1" applyBorder="1"/>
    <xf numFmtId="166" fontId="25" fillId="0" borderId="1" xfId="0" applyNumberFormat="1" applyFont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49" fontId="16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165" fontId="16" fillId="2" borderId="9" xfId="0" applyNumberFormat="1" applyFont="1" applyFill="1" applyBorder="1" applyAlignment="1">
      <alignment horizontal="center" vertical="center"/>
    </xf>
    <xf numFmtId="166" fontId="16" fillId="0" borderId="1" xfId="0" applyNumberFormat="1" applyFont="1" applyBorder="1" applyAlignment="1">
      <alignment horizontal="center" vertical="center" wrapText="1"/>
    </xf>
    <xf numFmtId="166" fontId="16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165" fontId="16" fillId="0" borderId="4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164" fontId="16" fillId="2" borderId="1" xfId="0" applyNumberFormat="1" applyFont="1" applyFill="1" applyBorder="1" applyAlignment="1">
      <alignment horizontal="center" vertical="center" wrapText="1"/>
    </xf>
    <xf numFmtId="49" fontId="16" fillId="2" borderId="9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0" xfId="0" applyFont="1"/>
    <xf numFmtId="166" fontId="25" fillId="2" borderId="1" xfId="0" applyNumberFormat="1" applyFont="1" applyFill="1" applyBorder="1" applyAlignment="1">
      <alignment horizontal="center"/>
    </xf>
    <xf numFmtId="49" fontId="17" fillId="2" borderId="9" xfId="0" applyNumberFormat="1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vertical="top" wrapText="1"/>
    </xf>
    <xf numFmtId="0" fontId="16" fillId="4" borderId="6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/>
    </xf>
    <xf numFmtId="165" fontId="17" fillId="2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65" applyFont="1" applyFill="1" applyBorder="1" applyAlignment="1">
      <alignment horizontal="left" vertical="center" wrapText="1"/>
    </xf>
    <xf numFmtId="0" fontId="16" fillId="2" borderId="1" xfId="65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166" fontId="25" fillId="2" borderId="1" xfId="0" applyNumberFormat="1" applyFont="1" applyFill="1" applyBorder="1" applyAlignment="1">
      <alignment horizontal="center" vertical="center" wrapText="1"/>
    </xf>
    <xf numFmtId="49" fontId="25" fillId="0" borderId="2" xfId="67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1" xfId="67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1" xfId="67" applyFont="1" applyFill="1" applyBorder="1" applyAlignment="1">
      <alignment horizontal="center" vertical="center" wrapText="1"/>
    </xf>
    <xf numFmtId="165" fontId="31" fillId="4" borderId="1" xfId="0" applyNumberFormat="1" applyFont="1" applyFill="1" applyBorder="1" applyAlignment="1">
      <alignment horizontal="center" vertical="center" wrapText="1"/>
    </xf>
    <xf numFmtId="165" fontId="25" fillId="2" borderId="0" xfId="0" applyNumberFormat="1" applyFont="1" applyFill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" xfId="67" applyFont="1" applyBorder="1" applyAlignment="1">
      <alignment horizontal="center" vertical="center" wrapText="1"/>
    </xf>
    <xf numFmtId="0" fontId="16" fillId="2" borderId="2" xfId="67" applyFont="1" applyFill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/>
    </xf>
    <xf numFmtId="49" fontId="16" fillId="2" borderId="2" xfId="0" applyNumberFormat="1" applyFont="1" applyFill="1" applyBorder="1" applyAlignment="1">
      <alignment horizontal="center" vertical="center"/>
    </xf>
    <xf numFmtId="0" fontId="16" fillId="2" borderId="1" xfId="67" applyFont="1" applyFill="1" applyBorder="1" applyAlignment="1">
      <alignment horizontal="center" vertical="center"/>
    </xf>
    <xf numFmtId="165" fontId="25" fillId="2" borderId="2" xfId="0" applyNumberFormat="1" applyFont="1" applyFill="1" applyBorder="1" applyAlignment="1">
      <alignment horizontal="center"/>
    </xf>
    <xf numFmtId="0" fontId="17" fillId="2" borderId="11" xfId="42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65" fontId="16" fillId="0" borderId="1" xfId="66" applyNumberFormat="1" applyFont="1" applyBorder="1" applyAlignment="1">
      <alignment horizontal="center" vertical="center" wrapText="1"/>
    </xf>
    <xf numFmtId="0" fontId="32" fillId="4" borderId="1" xfId="0" applyFont="1" applyFill="1" applyBorder="1" applyAlignment="1">
      <alignment vertical="center" wrapText="1"/>
    </xf>
    <xf numFmtId="0" fontId="25" fillId="2" borderId="1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justify" vertical="center" wrapText="1"/>
    </xf>
    <xf numFmtId="0" fontId="18" fillId="2" borderId="11" xfId="42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2" borderId="1" xfId="0" applyFont="1" applyFill="1" applyBorder="1"/>
    <xf numFmtId="0" fontId="12" fillId="0" borderId="12" xfId="0" applyFont="1" applyBorder="1" applyAlignment="1">
      <alignment horizontal="left"/>
    </xf>
    <xf numFmtId="0" fontId="16" fillId="0" borderId="1" xfId="0" applyFont="1" applyBorder="1"/>
    <xf numFmtId="0" fontId="12" fillId="0" borderId="11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/>
    </xf>
    <xf numFmtId="0" fontId="16" fillId="0" borderId="5" xfId="67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25" fillId="2" borderId="9" xfId="0" applyFont="1" applyFill="1" applyBorder="1" applyAlignment="1">
      <alignment horizontal="center" vertical="center" wrapText="1"/>
    </xf>
    <xf numFmtId="49" fontId="18" fillId="2" borderId="6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vertical="center" wrapText="1"/>
    </xf>
    <xf numFmtId="0" fontId="18" fillId="2" borderId="6" xfId="0" applyFont="1" applyFill="1" applyBorder="1" applyAlignment="1">
      <alignment horizontal="center" vertical="center" wrapText="1"/>
    </xf>
    <xf numFmtId="49" fontId="18" fillId="2" borderId="9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8" fillId="2" borderId="1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left" vertical="center" wrapText="1"/>
    </xf>
    <xf numFmtId="0" fontId="12" fillId="4" borderId="13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2" fillId="0" borderId="0" xfId="0" applyFont="1"/>
    <xf numFmtId="0" fontId="12" fillId="2" borderId="2" xfId="0" applyFont="1" applyFill="1" applyBorder="1" applyAlignment="1">
      <alignment vertical="center" wrapText="1"/>
    </xf>
    <xf numFmtId="0" fontId="16" fillId="2" borderId="5" xfId="67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8" xfId="67" applyFont="1" applyFill="1" applyBorder="1" applyAlignment="1">
      <alignment horizontal="center" vertical="center" wrapText="1"/>
    </xf>
    <xf numFmtId="0" fontId="16" fillId="2" borderId="9" xfId="67" applyFont="1" applyFill="1" applyBorder="1" applyAlignment="1">
      <alignment horizontal="center" vertical="center" wrapText="1"/>
    </xf>
    <xf numFmtId="165" fontId="16" fillId="2" borderId="6" xfId="0" applyNumberFormat="1" applyFont="1" applyFill="1" applyBorder="1" applyAlignment="1">
      <alignment horizontal="center" vertical="center" wrapText="1"/>
    </xf>
    <xf numFmtId="166" fontId="16" fillId="2" borderId="6" xfId="0" applyNumberFormat="1" applyFont="1" applyFill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center" vertical="center" wrapText="1"/>
    </xf>
    <xf numFmtId="165" fontId="25" fillId="2" borderId="5" xfId="0" applyNumberFormat="1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/>
    </xf>
    <xf numFmtId="165" fontId="25" fillId="2" borderId="9" xfId="0" applyNumberFormat="1" applyFont="1" applyFill="1" applyBorder="1" applyAlignment="1">
      <alignment horizontal="center" vertical="center"/>
    </xf>
    <xf numFmtId="165" fontId="25" fillId="2" borderId="4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 wrapText="1"/>
    </xf>
    <xf numFmtId="1" fontId="16" fillId="2" borderId="6" xfId="0" applyNumberFormat="1" applyFont="1" applyFill="1" applyBorder="1" applyAlignment="1">
      <alignment horizontal="center" vertical="center" wrapText="1"/>
    </xf>
    <xf numFmtId="0" fontId="33" fillId="2" borderId="11" xfId="42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164" fontId="16" fillId="2" borderId="6" xfId="0" applyNumberFormat="1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justify" vertical="center" wrapText="1"/>
    </xf>
    <xf numFmtId="0" fontId="25" fillId="0" borderId="1" xfId="0" applyFont="1" applyBorder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center" wrapText="1"/>
    </xf>
    <xf numFmtId="0" fontId="12" fillId="2" borderId="11" xfId="43" applyFont="1" applyFill="1" applyBorder="1" applyAlignment="1">
      <alignment horizontal="center" vertical="center" wrapText="1"/>
    </xf>
    <xf numFmtId="0" fontId="16" fillId="2" borderId="11" xfId="43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2" fillId="4" borderId="9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165" fontId="22" fillId="2" borderId="1" xfId="0" applyNumberFormat="1" applyFont="1" applyFill="1" applyBorder="1" applyAlignment="1">
      <alignment horizontal="center" vertical="center"/>
    </xf>
    <xf numFmtId="165" fontId="23" fillId="2" borderId="1" xfId="0" applyNumberFormat="1" applyFont="1" applyFill="1" applyBorder="1" applyAlignment="1">
      <alignment horizontal="center" vertical="center" wrapText="1"/>
    </xf>
    <xf numFmtId="165" fontId="31" fillId="2" borderId="1" xfId="0" applyNumberFormat="1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165" fontId="25" fillId="4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1" fontId="16" fillId="2" borderId="1" xfId="0" applyNumberFormat="1" applyFont="1" applyFill="1" applyBorder="1" applyAlignment="1">
      <alignment horizontal="center" vertical="center"/>
    </xf>
    <xf numFmtId="0" fontId="17" fillId="2" borderId="14" xfId="43" applyFont="1" applyFill="1" applyBorder="1" applyAlignment="1">
      <alignment horizontal="center" vertical="center" wrapText="1"/>
    </xf>
    <xf numFmtId="167" fontId="16" fillId="2" borderId="1" xfId="0" applyNumberFormat="1" applyFont="1" applyFill="1" applyBorder="1" applyAlignment="1">
      <alignment horizontal="center" vertical="center"/>
    </xf>
    <xf numFmtId="0" fontId="17" fillId="2" borderId="11" xfId="43" applyFont="1" applyFill="1" applyBorder="1" applyAlignment="1">
      <alignment horizontal="center" vertical="center" wrapText="1"/>
    </xf>
    <xf numFmtId="0" fontId="18" fillId="2" borderId="11" xfId="43" applyFont="1" applyFill="1" applyBorder="1" applyAlignment="1">
      <alignment horizontal="center" vertical="center" wrapText="1"/>
    </xf>
    <xf numFmtId="164" fontId="16" fillId="2" borderId="2" xfId="0" applyNumberFormat="1" applyFont="1" applyFill="1" applyBorder="1" applyAlignment="1">
      <alignment horizontal="center" vertical="center" wrapText="1"/>
    </xf>
    <xf numFmtId="0" fontId="17" fillId="2" borderId="1" xfId="43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wrapText="1"/>
    </xf>
    <xf numFmtId="0" fontId="16" fillId="2" borderId="1" xfId="0" applyFont="1" applyFill="1" applyBorder="1"/>
    <xf numFmtId="0" fontId="27" fillId="0" borderId="2" xfId="67" applyFont="1" applyBorder="1"/>
    <xf numFmtId="0" fontId="27" fillId="0" borderId="1" xfId="67" applyFont="1" applyBorder="1"/>
    <xf numFmtId="0" fontId="16" fillId="0" borderId="1" xfId="0" applyFont="1" applyBorder="1" applyAlignment="1">
      <alignment horizontal="justify" vertical="top"/>
    </xf>
    <xf numFmtId="0" fontId="16" fillId="0" borderId="1" xfId="67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justify" vertical="top" wrapText="1"/>
    </xf>
    <xf numFmtId="0" fontId="12" fillId="2" borderId="6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/>
    </xf>
    <xf numFmtId="0" fontId="31" fillId="4" borderId="1" xfId="0" applyFont="1" applyFill="1" applyBorder="1" applyAlignment="1">
      <alignment horizontal="justify" vertical="center" wrapText="1"/>
    </xf>
    <xf numFmtId="0" fontId="31" fillId="2" borderId="1" xfId="0" applyFont="1" applyFill="1" applyBorder="1"/>
    <xf numFmtId="0" fontId="31" fillId="2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justify" vertical="center" wrapText="1"/>
    </xf>
    <xf numFmtId="166" fontId="31" fillId="2" borderId="1" xfId="0" applyNumberFormat="1" applyFont="1" applyFill="1" applyBorder="1" applyAlignment="1">
      <alignment horizontal="center"/>
    </xf>
    <xf numFmtId="165" fontId="12" fillId="2" borderId="4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vertical="top" wrapText="1"/>
    </xf>
    <xf numFmtId="0" fontId="31" fillId="0" borderId="0" xfId="0" applyFont="1" applyAlignment="1">
      <alignment vertical="top" wrapText="1"/>
    </xf>
    <xf numFmtId="0" fontId="31" fillId="0" borderId="0" xfId="0" applyFont="1" applyAlignment="1">
      <alignment horizontal="center" vertical="center"/>
    </xf>
    <xf numFmtId="0" fontId="31" fillId="4" borderId="0" xfId="0" applyFont="1" applyFill="1" applyAlignment="1">
      <alignment horizontal="center" vertical="center"/>
    </xf>
    <xf numFmtId="0" fontId="12" fillId="0" borderId="0" xfId="0" applyFont="1" applyAlignment="1">
      <alignment vertical="top" wrapText="1"/>
    </xf>
    <xf numFmtId="0" fontId="12" fillId="2" borderId="0" xfId="0" applyFont="1" applyFill="1" applyAlignment="1">
      <alignment horizontal="left" vertical="center"/>
    </xf>
    <xf numFmtId="0" fontId="16" fillId="2" borderId="0" xfId="67" applyFont="1" applyFill="1" applyAlignment="1">
      <alignment vertical="center"/>
    </xf>
    <xf numFmtId="165" fontId="16" fillId="0" borderId="1" xfId="67" applyNumberFormat="1" applyFont="1" applyBorder="1" applyAlignment="1">
      <alignment horizontal="center" vertical="center"/>
    </xf>
    <xf numFmtId="2" fontId="16" fillId="0" borderId="1" xfId="67" applyNumberFormat="1" applyFont="1" applyBorder="1" applyAlignment="1">
      <alignment horizontal="center" vertical="center"/>
    </xf>
    <xf numFmtId="0" fontId="12" fillId="0" borderId="1" xfId="67" applyFont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165" fontId="31" fillId="2" borderId="2" xfId="0" applyNumberFormat="1" applyFont="1" applyFill="1" applyBorder="1" applyAlignment="1">
      <alignment horizontal="center"/>
    </xf>
    <xf numFmtId="0" fontId="3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166" fontId="16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168" fontId="16" fillId="2" borderId="0" xfId="0" applyNumberFormat="1" applyFont="1" applyFill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left" vertical="center" wrapText="1"/>
    </xf>
    <xf numFmtId="0" fontId="44" fillId="4" borderId="1" xfId="0" applyFont="1" applyFill="1" applyBorder="1" applyAlignment="1">
      <alignment vertical="center" wrapText="1"/>
    </xf>
    <xf numFmtId="0" fontId="44" fillId="0" borderId="0" xfId="0" applyFont="1" applyAlignment="1">
      <alignment vertical="center"/>
    </xf>
    <xf numFmtId="0" fontId="16" fillId="4" borderId="1" xfId="0" applyFont="1" applyFill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2" borderId="1" xfId="0" applyFont="1" applyFill="1" applyBorder="1" applyAlignment="1">
      <alignment vertical="center" wrapText="1"/>
    </xf>
    <xf numFmtId="0" fontId="44" fillId="4" borderId="1" xfId="0" applyFont="1" applyFill="1" applyBorder="1" applyAlignment="1">
      <alignment vertical="top" wrapText="1"/>
    </xf>
    <xf numFmtId="0" fontId="41" fillId="2" borderId="1" xfId="65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wrapText="1"/>
    </xf>
    <xf numFmtId="0" fontId="41" fillId="2" borderId="1" xfId="0" applyFont="1" applyFill="1" applyBorder="1" applyAlignment="1">
      <alignment vertical="center" wrapText="1"/>
    </xf>
    <xf numFmtId="0" fontId="44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8" fillId="2" borderId="4" xfId="42" applyFont="1" applyFill="1" applyBorder="1" applyAlignment="1">
      <alignment horizontal="center" vertical="center" wrapText="1"/>
    </xf>
    <xf numFmtId="0" fontId="18" fillId="2" borderId="6" xfId="42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49" fontId="29" fillId="2" borderId="0" xfId="0" applyNumberFormat="1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2" borderId="4" xfId="67" applyFont="1" applyFill="1" applyBorder="1" applyAlignment="1">
      <alignment horizontal="center" vertical="center" wrapText="1"/>
    </xf>
    <xf numFmtId="0" fontId="16" fillId="2" borderId="9" xfId="67" applyFont="1" applyFill="1" applyBorder="1" applyAlignment="1">
      <alignment horizontal="center" vertical="center" wrapText="1"/>
    </xf>
    <xf numFmtId="0" fontId="16" fillId="2" borderId="6" xfId="67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4" xfId="67" applyFont="1" applyBorder="1" applyAlignment="1">
      <alignment horizontal="center" vertical="center" wrapText="1"/>
    </xf>
    <xf numFmtId="0" fontId="16" fillId="0" borderId="9" xfId="67" applyFont="1" applyBorder="1" applyAlignment="1">
      <alignment horizontal="center" vertical="center" wrapText="1"/>
    </xf>
    <xf numFmtId="0" fontId="16" fillId="0" borderId="6" xfId="67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2" borderId="4" xfId="67" applyFont="1" applyFill="1" applyBorder="1" applyAlignment="1">
      <alignment horizontal="center" vertical="center"/>
    </xf>
    <xf numFmtId="0" fontId="16" fillId="2" borderId="6" xfId="67" applyFont="1" applyFill="1" applyBorder="1" applyAlignment="1">
      <alignment horizontal="center" vertical="center"/>
    </xf>
    <xf numFmtId="0" fontId="41" fillId="4" borderId="4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horizontal="center" vertical="center"/>
    </xf>
    <xf numFmtId="0" fontId="44" fillId="0" borderId="4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44" fillId="2" borderId="4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41" fillId="2" borderId="4" xfId="0" applyFont="1" applyFill="1" applyBorder="1" applyAlignment="1">
      <alignment horizontal="left" vertical="center" wrapText="1"/>
    </xf>
    <xf numFmtId="0" fontId="12" fillId="0" borderId="1" xfId="67" applyFont="1" applyBorder="1" applyAlignment="1">
      <alignment horizontal="left" vertical="top"/>
    </xf>
    <xf numFmtId="0" fontId="12" fillId="0" borderId="1" xfId="67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center" wrapText="1"/>
    </xf>
    <xf numFmtId="0" fontId="41" fillId="2" borderId="4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166" fontId="44" fillId="2" borderId="4" xfId="0" applyNumberFormat="1" applyFont="1" applyFill="1" applyBorder="1" applyAlignment="1">
      <alignment horizontal="left" vertical="center" wrapText="1"/>
    </xf>
    <xf numFmtId="166" fontId="16" fillId="2" borderId="9" xfId="0" applyNumberFormat="1" applyFont="1" applyFill="1" applyBorder="1" applyAlignment="1">
      <alignment horizontal="left" vertical="center" wrapText="1"/>
    </xf>
    <xf numFmtId="166" fontId="16" fillId="2" borderId="6" xfId="0" applyNumberFormat="1" applyFont="1" applyFill="1" applyBorder="1" applyAlignment="1">
      <alignment horizontal="left" vertical="center" wrapText="1"/>
    </xf>
    <xf numFmtId="166" fontId="44" fillId="0" borderId="4" xfId="0" applyNumberFormat="1" applyFont="1" applyBorder="1" applyAlignment="1">
      <alignment horizontal="left" vertical="center" wrapText="1"/>
    </xf>
    <xf numFmtId="166" fontId="16" fillId="0" borderId="9" xfId="0" applyNumberFormat="1" applyFont="1" applyBorder="1" applyAlignment="1">
      <alignment horizontal="left" vertical="center" wrapText="1"/>
    </xf>
    <xf numFmtId="166" fontId="16" fillId="0" borderId="6" xfId="0" applyNumberFormat="1" applyFont="1" applyBorder="1" applyAlignment="1">
      <alignment horizontal="left" vertical="center" wrapText="1"/>
    </xf>
    <xf numFmtId="166" fontId="44" fillId="2" borderId="4" xfId="0" applyNumberFormat="1" applyFont="1" applyFill="1" applyBorder="1" applyAlignment="1">
      <alignment horizontal="center" vertical="center" wrapText="1"/>
    </xf>
    <xf numFmtId="166" fontId="16" fillId="2" borderId="9" xfId="0" applyNumberFormat="1" applyFont="1" applyFill="1" applyBorder="1" applyAlignment="1">
      <alignment horizontal="center" vertical="center" wrapText="1"/>
    </xf>
    <xf numFmtId="166" fontId="16" fillId="2" borderId="6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21" fillId="0" borderId="2" xfId="0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wrapText="1"/>
    </xf>
    <xf numFmtId="0" fontId="16" fillId="0" borderId="8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7" fillId="2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5" fontId="12" fillId="5" borderId="1" xfId="0" applyNumberFormat="1" applyFont="1" applyFill="1" applyBorder="1" applyAlignment="1">
      <alignment horizontal="center" vertical="center"/>
    </xf>
    <xf numFmtId="165" fontId="1" fillId="6" borderId="1" xfId="0" applyNumberFormat="1" applyFont="1" applyFill="1" applyBorder="1" applyAlignment="1">
      <alignment horizontal="center" vertical="center" wrapText="1"/>
    </xf>
    <xf numFmtId="165" fontId="16" fillId="6" borderId="1" xfId="0" applyNumberFormat="1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1"/>
    </xf>
    <xf numFmtId="165" fontId="16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165" fontId="16" fillId="6" borderId="1" xfId="0" applyNumberFormat="1" applyFont="1" applyFill="1" applyBorder="1" applyAlignment="1">
      <alignment horizontal="center" vertical="center"/>
    </xf>
    <xf numFmtId="165" fontId="16" fillId="5" borderId="1" xfId="0" applyNumberFormat="1" applyFont="1" applyFill="1" applyBorder="1" applyAlignment="1">
      <alignment horizontal="center" vertical="center" wrapText="1"/>
    </xf>
    <xf numFmtId="165" fontId="12" fillId="6" borderId="1" xfId="0" applyNumberFormat="1" applyFont="1" applyFill="1" applyBorder="1" applyAlignment="1">
      <alignment horizontal="center" vertical="center"/>
    </xf>
  </cellXfs>
  <cellStyles count="68">
    <cellStyle name="Обычный" xfId="0" builtinId="0"/>
    <cellStyle name="Обычный 13" xfId="1" xr:uid="{00000000-0005-0000-0000-000031000000}"/>
    <cellStyle name="Обычный 2" xfId="2" xr:uid="{00000000-0005-0000-0000-000032000000}"/>
    <cellStyle name="Обычный 2 10" xfId="3" xr:uid="{00000000-0005-0000-0000-000033000000}"/>
    <cellStyle name="Обычный 2 2" xfId="4" xr:uid="{00000000-0005-0000-0000-000034000000}"/>
    <cellStyle name="Обычный 2 2 2" xfId="5" xr:uid="{00000000-0005-0000-0000-000035000000}"/>
    <cellStyle name="Обычный 2 2 2 2" xfId="6" xr:uid="{00000000-0005-0000-0000-000036000000}"/>
    <cellStyle name="Обычный 2 2 2 3" xfId="7" xr:uid="{00000000-0005-0000-0000-000037000000}"/>
    <cellStyle name="Обычный 2 2 2 4" xfId="8" xr:uid="{00000000-0005-0000-0000-000038000000}"/>
    <cellStyle name="Обычный 2 2 3" xfId="9" xr:uid="{00000000-0005-0000-0000-000039000000}"/>
    <cellStyle name="Обычный 2 2 3 2" xfId="10" xr:uid="{00000000-0005-0000-0000-00003A000000}"/>
    <cellStyle name="Обычный 2 2 3 3" xfId="11" xr:uid="{00000000-0005-0000-0000-00003B000000}"/>
    <cellStyle name="Обычный 2 2 4" xfId="12" xr:uid="{00000000-0005-0000-0000-00003C000000}"/>
    <cellStyle name="Обычный 2 2 4 2" xfId="13" xr:uid="{00000000-0005-0000-0000-00003D000000}"/>
    <cellStyle name="Обычный 2 2 4 3" xfId="14" xr:uid="{00000000-0005-0000-0000-00003E000000}"/>
    <cellStyle name="Обычный 2 2 5" xfId="15" xr:uid="{00000000-0005-0000-0000-00003F000000}"/>
    <cellStyle name="Обычный 2 2 6" xfId="16" xr:uid="{00000000-0005-0000-0000-000040000000}"/>
    <cellStyle name="Обычный 2 3" xfId="17" xr:uid="{00000000-0005-0000-0000-000041000000}"/>
    <cellStyle name="Обычный 2 3 2" xfId="18" xr:uid="{00000000-0005-0000-0000-000042000000}"/>
    <cellStyle name="Обычный 2 3 3" xfId="19" xr:uid="{00000000-0005-0000-0000-000043000000}"/>
    <cellStyle name="Обычный 2 3 3 2" xfId="20" xr:uid="{00000000-0005-0000-0000-000044000000}"/>
    <cellStyle name="Обычный 2 3 3 3" xfId="21" xr:uid="{00000000-0005-0000-0000-000045000000}"/>
    <cellStyle name="Обычный 2 3 4" xfId="22" xr:uid="{00000000-0005-0000-0000-000046000000}"/>
    <cellStyle name="Обычный 2 3 4 2" xfId="23" xr:uid="{00000000-0005-0000-0000-000047000000}"/>
    <cellStyle name="Обычный 2 3 4 3" xfId="24" xr:uid="{00000000-0005-0000-0000-000048000000}"/>
    <cellStyle name="Обычный 2 3 5" xfId="25" xr:uid="{00000000-0005-0000-0000-000049000000}"/>
    <cellStyle name="Обычный 2 3 5 2" xfId="26" xr:uid="{00000000-0005-0000-0000-00004A000000}"/>
    <cellStyle name="Обычный 2 3 5 3" xfId="27" xr:uid="{00000000-0005-0000-0000-00004B000000}"/>
    <cellStyle name="Обычный 2 3 6" xfId="28" xr:uid="{00000000-0005-0000-0000-00004C000000}"/>
    <cellStyle name="Обычный 2 3 7" xfId="29" xr:uid="{00000000-0005-0000-0000-00004D000000}"/>
    <cellStyle name="Обычный 2 4" xfId="30" xr:uid="{00000000-0005-0000-0000-00004E000000}"/>
    <cellStyle name="Обычный 2 4 2" xfId="31" xr:uid="{00000000-0005-0000-0000-00004F000000}"/>
    <cellStyle name="Обычный 2 4 2 2" xfId="32" xr:uid="{00000000-0005-0000-0000-000050000000}"/>
    <cellStyle name="Обычный 2 4 2 3" xfId="33" xr:uid="{00000000-0005-0000-0000-000051000000}"/>
    <cellStyle name="Обычный 2 4 3" xfId="34" xr:uid="{00000000-0005-0000-0000-000052000000}"/>
    <cellStyle name="Обычный 2 4 3 2" xfId="35" xr:uid="{00000000-0005-0000-0000-000053000000}"/>
    <cellStyle name="Обычный 2 4 3 3" xfId="36" xr:uid="{00000000-0005-0000-0000-000054000000}"/>
    <cellStyle name="Обычный 2 4 4" xfId="37" xr:uid="{00000000-0005-0000-0000-000055000000}"/>
    <cellStyle name="Обычный 2 4 4 2" xfId="38" xr:uid="{00000000-0005-0000-0000-000056000000}"/>
    <cellStyle name="Обычный 2 4 4 3" xfId="39" xr:uid="{00000000-0005-0000-0000-000057000000}"/>
    <cellStyle name="Обычный 2 4 5" xfId="40" xr:uid="{00000000-0005-0000-0000-000058000000}"/>
    <cellStyle name="Обычный 2 4 6" xfId="41" xr:uid="{00000000-0005-0000-0000-000059000000}"/>
    <cellStyle name="Обычный 2 5" xfId="42" xr:uid="{00000000-0005-0000-0000-00005A000000}"/>
    <cellStyle name="Обычный 2 5 2" xfId="43" xr:uid="{00000000-0005-0000-0000-00005B000000}"/>
    <cellStyle name="Обычный 2 5 2 2" xfId="44" xr:uid="{00000000-0005-0000-0000-00005C000000}"/>
    <cellStyle name="Обычный 2 5 2 3" xfId="45" xr:uid="{00000000-0005-0000-0000-00005D000000}"/>
    <cellStyle name="Обычный 2 5 3" xfId="46" xr:uid="{00000000-0005-0000-0000-00005E000000}"/>
    <cellStyle name="Обычный 2 5 3 2" xfId="47" xr:uid="{00000000-0005-0000-0000-00005F000000}"/>
    <cellStyle name="Обычный 2 5 3 3" xfId="48" xr:uid="{00000000-0005-0000-0000-000060000000}"/>
    <cellStyle name="Обычный 2 5 4" xfId="49" xr:uid="{00000000-0005-0000-0000-000061000000}"/>
    <cellStyle name="Обычный 2 5 4 2" xfId="50" xr:uid="{00000000-0005-0000-0000-000062000000}"/>
    <cellStyle name="Обычный 2 5 4 3" xfId="51" xr:uid="{00000000-0005-0000-0000-000063000000}"/>
    <cellStyle name="Обычный 2 5 5" xfId="52" xr:uid="{00000000-0005-0000-0000-000064000000}"/>
    <cellStyle name="Обычный 2 5 6" xfId="53" xr:uid="{00000000-0005-0000-0000-000065000000}"/>
    <cellStyle name="Обычный 2 6" xfId="54" xr:uid="{00000000-0005-0000-0000-000066000000}"/>
    <cellStyle name="Обычный 2 6 2" xfId="55" xr:uid="{00000000-0005-0000-0000-000067000000}"/>
    <cellStyle name="Обычный 2 6 3" xfId="56" xr:uid="{00000000-0005-0000-0000-000068000000}"/>
    <cellStyle name="Обычный 2 7" xfId="57" xr:uid="{00000000-0005-0000-0000-000069000000}"/>
    <cellStyle name="Обычный 2 7 2" xfId="58" xr:uid="{00000000-0005-0000-0000-00006A000000}"/>
    <cellStyle name="Обычный 2 7 3" xfId="59" xr:uid="{00000000-0005-0000-0000-00006B000000}"/>
    <cellStyle name="Обычный 2 8" xfId="60" xr:uid="{00000000-0005-0000-0000-00006C000000}"/>
    <cellStyle name="Обычный 2 8 2" xfId="61" xr:uid="{00000000-0005-0000-0000-00006D000000}"/>
    <cellStyle name="Обычный 2 8 3" xfId="62" xr:uid="{00000000-0005-0000-0000-00006E000000}"/>
    <cellStyle name="Обычный 2 9" xfId="63" xr:uid="{00000000-0005-0000-0000-00006F000000}"/>
    <cellStyle name="Обычный 3" xfId="64" xr:uid="{00000000-0005-0000-0000-000070000000}"/>
    <cellStyle name="Обычный 5" xfId="65" xr:uid="{00000000-0005-0000-0000-000071000000}"/>
    <cellStyle name="Обычный 6" xfId="66" xr:uid="{00000000-0005-0000-0000-000072000000}"/>
    <cellStyle name="Обычный_Пути достижения_20.07.2010" xfId="67" xr:uid="{00000000-0005-0000-0000-00007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DD559"/>
  <sheetViews>
    <sheetView view="pageBreakPreview" zoomScale="80" zoomScaleNormal="57" workbookViewId="0">
      <pane ySplit="8" topLeftCell="A397" activePane="bottomLeft" state="frozen"/>
      <selection pane="bottomLeft" sqref="A1:P425"/>
    </sheetView>
  </sheetViews>
  <sheetFormatPr defaultColWidth="9.140625" defaultRowHeight="15.75"/>
  <cols>
    <col min="1" max="1" width="8.28515625" style="151" customWidth="1"/>
    <col min="2" max="2" width="54.28515625" style="152" customWidth="1"/>
    <col min="3" max="3" width="34.28515625" style="151" customWidth="1"/>
    <col min="4" max="4" width="21.7109375" style="151" customWidth="1"/>
    <col min="5" max="5" width="14.140625" style="151" customWidth="1"/>
    <col min="6" max="6" width="17.7109375" style="151" customWidth="1"/>
    <col min="7" max="7" width="16.7109375" style="151" customWidth="1"/>
    <col min="8" max="8" width="15.140625" style="151" customWidth="1"/>
    <col min="9" max="9" width="15.85546875" style="151" customWidth="1"/>
    <col min="10" max="11" width="14.42578125" style="151" customWidth="1"/>
    <col min="12" max="12" width="14.28515625" style="151" customWidth="1"/>
    <col min="13" max="13" width="14.7109375" style="151" customWidth="1"/>
    <col min="14" max="14" width="15.85546875" style="140" customWidth="1"/>
    <col min="15" max="15" width="20" style="140" customWidth="1"/>
    <col min="16" max="16" width="30.140625" style="151" customWidth="1"/>
    <col min="17" max="17" width="9.140625" style="151" hidden="1" customWidth="1"/>
    <col min="18" max="16384" width="9.140625" style="151"/>
  </cols>
  <sheetData>
    <row r="1" spans="1:17 16332:16332" s="137" customFormat="1" ht="25.5" customHeight="1">
      <c r="A1" s="153"/>
      <c r="B1" s="154"/>
      <c r="C1" s="155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395" t="s">
        <v>0</v>
      </c>
      <c r="O1" s="395"/>
      <c r="P1" s="395"/>
      <c r="Q1" s="211"/>
    </row>
    <row r="2" spans="1:17 16332:16332" s="137" customFormat="1" ht="18.75">
      <c r="A2" s="153"/>
      <c r="B2" s="154"/>
      <c r="C2" s="155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395"/>
      <c r="O2" s="395"/>
      <c r="P2" s="395"/>
      <c r="Q2" s="211"/>
    </row>
    <row r="3" spans="1:17 16332:16332" s="138" customFormat="1" ht="18" customHeight="1">
      <c r="A3" s="403" t="s">
        <v>1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157"/>
    </row>
    <row r="4" spans="1:17 16332:16332" s="138" customFormat="1" ht="14.25" customHeight="1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157"/>
    </row>
    <row r="5" spans="1:17 16332:16332" s="138" customFormat="1" ht="18" hidden="1" customHeight="1">
      <c r="A5" s="403"/>
      <c r="B5" s="403"/>
      <c r="C5" s="403"/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157"/>
    </row>
    <row r="6" spans="1:17 16332:16332" hidden="1"/>
    <row r="7" spans="1:17 16332:16332" s="138" customFormat="1" ht="60" customHeight="1">
      <c r="A7" s="408" t="s">
        <v>2</v>
      </c>
      <c r="B7" s="408" t="s">
        <v>3</v>
      </c>
      <c r="C7" s="408" t="s">
        <v>4</v>
      </c>
      <c r="D7" s="408" t="s">
        <v>5</v>
      </c>
      <c r="E7" s="408" t="s">
        <v>6</v>
      </c>
      <c r="F7" s="408" t="s">
        <v>7</v>
      </c>
      <c r="G7" s="69" t="s">
        <v>8</v>
      </c>
      <c r="H7" s="69" t="s">
        <v>9</v>
      </c>
      <c r="I7" s="408" t="s">
        <v>10</v>
      </c>
      <c r="J7" s="408"/>
      <c r="K7" s="408"/>
      <c r="L7" s="408"/>
      <c r="M7" s="408"/>
      <c r="N7" s="418" t="s">
        <v>11</v>
      </c>
      <c r="O7" s="418" t="s">
        <v>12</v>
      </c>
      <c r="P7" s="408" t="s">
        <v>13</v>
      </c>
    </row>
    <row r="8" spans="1:17 16332:16332" s="138" customFormat="1" ht="30" customHeight="1">
      <c r="A8" s="408"/>
      <c r="B8" s="408"/>
      <c r="C8" s="408"/>
      <c r="D8" s="408"/>
      <c r="E8" s="408"/>
      <c r="F8" s="408"/>
      <c r="G8" s="158" t="s">
        <v>14</v>
      </c>
      <c r="H8" s="158" t="s">
        <v>15</v>
      </c>
      <c r="I8" s="158" t="s">
        <v>16</v>
      </c>
      <c r="J8" s="158" t="s">
        <v>17</v>
      </c>
      <c r="K8" s="158" t="s">
        <v>18</v>
      </c>
      <c r="L8" s="158" t="s">
        <v>19</v>
      </c>
      <c r="M8" s="158" t="s">
        <v>20</v>
      </c>
      <c r="N8" s="419"/>
      <c r="O8" s="419"/>
      <c r="P8" s="408"/>
    </row>
    <row r="9" spans="1:17 16332:16332" s="138" customFormat="1">
      <c r="A9" s="158">
        <v>1</v>
      </c>
      <c r="B9" s="158">
        <v>2</v>
      </c>
      <c r="C9" s="158">
        <v>3</v>
      </c>
      <c r="D9" s="158">
        <v>4</v>
      </c>
      <c r="E9" s="158">
        <v>5</v>
      </c>
      <c r="F9" s="158" t="s">
        <v>21</v>
      </c>
      <c r="G9" s="158" t="s">
        <v>22</v>
      </c>
      <c r="H9" s="158" t="s">
        <v>23</v>
      </c>
      <c r="I9" s="158" t="s">
        <v>24</v>
      </c>
      <c r="J9" s="158" t="s">
        <v>25</v>
      </c>
      <c r="K9" s="158" t="s">
        <v>26</v>
      </c>
      <c r="L9" s="158" t="s">
        <v>27</v>
      </c>
      <c r="M9" s="158" t="s">
        <v>28</v>
      </c>
      <c r="N9" s="158" t="s">
        <v>29</v>
      </c>
      <c r="O9" s="158" t="s">
        <v>30</v>
      </c>
      <c r="P9" s="158" t="s">
        <v>31</v>
      </c>
      <c r="XDD9" s="138">
        <f>SUM(A9:XDC9)</f>
        <v>15</v>
      </c>
    </row>
    <row r="10" spans="1:17 16332:16332">
      <c r="A10" s="69"/>
      <c r="B10" s="405" t="s">
        <v>32</v>
      </c>
      <c r="C10" s="406"/>
      <c r="D10" s="406"/>
      <c r="E10" s="406"/>
      <c r="F10" s="406"/>
      <c r="G10" s="406"/>
      <c r="H10" s="406"/>
      <c r="I10" s="406"/>
      <c r="J10" s="406"/>
      <c r="K10" s="406"/>
      <c r="L10" s="406"/>
      <c r="M10" s="406"/>
      <c r="N10" s="406"/>
      <c r="O10" s="406"/>
      <c r="P10" s="407"/>
    </row>
    <row r="11" spans="1:17 16332:16332" ht="33" customHeight="1">
      <c r="A11" s="69"/>
      <c r="B11" s="427" t="s">
        <v>33</v>
      </c>
      <c r="C11" s="428"/>
      <c r="D11" s="428"/>
      <c r="E11" s="406"/>
      <c r="F11" s="406"/>
      <c r="G11" s="406"/>
      <c r="H11" s="406"/>
      <c r="I11" s="406"/>
      <c r="J11" s="406"/>
      <c r="K11" s="406"/>
      <c r="L11" s="406"/>
      <c r="M11" s="406"/>
      <c r="N11" s="406"/>
      <c r="O11" s="406"/>
      <c r="P11" s="407"/>
    </row>
    <row r="12" spans="1:17 16332:16332" ht="31.5">
      <c r="A12" s="159">
        <v>1</v>
      </c>
      <c r="B12" s="81" t="s">
        <v>34</v>
      </c>
      <c r="C12" s="160" t="s">
        <v>35</v>
      </c>
      <c r="D12" s="160" t="s">
        <v>36</v>
      </c>
      <c r="E12" s="161" t="s">
        <v>37</v>
      </c>
      <c r="F12" s="40" t="s">
        <v>38</v>
      </c>
      <c r="G12" s="69">
        <v>40</v>
      </c>
      <c r="H12" s="160">
        <v>50</v>
      </c>
      <c r="I12" s="160">
        <v>70</v>
      </c>
      <c r="J12" s="160" t="s">
        <v>39</v>
      </c>
      <c r="K12" s="160" t="s">
        <v>39</v>
      </c>
      <c r="L12" s="160" t="s">
        <v>39</v>
      </c>
      <c r="M12" s="192"/>
      <c r="N12" s="40" t="s">
        <v>38</v>
      </c>
      <c r="O12" s="40" t="s">
        <v>38</v>
      </c>
      <c r="P12" s="40" t="s">
        <v>38</v>
      </c>
    </row>
    <row r="13" spans="1:17 16332:16332" ht="18" customHeight="1">
      <c r="A13" s="162"/>
      <c r="B13" s="429" t="s">
        <v>40</v>
      </c>
      <c r="C13" s="429"/>
      <c r="D13" s="429"/>
      <c r="E13" s="429"/>
      <c r="F13" s="163"/>
      <c r="G13" s="163"/>
      <c r="H13" s="160"/>
      <c r="I13" s="160"/>
      <c r="J13" s="160"/>
      <c r="K13" s="160"/>
      <c r="L13" s="160"/>
      <c r="M13" s="193"/>
      <c r="N13" s="194"/>
      <c r="O13" s="194"/>
      <c r="P13" s="169"/>
    </row>
    <row r="14" spans="1:17 16332:16332" ht="47.25">
      <c r="A14" s="164"/>
      <c r="B14" s="165" t="s">
        <v>41</v>
      </c>
      <c r="C14" s="160" t="s">
        <v>42</v>
      </c>
      <c r="D14" s="160" t="s">
        <v>43</v>
      </c>
      <c r="E14" s="69" t="s">
        <v>37</v>
      </c>
      <c r="F14" s="166" t="s">
        <v>38</v>
      </c>
      <c r="G14" s="167">
        <v>195.7</v>
      </c>
      <c r="H14" s="168">
        <v>105.5</v>
      </c>
      <c r="I14" s="195">
        <v>101.1</v>
      </c>
      <c r="J14" s="195">
        <v>101.1</v>
      </c>
      <c r="K14" s="195">
        <v>101.1</v>
      </c>
      <c r="L14" s="195">
        <v>102</v>
      </c>
      <c r="M14" s="100">
        <v>102.5</v>
      </c>
      <c r="N14" s="40" t="s">
        <v>38</v>
      </c>
      <c r="O14" s="40" t="s">
        <v>38</v>
      </c>
      <c r="P14" s="40" t="s">
        <v>38</v>
      </c>
    </row>
    <row r="15" spans="1:17 16332:16332" s="139" customFormat="1" ht="57.75" customHeight="1">
      <c r="A15" s="64"/>
      <c r="B15" s="122" t="s">
        <v>44</v>
      </c>
      <c r="C15" s="160" t="s">
        <v>42</v>
      </c>
      <c r="D15" s="160" t="s">
        <v>43</v>
      </c>
      <c r="E15" s="69" t="s">
        <v>545</v>
      </c>
      <c r="F15" s="166" t="s">
        <v>38</v>
      </c>
      <c r="G15" s="167">
        <v>7.9</v>
      </c>
      <c r="H15" s="38">
        <v>8</v>
      </c>
      <c r="I15" s="196">
        <v>8.5</v>
      </c>
      <c r="J15" s="197">
        <v>9.1999999999999993</v>
      </c>
      <c r="K15" s="197">
        <v>9.8000000000000007</v>
      </c>
      <c r="L15" s="197">
        <v>10.5</v>
      </c>
      <c r="M15" s="197">
        <v>11.2</v>
      </c>
      <c r="N15" s="40" t="s">
        <v>38</v>
      </c>
      <c r="O15" s="198" t="s">
        <v>38</v>
      </c>
      <c r="P15" s="198" t="s">
        <v>38</v>
      </c>
    </row>
    <row r="16" spans="1:17 16332:16332" s="140" customFormat="1" ht="21.95" customHeight="1">
      <c r="A16" s="169"/>
      <c r="B16" s="170" t="s">
        <v>46</v>
      </c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69"/>
      <c r="O16" s="169"/>
      <c r="P16" s="169"/>
    </row>
    <row r="17" spans="1:16" s="140" customFormat="1" ht="47.25">
      <c r="A17" s="69"/>
      <c r="B17" s="384" t="s">
        <v>557</v>
      </c>
      <c r="C17" s="160" t="s">
        <v>42</v>
      </c>
      <c r="D17" s="160" t="s">
        <v>36</v>
      </c>
      <c r="E17" s="172" t="s">
        <v>546</v>
      </c>
      <c r="F17" s="166" t="s">
        <v>38</v>
      </c>
      <c r="G17" s="160">
        <v>16</v>
      </c>
      <c r="H17" s="160">
        <v>19.600000000000001</v>
      </c>
      <c r="I17" s="42">
        <v>23.7</v>
      </c>
      <c r="J17" s="160">
        <v>25.5</v>
      </c>
      <c r="K17" s="160">
        <v>27.6</v>
      </c>
      <c r="L17" s="160">
        <v>27.6</v>
      </c>
      <c r="M17" s="160">
        <v>27.6</v>
      </c>
      <c r="N17" s="194" t="s">
        <v>38</v>
      </c>
      <c r="O17" s="69" t="s">
        <v>38</v>
      </c>
      <c r="P17" s="69" t="s">
        <v>38</v>
      </c>
    </row>
    <row r="18" spans="1:16" s="140" customFormat="1" ht="47.25">
      <c r="A18" s="69"/>
      <c r="B18" s="384" t="s">
        <v>558</v>
      </c>
      <c r="C18" s="160" t="s">
        <v>42</v>
      </c>
      <c r="D18" s="160" t="s">
        <v>36</v>
      </c>
      <c r="E18" s="160" t="s">
        <v>37</v>
      </c>
      <c r="F18" s="166" t="s">
        <v>38</v>
      </c>
      <c r="G18" s="160">
        <v>10</v>
      </c>
      <c r="H18" s="160">
        <v>11.2</v>
      </c>
      <c r="I18" s="160">
        <v>12.5</v>
      </c>
      <c r="J18" s="160">
        <v>13.7</v>
      </c>
      <c r="K18" s="42">
        <v>15</v>
      </c>
      <c r="L18" s="42">
        <v>15</v>
      </c>
      <c r="M18" s="42">
        <v>15</v>
      </c>
      <c r="N18" s="194" t="s">
        <v>38</v>
      </c>
      <c r="O18" s="69" t="s">
        <v>38</v>
      </c>
      <c r="P18" s="69" t="s">
        <v>38</v>
      </c>
    </row>
    <row r="19" spans="1:16" s="140" customFormat="1" ht="47.25">
      <c r="A19" s="69"/>
      <c r="B19" s="384" t="s">
        <v>559</v>
      </c>
      <c r="C19" s="160" t="s">
        <v>42</v>
      </c>
      <c r="D19" s="160" t="s">
        <v>36</v>
      </c>
      <c r="E19" s="160" t="s">
        <v>37</v>
      </c>
      <c r="F19" s="166" t="s">
        <v>38</v>
      </c>
      <c r="G19" s="160">
        <v>6.3</v>
      </c>
      <c r="H19" s="42">
        <v>7</v>
      </c>
      <c r="I19" s="160">
        <v>8.5</v>
      </c>
      <c r="J19" s="160">
        <v>8.8000000000000007</v>
      </c>
      <c r="K19" s="160">
        <v>9.1</v>
      </c>
      <c r="L19" s="160">
        <v>9.6</v>
      </c>
      <c r="M19" s="160">
        <v>10</v>
      </c>
      <c r="N19" s="194" t="s">
        <v>38</v>
      </c>
      <c r="O19" s="69" t="s">
        <v>38</v>
      </c>
      <c r="P19" s="69" t="s">
        <v>38</v>
      </c>
    </row>
    <row r="20" spans="1:16" s="141" customFormat="1">
      <c r="A20" s="173"/>
      <c r="B20" s="404" t="s">
        <v>48</v>
      </c>
      <c r="C20" s="404"/>
      <c r="D20" s="404"/>
      <c r="E20" s="404"/>
      <c r="F20" s="404"/>
      <c r="G20" s="404"/>
      <c r="H20" s="404"/>
      <c r="I20" s="404"/>
      <c r="J20" s="404"/>
      <c r="K20" s="404"/>
      <c r="L20" s="404"/>
      <c r="M20" s="404"/>
      <c r="N20" s="404"/>
      <c r="O20" s="404"/>
      <c r="P20" s="404"/>
    </row>
    <row r="21" spans="1:16" s="140" customFormat="1" ht="21" customHeight="1">
      <c r="A21" s="58"/>
      <c r="B21" s="174" t="s">
        <v>49</v>
      </c>
      <c r="C21" s="58"/>
      <c r="D21" s="58"/>
      <c r="E21" s="58"/>
      <c r="F21" s="166"/>
      <c r="G21" s="58"/>
      <c r="H21" s="167"/>
      <c r="I21" s="58"/>
      <c r="J21" s="58"/>
      <c r="K21" s="58"/>
      <c r="L21" s="58"/>
      <c r="M21" s="58"/>
      <c r="N21" s="199"/>
      <c r="O21" s="200"/>
      <c r="P21" s="58"/>
    </row>
    <row r="22" spans="1:16" s="140" customFormat="1" ht="30" customHeight="1">
      <c r="A22" s="396">
        <v>1</v>
      </c>
      <c r="B22" s="454" t="s">
        <v>560</v>
      </c>
      <c r="C22" s="409" t="s">
        <v>50</v>
      </c>
      <c r="D22" s="409" t="s">
        <v>36</v>
      </c>
      <c r="E22" s="56" t="s">
        <v>547</v>
      </c>
      <c r="F22" s="409" t="s">
        <v>51</v>
      </c>
      <c r="G22" s="409"/>
      <c r="H22" s="409"/>
      <c r="I22" s="56">
        <v>1</v>
      </c>
      <c r="J22" s="409"/>
      <c r="K22" s="409"/>
      <c r="L22" s="409"/>
      <c r="M22" s="409"/>
      <c r="N22" s="430" t="s">
        <v>52</v>
      </c>
      <c r="O22" s="201"/>
      <c r="P22" s="414" t="s">
        <v>53</v>
      </c>
    </row>
    <row r="23" spans="1:16" s="140" customFormat="1" ht="21" customHeight="1">
      <c r="A23" s="398"/>
      <c r="B23" s="455"/>
      <c r="C23" s="410"/>
      <c r="D23" s="410"/>
      <c r="E23" s="56" t="s">
        <v>539</v>
      </c>
      <c r="F23" s="410"/>
      <c r="G23" s="410"/>
      <c r="H23" s="410"/>
      <c r="I23" s="202">
        <v>200</v>
      </c>
      <c r="J23" s="410"/>
      <c r="K23" s="410"/>
      <c r="L23" s="410"/>
      <c r="M23" s="410"/>
      <c r="N23" s="431"/>
      <c r="O23" s="203"/>
      <c r="P23" s="415"/>
    </row>
    <row r="24" spans="1:16" s="140" customFormat="1" ht="21" customHeight="1">
      <c r="A24" s="125">
        <v>2</v>
      </c>
      <c r="B24" s="454" t="s">
        <v>561</v>
      </c>
      <c r="C24" s="409" t="s">
        <v>50</v>
      </c>
      <c r="D24" s="409" t="s">
        <v>36</v>
      </c>
      <c r="E24" s="55" t="s">
        <v>548</v>
      </c>
      <c r="F24" s="409" t="s">
        <v>51</v>
      </c>
      <c r="G24" s="55"/>
      <c r="H24" s="55"/>
      <c r="I24" s="196">
        <v>10</v>
      </c>
      <c r="J24" s="196"/>
      <c r="K24" s="55"/>
      <c r="L24" s="55"/>
      <c r="M24" s="55"/>
      <c r="N24" s="55"/>
      <c r="O24" s="201"/>
      <c r="P24" s="416" t="s">
        <v>55</v>
      </c>
    </row>
    <row r="25" spans="1:16" s="140" customFormat="1" ht="25.5" customHeight="1">
      <c r="A25" s="125"/>
      <c r="B25" s="455"/>
      <c r="C25" s="410"/>
      <c r="D25" s="410"/>
      <c r="E25" s="55" t="s">
        <v>549</v>
      </c>
      <c r="F25" s="410"/>
      <c r="G25" s="55"/>
      <c r="H25" s="55"/>
      <c r="I25" s="196">
        <v>1200</v>
      </c>
      <c r="J25" s="196"/>
      <c r="K25" s="55"/>
      <c r="L25" s="55"/>
      <c r="M25" s="55"/>
      <c r="N25" s="55" t="s">
        <v>52</v>
      </c>
      <c r="O25" s="203"/>
      <c r="P25" s="417"/>
    </row>
    <row r="26" spans="1:16" s="140" customFormat="1" ht="18" customHeight="1">
      <c r="A26" s="396">
        <v>3</v>
      </c>
      <c r="B26" s="454" t="s">
        <v>562</v>
      </c>
      <c r="C26" s="409" t="s">
        <v>50</v>
      </c>
      <c r="D26" s="409" t="s">
        <v>36</v>
      </c>
      <c r="E26" s="56" t="s">
        <v>547</v>
      </c>
      <c r="F26" s="409" t="s">
        <v>57</v>
      </c>
      <c r="G26" s="127">
        <v>170</v>
      </c>
      <c r="H26" s="127">
        <v>214</v>
      </c>
      <c r="I26" s="57">
        <v>215</v>
      </c>
      <c r="J26" s="127">
        <v>216</v>
      </c>
      <c r="K26" s="127">
        <v>217</v>
      </c>
      <c r="L26" s="127">
        <v>218</v>
      </c>
      <c r="M26" s="127">
        <v>220</v>
      </c>
      <c r="N26" s="430" t="s">
        <v>52</v>
      </c>
      <c r="O26" s="414"/>
      <c r="P26" s="414"/>
    </row>
    <row r="27" spans="1:16" s="140" customFormat="1" ht="30.75" customHeight="1">
      <c r="A27" s="398"/>
      <c r="B27" s="455"/>
      <c r="C27" s="410"/>
      <c r="D27" s="410"/>
      <c r="E27" s="56" t="s">
        <v>539</v>
      </c>
      <c r="F27" s="410"/>
      <c r="G27" s="175">
        <v>4485</v>
      </c>
      <c r="H27" s="175">
        <v>5500</v>
      </c>
      <c r="I27" s="202">
        <v>5600</v>
      </c>
      <c r="J27" s="175">
        <v>6000</v>
      </c>
      <c r="K27" s="175">
        <v>6100</v>
      </c>
      <c r="L27" s="175">
        <v>6200</v>
      </c>
      <c r="M27" s="175">
        <v>6500</v>
      </c>
      <c r="N27" s="431"/>
      <c r="O27" s="415"/>
      <c r="P27" s="415"/>
    </row>
    <row r="28" spans="1:16" s="140" customFormat="1" ht="24.4" customHeight="1">
      <c r="A28" s="169"/>
      <c r="B28" s="170" t="s">
        <v>58</v>
      </c>
      <c r="C28" s="176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69"/>
      <c r="O28" s="169"/>
      <c r="P28" s="169"/>
    </row>
    <row r="29" spans="1:16" s="140" customFormat="1" ht="47.25">
      <c r="A29" s="69"/>
      <c r="B29" s="384" t="s">
        <v>563</v>
      </c>
      <c r="C29" s="160" t="s">
        <v>42</v>
      </c>
      <c r="D29" s="160" t="s">
        <v>36</v>
      </c>
      <c r="E29" s="160" t="s">
        <v>37</v>
      </c>
      <c r="F29" s="166" t="s">
        <v>38</v>
      </c>
      <c r="G29" s="160">
        <v>15.1</v>
      </c>
      <c r="H29" s="160">
        <v>13</v>
      </c>
      <c r="I29" s="160">
        <v>14</v>
      </c>
      <c r="J29" s="160">
        <v>15</v>
      </c>
      <c r="K29" s="160">
        <v>16</v>
      </c>
      <c r="L29" s="160">
        <v>16</v>
      </c>
      <c r="M29" s="160">
        <v>16</v>
      </c>
      <c r="N29" s="194" t="s">
        <v>38</v>
      </c>
      <c r="O29" s="69" t="s">
        <v>38</v>
      </c>
      <c r="P29" s="69" t="s">
        <v>38</v>
      </c>
    </row>
    <row r="30" spans="1:16" s="140" customFormat="1" ht="47.25">
      <c r="A30" s="69"/>
      <c r="B30" s="384" t="s">
        <v>564</v>
      </c>
      <c r="C30" s="160" t="s">
        <v>42</v>
      </c>
      <c r="D30" s="160" t="s">
        <v>60</v>
      </c>
      <c r="E30" s="160" t="s">
        <v>61</v>
      </c>
      <c r="F30" s="166" t="s">
        <v>38</v>
      </c>
      <c r="G30" s="160">
        <v>10.6</v>
      </c>
      <c r="H30" s="160">
        <v>11.2</v>
      </c>
      <c r="I30" s="42">
        <v>11.7</v>
      </c>
      <c r="J30" s="160">
        <v>12.4</v>
      </c>
      <c r="K30" s="160">
        <v>13.8</v>
      </c>
      <c r="L30" s="160">
        <v>15.1</v>
      </c>
      <c r="M30" s="160">
        <v>16.5</v>
      </c>
      <c r="N30" s="194" t="s">
        <v>38</v>
      </c>
      <c r="O30" s="69" t="s">
        <v>38</v>
      </c>
      <c r="P30" s="69" t="s">
        <v>38</v>
      </c>
    </row>
    <row r="31" spans="1:16" s="140" customFormat="1" ht="47.25">
      <c r="A31" s="69"/>
      <c r="B31" s="384" t="s">
        <v>565</v>
      </c>
      <c r="C31" s="160" t="s">
        <v>42</v>
      </c>
      <c r="D31" s="160" t="s">
        <v>60</v>
      </c>
      <c r="E31" s="160" t="s">
        <v>61</v>
      </c>
      <c r="F31" s="166" t="s">
        <v>38</v>
      </c>
      <c r="G31" s="160">
        <v>25.1</v>
      </c>
      <c r="H31" s="160">
        <v>26.1</v>
      </c>
      <c r="I31" s="160">
        <v>29.6</v>
      </c>
      <c r="J31" s="160">
        <v>33.200000000000003</v>
      </c>
      <c r="K31" s="160">
        <v>38.200000000000003</v>
      </c>
      <c r="L31" s="160">
        <v>42</v>
      </c>
      <c r="M31" s="160">
        <v>46</v>
      </c>
      <c r="N31" s="194" t="s">
        <v>38</v>
      </c>
      <c r="O31" s="69" t="s">
        <v>38</v>
      </c>
      <c r="P31" s="69" t="s">
        <v>38</v>
      </c>
    </row>
    <row r="32" spans="1:16" s="140" customFormat="1" ht="63">
      <c r="A32" s="69"/>
      <c r="B32" s="384" t="s">
        <v>566</v>
      </c>
      <c r="C32" s="160" t="s">
        <v>42</v>
      </c>
      <c r="D32" s="160" t="s">
        <v>62</v>
      </c>
      <c r="E32" s="160" t="s">
        <v>63</v>
      </c>
      <c r="F32" s="166" t="s">
        <v>38</v>
      </c>
      <c r="G32" s="160">
        <v>2167</v>
      </c>
      <c r="H32" s="160">
        <v>2178</v>
      </c>
      <c r="I32" s="160">
        <v>2461</v>
      </c>
      <c r="J32" s="160">
        <v>2855</v>
      </c>
      <c r="K32" s="160">
        <v>3368</v>
      </c>
      <c r="L32" s="160">
        <v>3536</v>
      </c>
      <c r="M32" s="160">
        <v>3713</v>
      </c>
      <c r="N32" s="194" t="s">
        <v>38</v>
      </c>
      <c r="O32" s="69" t="s">
        <v>38</v>
      </c>
      <c r="P32" s="69" t="s">
        <v>38</v>
      </c>
    </row>
    <row r="33" spans="1:16" s="140" customFormat="1" ht="69.75" customHeight="1">
      <c r="A33" s="69"/>
      <c r="B33" s="384" t="s">
        <v>567</v>
      </c>
      <c r="C33" s="160" t="s">
        <v>42</v>
      </c>
      <c r="D33" s="160" t="s">
        <v>62</v>
      </c>
      <c r="E33" s="160" t="s">
        <v>63</v>
      </c>
      <c r="F33" s="166" t="s">
        <v>38</v>
      </c>
      <c r="G33" s="160">
        <v>129</v>
      </c>
      <c r="H33" s="160">
        <v>129</v>
      </c>
      <c r="I33" s="160">
        <v>95</v>
      </c>
      <c r="J33" s="160">
        <v>113</v>
      </c>
      <c r="K33" s="160">
        <v>135</v>
      </c>
      <c r="L33" s="160">
        <v>148</v>
      </c>
      <c r="M33" s="160">
        <v>175</v>
      </c>
      <c r="N33" s="194" t="s">
        <v>38</v>
      </c>
      <c r="O33" s="69" t="s">
        <v>38</v>
      </c>
      <c r="P33" s="69" t="s">
        <v>38</v>
      </c>
    </row>
    <row r="34" spans="1:16" s="140" customFormat="1" ht="47.25">
      <c r="A34" s="69"/>
      <c r="B34" s="384" t="s">
        <v>568</v>
      </c>
      <c r="C34" s="160" t="s">
        <v>42</v>
      </c>
      <c r="D34" s="160" t="s">
        <v>36</v>
      </c>
      <c r="E34" s="160" t="s">
        <v>63</v>
      </c>
      <c r="F34" s="166" t="s">
        <v>38</v>
      </c>
      <c r="G34" s="160">
        <v>136</v>
      </c>
      <c r="H34" s="160">
        <v>186</v>
      </c>
      <c r="I34" s="160">
        <v>186</v>
      </c>
      <c r="J34" s="160">
        <v>119</v>
      </c>
      <c r="K34" s="160">
        <v>119</v>
      </c>
      <c r="L34" s="160">
        <v>119</v>
      </c>
      <c r="M34" s="160">
        <v>119</v>
      </c>
      <c r="N34" s="194" t="s">
        <v>38</v>
      </c>
      <c r="O34" s="69" t="s">
        <v>38</v>
      </c>
      <c r="P34" s="69" t="s">
        <v>38</v>
      </c>
    </row>
    <row r="35" spans="1:16" s="140" customFormat="1" ht="19.5" customHeight="1">
      <c r="A35" s="69"/>
      <c r="B35" s="122" t="s">
        <v>48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1:16" s="140" customFormat="1" ht="18.75" customHeight="1">
      <c r="A36" s="69"/>
      <c r="B36" s="122" t="s">
        <v>65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</row>
    <row r="37" spans="1:16" s="140" customFormat="1" ht="29.25" customHeight="1">
      <c r="A37" s="396">
        <v>4</v>
      </c>
      <c r="B37" s="456" t="s">
        <v>569</v>
      </c>
      <c r="C37" s="396" t="s">
        <v>66</v>
      </c>
      <c r="D37" s="396" t="s">
        <v>51</v>
      </c>
      <c r="E37" s="69" t="s">
        <v>551</v>
      </c>
      <c r="F37" s="396" t="s">
        <v>51</v>
      </c>
      <c r="G37" s="69"/>
      <c r="H37" s="69"/>
      <c r="I37" s="204">
        <v>5</v>
      </c>
      <c r="J37" s="69"/>
      <c r="K37" s="69"/>
      <c r="L37" s="69"/>
      <c r="M37" s="69"/>
      <c r="N37" s="69"/>
      <c r="O37" s="69"/>
      <c r="P37" s="418" t="s">
        <v>67</v>
      </c>
    </row>
    <row r="38" spans="1:16" s="140" customFormat="1" ht="26.25" customHeight="1">
      <c r="A38" s="398"/>
      <c r="B38" s="457"/>
      <c r="C38" s="398"/>
      <c r="D38" s="398"/>
      <c r="E38" s="69" t="s">
        <v>549</v>
      </c>
      <c r="F38" s="398"/>
      <c r="G38" s="69"/>
      <c r="H38" s="69"/>
      <c r="I38" s="197">
        <v>3500</v>
      </c>
      <c r="J38" s="197"/>
      <c r="K38" s="69"/>
      <c r="L38" s="69"/>
      <c r="M38" s="69"/>
      <c r="N38" s="69" t="s">
        <v>52</v>
      </c>
      <c r="O38" s="69"/>
      <c r="P38" s="419"/>
    </row>
    <row r="39" spans="1:16" s="140" customFormat="1" ht="26.25" customHeight="1">
      <c r="A39" s="125"/>
      <c r="B39" s="177" t="s">
        <v>68</v>
      </c>
      <c r="C39" s="125"/>
      <c r="D39" s="125"/>
      <c r="E39" s="69"/>
      <c r="F39" s="69"/>
      <c r="G39" s="69"/>
      <c r="H39" s="69"/>
      <c r="I39" s="197"/>
      <c r="J39" s="197"/>
      <c r="K39" s="69"/>
      <c r="L39" s="69"/>
      <c r="M39" s="69"/>
      <c r="N39" s="69"/>
      <c r="O39" s="69"/>
      <c r="P39" s="205"/>
    </row>
    <row r="40" spans="1:16" s="140" customFormat="1" ht="26.25" customHeight="1">
      <c r="A40" s="396">
        <v>5</v>
      </c>
      <c r="B40" s="456" t="s">
        <v>570</v>
      </c>
      <c r="C40" s="396" t="s">
        <v>69</v>
      </c>
      <c r="D40" s="396" t="s">
        <v>51</v>
      </c>
      <c r="E40" s="69" t="s">
        <v>70</v>
      </c>
      <c r="F40" s="396" t="s">
        <v>51</v>
      </c>
      <c r="G40" s="69"/>
      <c r="H40" s="69"/>
      <c r="I40" s="204"/>
      <c r="J40" s="69"/>
      <c r="K40" s="69">
        <v>20</v>
      </c>
      <c r="L40" s="69"/>
      <c r="M40" s="69"/>
      <c r="N40" s="69"/>
      <c r="O40" s="69"/>
      <c r="P40" s="418" t="s">
        <v>71</v>
      </c>
    </row>
    <row r="41" spans="1:16" s="140" customFormat="1" ht="18.75" customHeight="1">
      <c r="A41" s="398"/>
      <c r="B41" s="457"/>
      <c r="C41" s="398"/>
      <c r="D41" s="398"/>
      <c r="E41" s="69" t="s">
        <v>549</v>
      </c>
      <c r="F41" s="398"/>
      <c r="G41" s="69"/>
      <c r="H41" s="69"/>
      <c r="I41" s="197"/>
      <c r="J41" s="197"/>
      <c r="K41" s="197">
        <v>200</v>
      </c>
      <c r="L41" s="69"/>
      <c r="M41" s="69"/>
      <c r="N41" s="69" t="s">
        <v>52</v>
      </c>
      <c r="O41" s="69"/>
      <c r="P41" s="419"/>
    </row>
    <row r="42" spans="1:16" s="140" customFormat="1" ht="18.75" customHeight="1">
      <c r="A42" s="178"/>
      <c r="B42" s="177" t="s">
        <v>65</v>
      </c>
      <c r="C42" s="125"/>
      <c r="D42" s="125"/>
      <c r="E42" s="69"/>
      <c r="F42" s="69"/>
      <c r="G42" s="69"/>
      <c r="H42" s="69"/>
      <c r="I42" s="197"/>
      <c r="J42" s="197"/>
      <c r="K42" s="197"/>
      <c r="L42" s="69"/>
      <c r="M42" s="69"/>
      <c r="N42" s="69"/>
      <c r="O42" s="69"/>
      <c r="P42" s="205"/>
    </row>
    <row r="43" spans="1:16" s="140" customFormat="1">
      <c r="A43" s="396">
        <v>6</v>
      </c>
      <c r="B43" s="456" t="s">
        <v>571</v>
      </c>
      <c r="C43" s="396" t="s">
        <v>72</v>
      </c>
      <c r="D43" s="396" t="s">
        <v>51</v>
      </c>
      <c r="E43" s="69" t="s">
        <v>73</v>
      </c>
      <c r="F43" s="396" t="s">
        <v>51</v>
      </c>
      <c r="G43" s="69"/>
      <c r="H43" s="69"/>
      <c r="I43" s="204">
        <v>20</v>
      </c>
      <c r="J43" s="69"/>
      <c r="K43" s="69"/>
      <c r="L43" s="69"/>
      <c r="M43" s="69"/>
      <c r="N43" s="69"/>
      <c r="O43" s="69"/>
      <c r="P43" s="418" t="s">
        <v>67</v>
      </c>
    </row>
    <row r="44" spans="1:16" s="140" customFormat="1">
      <c r="A44" s="398"/>
      <c r="B44" s="457"/>
      <c r="C44" s="398"/>
      <c r="D44" s="398"/>
      <c r="E44" s="69" t="s">
        <v>550</v>
      </c>
      <c r="F44" s="398"/>
      <c r="G44" s="69"/>
      <c r="H44" s="69"/>
      <c r="I44" s="197">
        <v>1000</v>
      </c>
      <c r="J44" s="197"/>
      <c r="K44" s="197"/>
      <c r="L44" s="69"/>
      <c r="M44" s="69"/>
      <c r="N44" s="69" t="s">
        <v>52</v>
      </c>
      <c r="O44" s="69"/>
      <c r="P44" s="419"/>
    </row>
    <row r="45" spans="1:16" s="140" customFormat="1" ht="18.75" customHeight="1">
      <c r="A45" s="69"/>
      <c r="B45" s="177" t="s">
        <v>65</v>
      </c>
      <c r="C45" s="125"/>
      <c r="D45" s="125"/>
      <c r="E45" s="69"/>
      <c r="F45" s="69"/>
      <c r="G45" s="69"/>
      <c r="H45" s="69"/>
      <c r="I45" s="197"/>
      <c r="J45" s="197"/>
      <c r="K45" s="69"/>
      <c r="L45" s="69"/>
      <c r="M45" s="69"/>
      <c r="N45" s="69"/>
      <c r="O45" s="69"/>
      <c r="P45" s="205"/>
    </row>
    <row r="46" spans="1:16" s="140" customFormat="1" ht="30.75" customHeight="1">
      <c r="A46" s="396">
        <v>7</v>
      </c>
      <c r="B46" s="456" t="s">
        <v>572</v>
      </c>
      <c r="C46" s="396" t="s">
        <v>74</v>
      </c>
      <c r="D46" s="396" t="s">
        <v>51</v>
      </c>
      <c r="E46" s="69" t="s">
        <v>75</v>
      </c>
      <c r="F46" s="396" t="s">
        <v>51</v>
      </c>
      <c r="G46" s="69"/>
      <c r="H46" s="69"/>
      <c r="I46" s="204"/>
      <c r="J46" s="69"/>
      <c r="K46" s="69">
        <v>30</v>
      </c>
      <c r="L46" s="69"/>
      <c r="M46" s="69"/>
      <c r="N46" s="69"/>
      <c r="O46" s="69"/>
      <c r="P46" s="396" t="s">
        <v>76</v>
      </c>
    </row>
    <row r="47" spans="1:16" s="140" customFormat="1" ht="16.5" customHeight="1">
      <c r="A47" s="398"/>
      <c r="B47" s="457"/>
      <c r="C47" s="398"/>
      <c r="D47" s="398"/>
      <c r="E47" s="69" t="s">
        <v>539</v>
      </c>
      <c r="F47" s="398"/>
      <c r="G47" s="69"/>
      <c r="H47" s="69"/>
      <c r="I47" s="197"/>
      <c r="J47" s="197"/>
      <c r="K47" s="69">
        <v>2000</v>
      </c>
      <c r="L47" s="69"/>
      <c r="M47" s="69"/>
      <c r="N47" s="69" t="s">
        <v>52</v>
      </c>
      <c r="O47" s="69"/>
      <c r="P47" s="398"/>
    </row>
    <row r="48" spans="1:16" s="140" customFormat="1" ht="16.5" customHeight="1">
      <c r="A48" s="128"/>
      <c r="B48" s="179" t="s">
        <v>77</v>
      </c>
      <c r="C48" s="128"/>
      <c r="D48" s="69"/>
      <c r="E48" s="180" t="s">
        <v>552</v>
      </c>
      <c r="F48" s="128"/>
      <c r="G48" s="20">
        <v>7900</v>
      </c>
      <c r="H48" s="20">
        <v>8000</v>
      </c>
      <c r="I48" s="20">
        <v>8500</v>
      </c>
      <c r="J48" s="20">
        <v>9200</v>
      </c>
      <c r="K48" s="20">
        <v>9800</v>
      </c>
      <c r="L48" s="20">
        <v>10500</v>
      </c>
      <c r="M48" s="20">
        <v>11200</v>
      </c>
      <c r="N48" s="69"/>
      <c r="O48" s="69"/>
      <c r="P48" s="128"/>
    </row>
    <row r="49" spans="1:19" s="140" customFormat="1">
      <c r="A49" s="178"/>
      <c r="B49" s="181" t="s">
        <v>78</v>
      </c>
      <c r="C49" s="128"/>
      <c r="D49" s="69"/>
      <c r="E49" s="374" t="s">
        <v>552</v>
      </c>
      <c r="F49" s="178"/>
      <c r="G49" s="55"/>
      <c r="H49" s="43"/>
      <c r="I49" s="43"/>
      <c r="J49" s="43"/>
      <c r="K49" s="43"/>
      <c r="L49" s="43"/>
      <c r="M49" s="43"/>
      <c r="N49" s="69"/>
      <c r="O49" s="69"/>
      <c r="P49" s="206"/>
    </row>
    <row r="50" spans="1:19" s="140" customFormat="1">
      <c r="A50" s="178"/>
      <c r="B50" s="183" t="s">
        <v>79</v>
      </c>
      <c r="C50" s="184"/>
      <c r="D50" s="185"/>
      <c r="E50" s="374" t="s">
        <v>552</v>
      </c>
      <c r="F50" s="178"/>
      <c r="G50" s="186"/>
      <c r="H50" s="186"/>
      <c r="I50" s="186"/>
      <c r="J50" s="186"/>
      <c r="K50" s="186"/>
      <c r="L50" s="186"/>
      <c r="M50" s="186"/>
      <c r="N50" s="69"/>
      <c r="O50" s="69"/>
      <c r="P50" s="206"/>
    </row>
    <row r="51" spans="1:19" s="140" customFormat="1" ht="17.25" customHeight="1">
      <c r="A51" s="178"/>
      <c r="B51" s="183" t="s">
        <v>80</v>
      </c>
      <c r="C51" s="184"/>
      <c r="D51" s="185"/>
      <c r="E51" s="374" t="s">
        <v>552</v>
      </c>
      <c r="F51" s="178"/>
      <c r="G51" s="186"/>
      <c r="H51" s="186"/>
      <c r="I51" s="186"/>
      <c r="J51" s="186"/>
      <c r="K51" s="186"/>
      <c r="L51" s="186"/>
      <c r="M51" s="186"/>
      <c r="N51" s="69"/>
      <c r="O51" s="69"/>
      <c r="P51" s="206"/>
    </row>
    <row r="52" spans="1:19" s="140" customFormat="1" ht="19.5" customHeight="1">
      <c r="A52" s="178"/>
      <c r="B52" s="183" t="s">
        <v>81</v>
      </c>
      <c r="C52" s="184"/>
      <c r="D52" s="185"/>
      <c r="E52" s="374" t="s">
        <v>552</v>
      </c>
      <c r="F52" s="178"/>
      <c r="G52" s="186"/>
      <c r="H52" s="186"/>
      <c r="I52" s="186"/>
      <c r="J52" s="186"/>
      <c r="K52" s="186"/>
      <c r="L52" s="186"/>
      <c r="M52" s="186"/>
      <c r="N52" s="69"/>
      <c r="O52" s="69"/>
      <c r="P52" s="206"/>
    </row>
    <row r="53" spans="1:19" s="140" customFormat="1" ht="21" customHeight="1">
      <c r="A53" s="178"/>
      <c r="B53" s="183" t="s">
        <v>82</v>
      </c>
      <c r="C53" s="187"/>
      <c r="D53" s="187"/>
      <c r="E53" s="374" t="s">
        <v>552</v>
      </c>
      <c r="F53" s="178"/>
      <c r="G53" s="20">
        <v>7900</v>
      </c>
      <c r="H53" s="20">
        <v>8000</v>
      </c>
      <c r="I53" s="20">
        <v>8500</v>
      </c>
      <c r="J53" s="20">
        <v>9200</v>
      </c>
      <c r="K53" s="20">
        <v>9800</v>
      </c>
      <c r="L53" s="20">
        <v>10500</v>
      </c>
      <c r="M53" s="20">
        <v>11200</v>
      </c>
      <c r="N53" s="69"/>
      <c r="O53" s="69"/>
      <c r="P53" s="206"/>
    </row>
    <row r="54" spans="1:19" s="140" customFormat="1" ht="23.25" customHeight="1">
      <c r="A54" s="178"/>
      <c r="B54" s="178"/>
      <c r="C54" s="178"/>
      <c r="D54" s="178"/>
      <c r="E54" s="178"/>
      <c r="F54" s="178"/>
      <c r="G54" s="178"/>
      <c r="H54" s="69"/>
      <c r="I54" s="197"/>
      <c r="J54" s="197"/>
      <c r="K54" s="69"/>
      <c r="L54" s="69"/>
      <c r="M54" s="69"/>
      <c r="N54" s="69"/>
      <c r="O54" s="69"/>
      <c r="P54" s="206"/>
    </row>
    <row r="55" spans="1:19" ht="18" customHeight="1">
      <c r="A55" s="169"/>
      <c r="B55" s="188" t="s">
        <v>83</v>
      </c>
      <c r="C55" s="189"/>
      <c r="D55" s="189"/>
      <c r="E55" s="189"/>
      <c r="F55" s="189"/>
      <c r="G55" s="189"/>
      <c r="H55" s="166"/>
      <c r="I55" s="166"/>
      <c r="J55" s="166"/>
      <c r="K55" s="166"/>
      <c r="L55" s="166"/>
      <c r="M55" s="166"/>
      <c r="N55" s="207"/>
      <c r="O55" s="207"/>
      <c r="P55" s="169"/>
    </row>
    <row r="56" spans="1:19" s="142" customFormat="1" ht="60.75" customHeight="1">
      <c r="A56" s="40">
        <v>2</v>
      </c>
      <c r="B56" s="122" t="s">
        <v>84</v>
      </c>
      <c r="C56" s="69" t="s">
        <v>85</v>
      </c>
      <c r="D56" s="69" t="s">
        <v>86</v>
      </c>
      <c r="E56" s="375" t="s">
        <v>553</v>
      </c>
      <c r="F56" s="69" t="s">
        <v>38</v>
      </c>
      <c r="G56" s="69">
        <v>326</v>
      </c>
      <c r="H56" s="69">
        <v>728</v>
      </c>
      <c r="I56" s="69">
        <v>1100</v>
      </c>
      <c r="J56" s="69">
        <v>1428</v>
      </c>
      <c r="K56" s="69">
        <v>1721</v>
      </c>
      <c r="L56" s="69">
        <v>1975</v>
      </c>
      <c r="M56" s="197"/>
      <c r="N56" s="69" t="s">
        <v>38</v>
      </c>
      <c r="O56" s="69" t="s">
        <v>38</v>
      </c>
      <c r="P56" s="69" t="s">
        <v>38</v>
      </c>
    </row>
    <row r="57" spans="1:19" s="142" customFormat="1" ht="22.5" customHeight="1">
      <c r="A57" s="190"/>
      <c r="B57" s="170" t="s">
        <v>87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9" s="140" customFormat="1" ht="49.5" customHeight="1">
      <c r="A58" s="40"/>
      <c r="B58" s="122" t="s">
        <v>88</v>
      </c>
      <c r="C58" s="160" t="s">
        <v>42</v>
      </c>
      <c r="D58" s="160" t="s">
        <v>36</v>
      </c>
      <c r="E58" s="160" t="s">
        <v>89</v>
      </c>
      <c r="F58" s="166" t="s">
        <v>38</v>
      </c>
      <c r="G58" s="160">
        <v>1.9</v>
      </c>
      <c r="H58" s="160">
        <v>2.8</v>
      </c>
      <c r="I58" s="160">
        <v>3.1</v>
      </c>
      <c r="J58" s="160">
        <v>3</v>
      </c>
      <c r="K58" s="160">
        <v>4</v>
      </c>
      <c r="L58" s="160">
        <v>4.0999999999999996</v>
      </c>
      <c r="M58" s="160">
        <v>4.1559999999999997</v>
      </c>
      <c r="N58" s="194" t="s">
        <v>38</v>
      </c>
      <c r="O58" s="69" t="s">
        <v>38</v>
      </c>
      <c r="P58" s="69" t="s">
        <v>38</v>
      </c>
      <c r="S58" s="140">
        <v>4.4660000000000002</v>
      </c>
    </row>
    <row r="59" spans="1:19" s="140" customFormat="1" ht="22.5" customHeight="1">
      <c r="A59" s="69"/>
      <c r="B59" s="122" t="s">
        <v>48</v>
      </c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</row>
    <row r="60" spans="1:19" s="140" customFormat="1" ht="18" customHeight="1">
      <c r="A60" s="58"/>
      <c r="B60" s="174" t="s">
        <v>49</v>
      </c>
      <c r="C60" s="58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58"/>
    </row>
    <row r="61" spans="1:19" s="140" customFormat="1" ht="16.149999999999999" customHeight="1">
      <c r="A61" s="396">
        <v>8</v>
      </c>
      <c r="B61" s="454" t="s">
        <v>573</v>
      </c>
      <c r="C61" s="409" t="s">
        <v>90</v>
      </c>
      <c r="D61" s="55" t="s">
        <v>38</v>
      </c>
      <c r="E61" s="55" t="s">
        <v>91</v>
      </c>
      <c r="F61" s="409" t="s">
        <v>51</v>
      </c>
      <c r="G61" s="55"/>
      <c r="H61" s="55"/>
      <c r="I61" s="55"/>
      <c r="J61" s="208">
        <v>1200</v>
      </c>
      <c r="K61" s="55"/>
      <c r="L61" s="55"/>
      <c r="M61" s="55"/>
      <c r="N61" s="55"/>
      <c r="O61" s="55"/>
      <c r="P61" s="409" t="s">
        <v>92</v>
      </c>
    </row>
    <row r="62" spans="1:19" s="140" customFormat="1" ht="31.5" customHeight="1">
      <c r="A62" s="398"/>
      <c r="B62" s="455"/>
      <c r="C62" s="410"/>
      <c r="D62" s="55"/>
      <c r="E62" s="55" t="s">
        <v>56</v>
      </c>
      <c r="F62" s="410"/>
      <c r="G62" s="55"/>
      <c r="H62" s="55"/>
      <c r="I62" s="55"/>
      <c r="J62" s="208">
        <v>1800</v>
      </c>
      <c r="K62" s="55"/>
      <c r="L62" s="55"/>
      <c r="M62" s="55"/>
      <c r="N62" s="55" t="s">
        <v>52</v>
      </c>
      <c r="O62" s="55"/>
      <c r="P62" s="410"/>
    </row>
    <row r="63" spans="1:19" ht="24" customHeight="1">
      <c r="A63" s="128"/>
      <c r="B63" s="179" t="s">
        <v>77</v>
      </c>
      <c r="C63" s="128"/>
      <c r="D63" s="69"/>
      <c r="E63" s="180" t="s">
        <v>552</v>
      </c>
      <c r="F63" s="84"/>
      <c r="G63" s="40">
        <f t="shared" ref="G63:M63" si="0">SUM(G64:G68)</f>
        <v>0</v>
      </c>
      <c r="H63" s="40">
        <f t="shared" si="0"/>
        <v>0</v>
      </c>
      <c r="I63" s="40">
        <f t="shared" si="0"/>
        <v>0</v>
      </c>
      <c r="J63" s="209">
        <f>J62</f>
        <v>1800</v>
      </c>
      <c r="K63" s="40">
        <f t="shared" si="0"/>
        <v>0</v>
      </c>
      <c r="L63" s="40">
        <f t="shared" si="0"/>
        <v>0</v>
      </c>
      <c r="M63" s="40">
        <f t="shared" si="0"/>
        <v>0</v>
      </c>
      <c r="N63" s="210"/>
      <c r="O63" s="210"/>
      <c r="P63" s="128"/>
    </row>
    <row r="64" spans="1:19" ht="24" customHeight="1">
      <c r="A64" s="128"/>
      <c r="B64" s="181" t="s">
        <v>78</v>
      </c>
      <c r="C64" s="128"/>
      <c r="D64" s="69"/>
      <c r="E64" s="374" t="s">
        <v>552</v>
      </c>
      <c r="F64" s="128"/>
      <c r="G64" s="69"/>
      <c r="H64" s="69"/>
      <c r="I64" s="69"/>
      <c r="J64" s="69"/>
      <c r="K64" s="69"/>
      <c r="L64" s="69"/>
      <c r="M64" s="69"/>
      <c r="N64" s="210"/>
      <c r="O64" s="210"/>
      <c r="P64" s="128"/>
    </row>
    <row r="65" spans="1:16" ht="18" customHeight="1">
      <c r="A65" s="184"/>
      <c r="B65" s="183" t="s">
        <v>79</v>
      </c>
      <c r="C65" s="184"/>
      <c r="D65" s="185"/>
      <c r="E65" s="374" t="s">
        <v>552</v>
      </c>
      <c r="F65" s="182"/>
      <c r="G65" s="212"/>
      <c r="H65" s="212"/>
      <c r="I65" s="69"/>
      <c r="J65" s="69"/>
      <c r="K65" s="69"/>
      <c r="L65" s="69"/>
      <c r="M65" s="69"/>
      <c r="N65" s="245"/>
      <c r="O65" s="245"/>
      <c r="P65" s="169"/>
    </row>
    <row r="66" spans="1:16" ht="18" customHeight="1">
      <c r="A66" s="184"/>
      <c r="B66" s="183" t="s">
        <v>80</v>
      </c>
      <c r="C66" s="184"/>
      <c r="D66" s="185"/>
      <c r="E66" s="374" t="s">
        <v>552</v>
      </c>
      <c r="F66" s="182"/>
      <c r="G66" s="212"/>
      <c r="H66" s="212"/>
      <c r="I66" s="69"/>
      <c r="J66" s="69"/>
      <c r="K66" s="69"/>
      <c r="L66" s="69"/>
      <c r="M66" s="69"/>
      <c r="N66" s="245"/>
      <c r="O66" s="245"/>
      <c r="P66" s="169"/>
    </row>
    <row r="67" spans="1:16" ht="18" customHeight="1">
      <c r="A67" s="184"/>
      <c r="B67" s="183" t="s">
        <v>81</v>
      </c>
      <c r="C67" s="184"/>
      <c r="D67" s="185"/>
      <c r="E67" s="374" t="s">
        <v>552</v>
      </c>
      <c r="F67" s="182"/>
      <c r="G67" s="212"/>
      <c r="H67" s="212"/>
      <c r="I67" s="69"/>
      <c r="J67" s="69"/>
      <c r="K67" s="69"/>
      <c r="L67" s="69"/>
      <c r="M67" s="69"/>
      <c r="N67" s="245"/>
      <c r="O67" s="245"/>
      <c r="P67" s="169"/>
    </row>
    <row r="68" spans="1:16" s="143" customFormat="1" ht="24" customHeight="1">
      <c r="A68" s="213"/>
      <c r="B68" s="183" t="s">
        <v>82</v>
      </c>
      <c r="C68" s="187"/>
      <c r="D68" s="187"/>
      <c r="E68" s="374" t="s">
        <v>552</v>
      </c>
      <c r="F68" s="182"/>
      <c r="G68" s="75"/>
      <c r="H68" s="214"/>
      <c r="I68" s="69"/>
      <c r="J68" s="204">
        <f>J62</f>
        <v>1800</v>
      </c>
      <c r="K68" s="69"/>
      <c r="L68" s="69"/>
      <c r="M68" s="69"/>
      <c r="N68" s="246"/>
      <c r="O68" s="246"/>
      <c r="P68" s="171"/>
    </row>
    <row r="69" spans="1:16" ht="18" customHeight="1">
      <c r="A69" s="169"/>
      <c r="B69" s="405" t="s">
        <v>93</v>
      </c>
      <c r="C69" s="406"/>
      <c r="D69" s="406"/>
      <c r="E69" s="406"/>
      <c r="F69" s="406"/>
      <c r="G69" s="406"/>
      <c r="H69" s="406"/>
      <c r="I69" s="406"/>
      <c r="J69" s="406"/>
      <c r="K69" s="406"/>
      <c r="L69" s="406"/>
      <c r="M69" s="406"/>
      <c r="N69" s="406"/>
      <c r="O69" s="406"/>
      <c r="P69" s="407"/>
    </row>
    <row r="70" spans="1:16" ht="50.25" customHeight="1">
      <c r="A70" s="171">
        <v>3</v>
      </c>
      <c r="B70" s="215" t="s">
        <v>94</v>
      </c>
      <c r="C70" s="69" t="s">
        <v>95</v>
      </c>
      <c r="D70" s="69" t="s">
        <v>60</v>
      </c>
      <c r="E70" s="375" t="s">
        <v>554</v>
      </c>
      <c r="F70" s="40" t="s">
        <v>38</v>
      </c>
      <c r="G70" s="38">
        <v>9</v>
      </c>
      <c r="H70" s="160">
        <v>9.5</v>
      </c>
      <c r="I70" s="42">
        <v>10</v>
      </c>
      <c r="J70" s="160">
        <v>10.4</v>
      </c>
      <c r="K70" s="160">
        <v>10.8</v>
      </c>
      <c r="L70" s="42">
        <v>11</v>
      </c>
      <c r="M70" s="40"/>
      <c r="N70" s="40" t="s">
        <v>38</v>
      </c>
      <c r="O70" s="40" t="s">
        <v>38</v>
      </c>
      <c r="P70" s="40" t="s">
        <v>38</v>
      </c>
    </row>
    <row r="71" spans="1:16" ht="15.95" customHeight="1">
      <c r="A71" s="169"/>
      <c r="B71" s="216" t="s">
        <v>96</v>
      </c>
      <c r="C71" s="178"/>
      <c r="D71" s="178"/>
      <c r="E71" s="176"/>
      <c r="F71" s="176"/>
      <c r="G71" s="176"/>
      <c r="H71" s="176"/>
      <c r="I71" s="176"/>
      <c r="J71" s="176"/>
      <c r="K71" s="176"/>
      <c r="L71" s="128"/>
      <c r="M71" s="128"/>
      <c r="N71" s="247"/>
      <c r="O71" s="247"/>
      <c r="P71" s="248"/>
    </row>
    <row r="72" spans="1:16" s="143" customFormat="1" ht="54.75" customHeight="1">
      <c r="A72" s="81"/>
      <c r="B72" s="385" t="s">
        <v>574</v>
      </c>
      <c r="C72" s="75" t="s">
        <v>42</v>
      </c>
      <c r="D72" s="40" t="s">
        <v>60</v>
      </c>
      <c r="E72" s="40" t="s">
        <v>97</v>
      </c>
      <c r="F72" s="40" t="s">
        <v>38</v>
      </c>
      <c r="G72" s="75">
        <v>4.7</v>
      </c>
      <c r="H72" s="75">
        <v>3.8</v>
      </c>
      <c r="I72" s="75">
        <v>5</v>
      </c>
      <c r="J72" s="75">
        <v>5.3</v>
      </c>
      <c r="K72" s="75">
        <v>5.5</v>
      </c>
      <c r="L72" s="75">
        <v>6</v>
      </c>
      <c r="M72" s="75">
        <v>6.5</v>
      </c>
      <c r="N72" s="40" t="s">
        <v>38</v>
      </c>
      <c r="O72" s="40" t="s">
        <v>38</v>
      </c>
      <c r="P72" s="40" t="s">
        <v>38</v>
      </c>
    </row>
    <row r="73" spans="1:16" s="143" customFormat="1" ht="47.25">
      <c r="A73" s="217">
        <v>9</v>
      </c>
      <c r="B73" s="70" t="s">
        <v>98</v>
      </c>
      <c r="C73" s="55" t="s">
        <v>42</v>
      </c>
      <c r="D73" s="55" t="s">
        <v>36</v>
      </c>
      <c r="E73" s="376" t="s">
        <v>550</v>
      </c>
      <c r="F73" s="55" t="s">
        <v>51</v>
      </c>
      <c r="G73" s="43"/>
      <c r="H73" s="43"/>
      <c r="I73" s="43"/>
      <c r="J73" s="43">
        <v>50</v>
      </c>
      <c r="K73" s="43"/>
      <c r="L73" s="43"/>
      <c r="M73" s="43"/>
      <c r="N73" s="249" t="s">
        <v>52</v>
      </c>
      <c r="O73" s="249"/>
      <c r="P73" s="250" t="s">
        <v>99</v>
      </c>
    </row>
    <row r="74" spans="1:16" s="143" customFormat="1" ht="44.25" customHeight="1">
      <c r="A74" s="217">
        <v>10</v>
      </c>
      <c r="B74" s="218" t="s">
        <v>100</v>
      </c>
      <c r="C74" s="55" t="s">
        <v>42</v>
      </c>
      <c r="D74" s="55" t="s">
        <v>36</v>
      </c>
      <c r="E74" s="55" t="s">
        <v>6</v>
      </c>
      <c r="F74" s="56" t="s">
        <v>101</v>
      </c>
      <c r="G74" s="29"/>
      <c r="H74" s="29"/>
      <c r="I74" s="251">
        <v>1</v>
      </c>
      <c r="J74" s="252"/>
      <c r="K74" s="29"/>
      <c r="L74" s="29"/>
      <c r="M74" s="29"/>
      <c r="N74" s="249" t="s">
        <v>52</v>
      </c>
      <c r="O74" s="249"/>
      <c r="P74" s="172" t="s">
        <v>102</v>
      </c>
    </row>
    <row r="75" spans="1:16" s="143" customFormat="1">
      <c r="A75" s="217"/>
      <c r="B75" s="179" t="s">
        <v>77</v>
      </c>
      <c r="C75" s="187"/>
      <c r="D75" s="187"/>
      <c r="E75" s="377" t="s">
        <v>552</v>
      </c>
      <c r="F75" s="56"/>
      <c r="G75" s="29"/>
      <c r="H75" s="29"/>
      <c r="I75" s="251"/>
      <c r="J75" s="252">
        <v>50</v>
      </c>
      <c r="K75" s="29"/>
      <c r="L75" s="29"/>
      <c r="M75" s="29"/>
      <c r="N75" s="249"/>
      <c r="O75" s="249"/>
      <c r="P75" s="172"/>
    </row>
    <row r="76" spans="1:16" s="143" customFormat="1" ht="15.75" customHeight="1">
      <c r="A76" s="217"/>
      <c r="B76" s="181" t="s">
        <v>78</v>
      </c>
      <c r="C76" s="219"/>
      <c r="D76" s="219"/>
      <c r="E76" s="374" t="s">
        <v>552</v>
      </c>
      <c r="F76" s="56"/>
      <c r="G76" s="29"/>
      <c r="H76" s="29"/>
      <c r="I76" s="251"/>
      <c r="J76" s="252"/>
      <c r="K76" s="29"/>
      <c r="L76" s="29"/>
      <c r="M76" s="29"/>
      <c r="N76" s="249"/>
      <c r="O76" s="249"/>
      <c r="P76" s="172"/>
    </row>
    <row r="77" spans="1:16" s="143" customFormat="1" ht="17.25" customHeight="1">
      <c r="A77" s="217"/>
      <c r="B77" s="183" t="s">
        <v>79</v>
      </c>
      <c r="C77" s="184"/>
      <c r="D77" s="185"/>
      <c r="E77" s="374" t="s">
        <v>552</v>
      </c>
      <c r="F77" s="56"/>
      <c r="G77" s="29"/>
      <c r="H77" s="29"/>
      <c r="I77" s="251"/>
      <c r="J77" s="252"/>
      <c r="K77" s="29"/>
      <c r="L77" s="29"/>
      <c r="M77" s="29"/>
      <c r="N77" s="249"/>
      <c r="O77" s="249"/>
      <c r="P77" s="172"/>
    </row>
    <row r="78" spans="1:16" s="143" customFormat="1" ht="17.25" customHeight="1">
      <c r="A78" s="217"/>
      <c r="B78" s="183" t="s">
        <v>80</v>
      </c>
      <c r="C78" s="184"/>
      <c r="D78" s="185"/>
      <c r="E78" s="374" t="s">
        <v>552</v>
      </c>
      <c r="F78" s="56"/>
      <c r="G78" s="29"/>
      <c r="H78" s="29"/>
      <c r="I78" s="251"/>
      <c r="J78" s="252"/>
      <c r="K78" s="29"/>
      <c r="L78" s="29"/>
      <c r="M78" s="29"/>
      <c r="N78" s="249"/>
      <c r="O78" s="249"/>
      <c r="P78" s="172"/>
    </row>
    <row r="79" spans="1:16" s="143" customFormat="1" ht="17.25" customHeight="1">
      <c r="A79" s="217"/>
      <c r="B79" s="183" t="s">
        <v>81</v>
      </c>
      <c r="C79" s="184"/>
      <c r="D79" s="185"/>
      <c r="E79" s="374" t="s">
        <v>552</v>
      </c>
      <c r="F79" s="56"/>
      <c r="G79" s="29"/>
      <c r="H79" s="29"/>
      <c r="I79" s="251"/>
      <c r="J79" s="252"/>
      <c r="K79" s="29"/>
      <c r="L79" s="29"/>
      <c r="M79" s="29"/>
      <c r="N79" s="249"/>
      <c r="O79" s="249"/>
      <c r="P79" s="172"/>
    </row>
    <row r="80" spans="1:16" s="143" customFormat="1" ht="19.5" customHeight="1">
      <c r="A80" s="217"/>
      <c r="B80" s="183" t="s">
        <v>82</v>
      </c>
      <c r="C80" s="187"/>
      <c r="D80" s="187"/>
      <c r="E80" s="374" t="s">
        <v>552</v>
      </c>
      <c r="F80" s="56"/>
      <c r="G80" s="29"/>
      <c r="H80" s="29"/>
      <c r="I80" s="251"/>
      <c r="J80" s="252">
        <v>50</v>
      </c>
      <c r="K80" s="29"/>
      <c r="L80" s="29"/>
      <c r="M80" s="29"/>
      <c r="N80" s="249"/>
      <c r="O80" s="249"/>
      <c r="P80" s="172"/>
    </row>
    <row r="81" spans="1:16" s="143" customFormat="1" ht="19.5" customHeight="1">
      <c r="A81" s="217"/>
      <c r="B81" s="422" t="s">
        <v>103</v>
      </c>
      <c r="C81" s="423"/>
      <c r="D81" s="423"/>
      <c r="E81" s="423"/>
      <c r="F81" s="423"/>
      <c r="G81" s="423"/>
      <c r="H81" s="423"/>
      <c r="I81" s="423"/>
      <c r="J81" s="423"/>
      <c r="K81" s="423"/>
      <c r="L81" s="423"/>
      <c r="M81" s="423"/>
      <c r="N81" s="423"/>
      <c r="O81" s="423"/>
      <c r="P81" s="424"/>
    </row>
    <row r="82" spans="1:16" s="144" customFormat="1" ht="47.25">
      <c r="A82" s="171">
        <v>4</v>
      </c>
      <c r="B82" s="165" t="s">
        <v>104</v>
      </c>
      <c r="C82" s="160" t="s">
        <v>105</v>
      </c>
      <c r="D82" s="160" t="s">
        <v>60</v>
      </c>
      <c r="E82" s="160" t="s">
        <v>37</v>
      </c>
      <c r="F82" s="64" t="s">
        <v>38</v>
      </c>
      <c r="G82" s="160">
        <v>5.2</v>
      </c>
      <c r="H82" s="160">
        <v>5</v>
      </c>
      <c r="I82" s="160">
        <v>5</v>
      </c>
      <c r="J82" s="160">
        <v>5</v>
      </c>
      <c r="K82" s="160">
        <v>5</v>
      </c>
      <c r="L82" s="160">
        <v>5</v>
      </c>
      <c r="M82" s="253"/>
      <c r="N82" s="64"/>
      <c r="O82" s="64"/>
      <c r="P82" s="64"/>
    </row>
    <row r="83" spans="1:16" ht="18" customHeight="1">
      <c r="A83" s="220"/>
      <c r="B83" s="221" t="s">
        <v>106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54"/>
      <c r="O83" s="194"/>
      <c r="P83" s="169"/>
    </row>
    <row r="84" spans="1:16" ht="98.25" customHeight="1">
      <c r="A84" s="69"/>
      <c r="B84" s="384" t="s">
        <v>575</v>
      </c>
      <c r="C84" s="40" t="s">
        <v>107</v>
      </c>
      <c r="D84" s="40" t="s">
        <v>60</v>
      </c>
      <c r="E84" s="40" t="s">
        <v>37</v>
      </c>
      <c r="F84" s="40" t="s">
        <v>38</v>
      </c>
      <c r="G84" s="222">
        <v>4</v>
      </c>
      <c r="H84" s="223">
        <v>5</v>
      </c>
      <c r="I84" s="224">
        <v>4.7</v>
      </c>
      <c r="J84" s="224">
        <v>4.5999999999999996</v>
      </c>
      <c r="K84" s="224">
        <v>4.5</v>
      </c>
      <c r="L84" s="224">
        <v>4.4000000000000004</v>
      </c>
      <c r="M84" s="224">
        <v>4.5</v>
      </c>
      <c r="N84" s="40" t="s">
        <v>38</v>
      </c>
      <c r="O84" s="40" t="s">
        <v>38</v>
      </c>
      <c r="P84" s="40" t="s">
        <v>38</v>
      </c>
    </row>
    <row r="85" spans="1:16" ht="18.75" customHeight="1">
      <c r="A85" s="69"/>
      <c r="B85" s="386" t="s">
        <v>576</v>
      </c>
      <c r="C85" s="40"/>
      <c r="D85" s="40"/>
      <c r="E85" s="40"/>
      <c r="F85" s="40"/>
      <c r="G85" s="224"/>
      <c r="H85" s="223"/>
      <c r="I85" s="224"/>
      <c r="J85" s="224"/>
      <c r="K85" s="224"/>
      <c r="L85" s="224"/>
      <c r="M85" s="224"/>
      <c r="N85" s="159"/>
      <c r="O85" s="159"/>
      <c r="P85" s="40"/>
    </row>
    <row r="86" spans="1:16" ht="88.5" customHeight="1">
      <c r="A86" s="69"/>
      <c r="B86" s="225" t="s">
        <v>108</v>
      </c>
      <c r="C86" s="375" t="s">
        <v>107</v>
      </c>
      <c r="D86" s="447" t="s">
        <v>577</v>
      </c>
      <c r="E86" s="160" t="s">
        <v>109</v>
      </c>
      <c r="F86" s="161" t="s">
        <v>38</v>
      </c>
      <c r="G86" s="69">
        <v>450</v>
      </c>
      <c r="H86" s="160">
        <v>562</v>
      </c>
      <c r="I86" s="160">
        <v>460</v>
      </c>
      <c r="J86" s="160">
        <v>459</v>
      </c>
      <c r="K86" s="160">
        <v>459</v>
      </c>
      <c r="L86" s="160">
        <v>459</v>
      </c>
      <c r="M86" s="160">
        <v>459</v>
      </c>
      <c r="N86" s="255" t="s">
        <v>38</v>
      </c>
      <c r="O86" s="210" t="s">
        <v>38</v>
      </c>
      <c r="P86" s="69" t="s">
        <v>38</v>
      </c>
    </row>
    <row r="87" spans="1:16" ht="27.75" customHeight="1">
      <c r="A87" s="69"/>
      <c r="B87" s="225" t="s">
        <v>110</v>
      </c>
      <c r="C87" s="128"/>
      <c r="D87" s="448"/>
      <c r="E87" s="160" t="s">
        <v>109</v>
      </c>
      <c r="F87" s="161" t="s">
        <v>38</v>
      </c>
      <c r="G87" s="69">
        <v>352</v>
      </c>
      <c r="H87" s="169">
        <v>313</v>
      </c>
      <c r="I87" s="169">
        <v>311</v>
      </c>
      <c r="J87" s="169">
        <v>397</v>
      </c>
      <c r="K87" s="169">
        <v>402</v>
      </c>
      <c r="L87" s="169">
        <v>402</v>
      </c>
      <c r="M87" s="169">
        <v>402</v>
      </c>
      <c r="N87" s="255" t="s">
        <v>38</v>
      </c>
      <c r="O87" s="210" t="s">
        <v>38</v>
      </c>
      <c r="P87" s="69" t="s">
        <v>38</v>
      </c>
    </row>
    <row r="88" spans="1:16" s="145" customFormat="1" ht="63">
      <c r="A88" s="160">
        <v>11</v>
      </c>
      <c r="B88" s="226" t="s">
        <v>111</v>
      </c>
      <c r="C88" s="391" t="s">
        <v>600</v>
      </c>
      <c r="D88" s="227" t="s">
        <v>578</v>
      </c>
      <c r="E88" s="227" t="s">
        <v>6</v>
      </c>
      <c r="F88" s="160" t="s">
        <v>112</v>
      </c>
      <c r="G88" s="227">
        <v>12</v>
      </c>
      <c r="H88" s="227">
        <v>12</v>
      </c>
      <c r="I88" s="227">
        <v>12</v>
      </c>
      <c r="J88" s="227">
        <v>12</v>
      </c>
      <c r="K88" s="227">
        <v>12</v>
      </c>
      <c r="L88" s="227">
        <v>12</v>
      </c>
      <c r="M88" s="227">
        <v>12</v>
      </c>
      <c r="N88" s="256"/>
      <c r="O88" s="256"/>
      <c r="P88" s="256"/>
    </row>
    <row r="89" spans="1:16" s="145" customFormat="1" ht="36" customHeight="1">
      <c r="A89" s="160">
        <v>12</v>
      </c>
      <c r="B89" s="226" t="s">
        <v>113</v>
      </c>
      <c r="C89" s="391" t="s">
        <v>600</v>
      </c>
      <c r="D89" s="378" t="s">
        <v>577</v>
      </c>
      <c r="E89" s="227" t="s">
        <v>6</v>
      </c>
      <c r="F89" s="160" t="s">
        <v>112</v>
      </c>
      <c r="G89" s="227">
        <v>12</v>
      </c>
      <c r="H89" s="227">
        <v>12</v>
      </c>
      <c r="I89" s="227">
        <v>12</v>
      </c>
      <c r="J89" s="227">
        <v>12</v>
      </c>
      <c r="K89" s="227">
        <v>12</v>
      </c>
      <c r="L89" s="227">
        <v>12</v>
      </c>
      <c r="M89" s="227">
        <v>12</v>
      </c>
      <c r="N89" s="256"/>
      <c r="O89" s="256"/>
      <c r="P89" s="256"/>
    </row>
    <row r="90" spans="1:16" s="143" customFormat="1" ht="24" customHeight="1">
      <c r="A90" s="228"/>
      <c r="B90" s="179" t="s">
        <v>77</v>
      </c>
      <c r="C90" s="187"/>
      <c r="D90" s="387"/>
      <c r="E90" s="180" t="s">
        <v>552</v>
      </c>
      <c r="F90" s="171"/>
      <c r="G90" s="229">
        <f t="shared" ref="G90:M90" si="1">SUM(G91:G95)</f>
        <v>0</v>
      </c>
      <c r="H90" s="229">
        <f t="shared" si="1"/>
        <v>0</v>
      </c>
      <c r="I90" s="237">
        <f t="shared" si="1"/>
        <v>0</v>
      </c>
      <c r="J90" s="237">
        <f t="shared" si="1"/>
        <v>0</v>
      </c>
      <c r="K90" s="237">
        <f t="shared" si="1"/>
        <v>0</v>
      </c>
      <c r="L90" s="237">
        <f t="shared" si="1"/>
        <v>0</v>
      </c>
      <c r="M90" s="237">
        <f t="shared" si="1"/>
        <v>0</v>
      </c>
      <c r="N90" s="246"/>
      <c r="O90" s="246"/>
      <c r="P90" s="171"/>
    </row>
    <row r="91" spans="1:16" ht="24" customHeight="1">
      <c r="A91" s="230"/>
      <c r="B91" s="181" t="s">
        <v>78</v>
      </c>
      <c r="C91" s="219"/>
      <c r="D91" s="219"/>
      <c r="E91" s="374" t="s">
        <v>552</v>
      </c>
      <c r="F91" s="169"/>
      <c r="G91" s="160"/>
      <c r="H91" s="42"/>
      <c r="I91" s="42"/>
      <c r="J91" s="42"/>
      <c r="K91" s="42"/>
      <c r="L91" s="42"/>
      <c r="M91" s="42"/>
      <c r="N91" s="257"/>
      <c r="O91" s="257"/>
      <c r="P91" s="169"/>
    </row>
    <row r="92" spans="1:16" ht="18" customHeight="1">
      <c r="A92" s="184"/>
      <c r="B92" s="183" t="s">
        <v>79</v>
      </c>
      <c r="C92" s="184"/>
      <c r="D92" s="185"/>
      <c r="E92" s="374" t="s">
        <v>552</v>
      </c>
      <c r="F92" s="169"/>
      <c r="G92" s="212"/>
      <c r="H92" s="212"/>
      <c r="I92" s="212"/>
      <c r="J92" s="212"/>
      <c r="K92" s="212"/>
      <c r="L92" s="212"/>
      <c r="M92" s="212"/>
      <c r="N92" s="245"/>
      <c r="O92" s="245"/>
      <c r="P92" s="169"/>
    </row>
    <row r="93" spans="1:16" ht="18" customHeight="1">
      <c r="A93" s="184"/>
      <c r="B93" s="183" t="s">
        <v>80</v>
      </c>
      <c r="C93" s="184"/>
      <c r="D93" s="185"/>
      <c r="E93" s="374" t="s">
        <v>552</v>
      </c>
      <c r="F93" s="169"/>
      <c r="G93" s="212"/>
      <c r="H93" s="212"/>
      <c r="I93" s="212"/>
      <c r="J93" s="212"/>
      <c r="K93" s="212"/>
      <c r="L93" s="212"/>
      <c r="M93" s="212"/>
      <c r="N93" s="245"/>
      <c r="O93" s="245"/>
      <c r="P93" s="169"/>
    </row>
    <row r="94" spans="1:16" ht="18" customHeight="1">
      <c r="A94" s="184"/>
      <c r="B94" s="183" t="s">
        <v>81</v>
      </c>
      <c r="C94" s="184"/>
      <c r="D94" s="185"/>
      <c r="E94" s="374" t="s">
        <v>552</v>
      </c>
      <c r="F94" s="169"/>
      <c r="G94" s="212"/>
      <c r="H94" s="212"/>
      <c r="I94" s="212"/>
      <c r="J94" s="212"/>
      <c r="K94" s="212"/>
      <c r="L94" s="212"/>
      <c r="M94" s="212"/>
      <c r="N94" s="245"/>
      <c r="O94" s="245"/>
      <c r="P94" s="169"/>
    </row>
    <row r="95" spans="1:16" s="143" customFormat="1" ht="24" customHeight="1">
      <c r="A95" s="213"/>
      <c r="B95" s="183" t="s">
        <v>82</v>
      </c>
      <c r="C95" s="187"/>
      <c r="D95" s="187"/>
      <c r="E95" s="374" t="s">
        <v>552</v>
      </c>
      <c r="F95" s="171"/>
      <c r="G95" s="75"/>
      <c r="H95" s="214"/>
      <c r="I95" s="214"/>
      <c r="J95" s="214"/>
      <c r="K95" s="214"/>
      <c r="L95" s="214"/>
      <c r="M95" s="214"/>
      <c r="N95" s="246"/>
      <c r="O95" s="246"/>
      <c r="P95" s="171"/>
    </row>
    <row r="96" spans="1:16" ht="63">
      <c r="A96" s="84">
        <v>5</v>
      </c>
      <c r="B96" s="165" t="s">
        <v>114</v>
      </c>
      <c r="C96" s="160" t="s">
        <v>115</v>
      </c>
      <c r="D96" s="160" t="s">
        <v>601</v>
      </c>
      <c r="E96" s="160" t="s">
        <v>116</v>
      </c>
      <c r="F96" s="69"/>
      <c r="G96" s="69"/>
      <c r="H96" s="160">
        <v>393</v>
      </c>
      <c r="I96" s="160"/>
      <c r="J96" s="160"/>
      <c r="K96" s="160"/>
      <c r="L96" s="160">
        <v>406</v>
      </c>
      <c r="M96" s="69"/>
      <c r="N96" s="40" t="s">
        <v>38</v>
      </c>
      <c r="O96" s="40" t="s">
        <v>38</v>
      </c>
      <c r="P96" s="40" t="s">
        <v>38</v>
      </c>
    </row>
    <row r="97" spans="1:16" ht="47.25">
      <c r="A97" s="84">
        <v>6</v>
      </c>
      <c r="B97" s="165" t="s">
        <v>117</v>
      </c>
      <c r="C97" s="160" t="s">
        <v>115</v>
      </c>
      <c r="D97" s="160" t="s">
        <v>601</v>
      </c>
      <c r="E97" s="160" t="s">
        <v>116</v>
      </c>
      <c r="F97" s="69"/>
      <c r="G97" s="69"/>
      <c r="H97" s="160">
        <v>433</v>
      </c>
      <c r="I97" s="160"/>
      <c r="J97" s="160"/>
      <c r="K97" s="160"/>
      <c r="L97" s="160">
        <v>445</v>
      </c>
      <c r="M97" s="69"/>
      <c r="N97" s="40" t="s">
        <v>38</v>
      </c>
      <c r="O97" s="40" t="s">
        <v>38</v>
      </c>
      <c r="P97" s="40" t="s">
        <v>38</v>
      </c>
    </row>
    <row r="98" spans="1:16" ht="47.25">
      <c r="A98" s="84">
        <v>7</v>
      </c>
      <c r="B98" s="165" t="s">
        <v>118</v>
      </c>
      <c r="C98" s="160" t="s">
        <v>115</v>
      </c>
      <c r="D98" s="160" t="s">
        <v>601</v>
      </c>
      <c r="E98" s="378" t="s">
        <v>555</v>
      </c>
      <c r="F98" s="163"/>
      <c r="G98" s="231"/>
      <c r="H98" s="160">
        <v>430</v>
      </c>
      <c r="I98" s="160"/>
      <c r="J98" s="160"/>
      <c r="K98" s="160"/>
      <c r="L98" s="160">
        <v>445</v>
      </c>
      <c r="M98" s="231"/>
      <c r="N98" s="40" t="s">
        <v>38</v>
      </c>
      <c r="O98" s="40" t="s">
        <v>38</v>
      </c>
      <c r="P98" s="40" t="s">
        <v>38</v>
      </c>
    </row>
    <row r="99" spans="1:16" s="146" customFormat="1" ht="22.15" customHeight="1">
      <c r="A99" s="232"/>
      <c r="B99" s="425" t="s">
        <v>119</v>
      </c>
      <c r="C99" s="425"/>
      <c r="D99" s="425"/>
      <c r="E99" s="425"/>
      <c r="F99" s="425"/>
      <c r="G99" s="425"/>
      <c r="H99" s="425"/>
      <c r="I99" s="425"/>
      <c r="J99" s="425"/>
      <c r="K99" s="425"/>
      <c r="L99" s="425"/>
      <c r="M99" s="425"/>
      <c r="N99" s="426"/>
      <c r="O99" s="258"/>
      <c r="P99" s="172"/>
    </row>
    <row r="100" spans="1:16" s="147" customFormat="1" ht="47.25">
      <c r="A100" s="56"/>
      <c r="B100" s="233" t="s">
        <v>120</v>
      </c>
      <c r="C100" s="392" t="s">
        <v>603</v>
      </c>
      <c r="D100" s="86" t="s">
        <v>121</v>
      </c>
      <c r="E100" s="54" t="s">
        <v>37</v>
      </c>
      <c r="F100" s="234" t="s">
        <v>38</v>
      </c>
      <c r="G100" s="234">
        <v>99.6</v>
      </c>
      <c r="H100" s="234">
        <v>99.6</v>
      </c>
      <c r="I100" s="54">
        <v>99.6</v>
      </c>
      <c r="J100" s="54">
        <v>100</v>
      </c>
      <c r="K100" s="54">
        <v>100</v>
      </c>
      <c r="L100" s="54">
        <v>100</v>
      </c>
      <c r="M100" s="54">
        <v>100</v>
      </c>
      <c r="N100" s="40" t="s">
        <v>38</v>
      </c>
      <c r="O100" s="40" t="s">
        <v>38</v>
      </c>
      <c r="P100" s="40" t="s">
        <v>38</v>
      </c>
    </row>
    <row r="101" spans="1:16" s="148" customFormat="1" ht="26.25" customHeight="1">
      <c r="A101" s="396">
        <v>13</v>
      </c>
      <c r="B101" s="458" t="s">
        <v>122</v>
      </c>
      <c r="C101" s="443" t="s">
        <v>602</v>
      </c>
      <c r="D101" s="445" t="s">
        <v>123</v>
      </c>
      <c r="E101" s="443" t="s">
        <v>550</v>
      </c>
      <c r="F101" s="432" t="s">
        <v>101</v>
      </c>
      <c r="G101" s="236">
        <v>116</v>
      </c>
      <c r="H101" s="236">
        <v>116</v>
      </c>
      <c r="I101" s="38">
        <v>116</v>
      </c>
      <c r="J101" s="38">
        <v>116.1</v>
      </c>
      <c r="K101" s="38">
        <v>116.2</v>
      </c>
      <c r="L101" s="38">
        <v>116.2</v>
      </c>
      <c r="M101" s="38">
        <v>116.4</v>
      </c>
      <c r="N101" s="210" t="s">
        <v>124</v>
      </c>
      <c r="O101" s="210" t="s">
        <v>125</v>
      </c>
      <c r="P101" s="259"/>
    </row>
    <row r="102" spans="1:16" s="148" customFormat="1" ht="36.75" customHeight="1">
      <c r="A102" s="398"/>
      <c r="B102" s="457"/>
      <c r="C102" s="398"/>
      <c r="D102" s="446"/>
      <c r="E102" s="398"/>
      <c r="F102" s="434"/>
      <c r="G102" s="236"/>
      <c r="H102" s="236"/>
      <c r="I102" s="38"/>
      <c r="J102" s="38"/>
      <c r="K102" s="38"/>
      <c r="L102" s="38"/>
      <c r="M102" s="38"/>
      <c r="N102" s="210" t="s">
        <v>79</v>
      </c>
      <c r="O102" s="210" t="s">
        <v>126</v>
      </c>
      <c r="P102" s="259"/>
    </row>
    <row r="103" spans="1:16" s="143" customFormat="1" ht="24" customHeight="1">
      <c r="A103" s="228"/>
      <c r="B103" s="179" t="s">
        <v>77</v>
      </c>
      <c r="C103" s="187"/>
      <c r="D103" s="187"/>
      <c r="E103" s="180" t="s">
        <v>552</v>
      </c>
      <c r="F103" s="171"/>
      <c r="G103" s="237">
        <f t="shared" ref="G103:M103" si="2">SUM(G104:G108)</f>
        <v>116</v>
      </c>
      <c r="H103" s="237">
        <f t="shared" si="2"/>
        <v>116</v>
      </c>
      <c r="I103" s="237">
        <f t="shared" si="2"/>
        <v>116</v>
      </c>
      <c r="J103" s="237">
        <f t="shared" si="2"/>
        <v>116.1</v>
      </c>
      <c r="K103" s="237">
        <f t="shared" si="2"/>
        <v>116.2</v>
      </c>
      <c r="L103" s="237">
        <f t="shared" si="2"/>
        <v>116.2</v>
      </c>
      <c r="M103" s="237">
        <f t="shared" si="2"/>
        <v>116.4</v>
      </c>
      <c r="N103" s="246"/>
      <c r="O103" s="246"/>
      <c r="P103" s="171"/>
    </row>
    <row r="104" spans="1:16" ht="24" customHeight="1">
      <c r="A104" s="230"/>
      <c r="B104" s="181" t="s">
        <v>78</v>
      </c>
      <c r="C104" s="219"/>
      <c r="D104" s="219"/>
      <c r="E104" s="374" t="s">
        <v>552</v>
      </c>
      <c r="F104" s="169"/>
      <c r="G104" s="160"/>
      <c r="H104" s="42"/>
      <c r="I104" s="42"/>
      <c r="J104" s="42"/>
      <c r="K104" s="42"/>
      <c r="L104" s="42"/>
      <c r="M104" s="42"/>
      <c r="N104" s="257"/>
      <c r="O104" s="257"/>
      <c r="P104" s="169"/>
    </row>
    <row r="105" spans="1:16" ht="18" customHeight="1">
      <c r="A105" s="184"/>
      <c r="B105" s="183" t="s">
        <v>79</v>
      </c>
      <c r="C105" s="184"/>
      <c r="D105" s="185"/>
      <c r="E105" s="374" t="s">
        <v>552</v>
      </c>
      <c r="F105" s="169"/>
      <c r="G105" s="212"/>
      <c r="H105" s="212"/>
      <c r="I105" s="212"/>
      <c r="J105" s="212"/>
      <c r="K105" s="212"/>
      <c r="L105" s="212"/>
      <c r="M105" s="212"/>
      <c r="N105" s="245"/>
      <c r="O105" s="245"/>
      <c r="P105" s="169"/>
    </row>
    <row r="106" spans="1:16" ht="18" customHeight="1">
      <c r="A106" s="184"/>
      <c r="B106" s="183" t="s">
        <v>80</v>
      </c>
      <c r="C106" s="184"/>
      <c r="D106" s="185"/>
      <c r="E106" s="374" t="s">
        <v>552</v>
      </c>
      <c r="F106" s="169"/>
      <c r="G106" s="212"/>
      <c r="H106" s="212"/>
      <c r="I106" s="212"/>
      <c r="J106" s="212"/>
      <c r="K106" s="212"/>
      <c r="L106" s="212"/>
      <c r="M106" s="212"/>
      <c r="N106" s="245"/>
      <c r="O106" s="245"/>
      <c r="P106" s="169"/>
    </row>
    <row r="107" spans="1:16" ht="18" customHeight="1">
      <c r="A107" s="184"/>
      <c r="B107" s="183" t="s">
        <v>81</v>
      </c>
      <c r="C107" s="184"/>
      <c r="D107" s="185"/>
      <c r="E107" s="374" t="s">
        <v>552</v>
      </c>
      <c r="F107" s="169"/>
      <c r="G107" s="212">
        <v>116</v>
      </c>
      <c r="H107" s="238">
        <v>116</v>
      </c>
      <c r="I107" s="212">
        <v>116</v>
      </c>
      <c r="J107" s="212">
        <v>116.1</v>
      </c>
      <c r="K107" s="212">
        <v>116.2</v>
      </c>
      <c r="L107" s="212">
        <v>116.2</v>
      </c>
      <c r="M107" s="212">
        <v>116.4</v>
      </c>
      <c r="N107" s="245"/>
      <c r="O107" s="245"/>
      <c r="P107" s="169"/>
    </row>
    <row r="108" spans="1:16" s="143" customFormat="1" ht="24" customHeight="1">
      <c r="A108" s="213"/>
      <c r="B108" s="183" t="s">
        <v>82</v>
      </c>
      <c r="C108" s="187"/>
      <c r="D108" s="187"/>
      <c r="E108" s="374" t="s">
        <v>552</v>
      </c>
      <c r="F108" s="171"/>
      <c r="G108" s="75"/>
      <c r="H108" s="212"/>
      <c r="I108" s="214"/>
      <c r="J108" s="214"/>
      <c r="K108" s="214"/>
      <c r="L108" s="214"/>
      <c r="M108" s="214"/>
      <c r="N108" s="246"/>
      <c r="O108" s="246"/>
      <c r="P108" s="171"/>
    </row>
    <row r="109" spans="1:16" s="147" customFormat="1" ht="21.75" customHeight="1">
      <c r="A109" s="56"/>
      <c r="B109" s="439" t="s">
        <v>127</v>
      </c>
      <c r="C109" s="440"/>
      <c r="D109" s="440"/>
      <c r="E109" s="440"/>
      <c r="F109" s="440"/>
      <c r="G109" s="440"/>
      <c r="H109" s="440"/>
      <c r="I109" s="440"/>
      <c r="J109" s="440"/>
      <c r="K109" s="440"/>
      <c r="L109" s="440"/>
      <c r="M109" s="440"/>
      <c r="N109" s="440"/>
      <c r="O109" s="260"/>
      <c r="P109" s="261"/>
    </row>
    <row r="110" spans="1:16" s="147" customFormat="1" ht="69.75" customHeight="1">
      <c r="A110" s="239"/>
      <c r="B110" s="60" t="s">
        <v>128</v>
      </c>
      <c r="C110" s="392" t="s">
        <v>603</v>
      </c>
      <c r="D110" s="127" t="s">
        <v>121</v>
      </c>
      <c r="E110" s="55" t="s">
        <v>37</v>
      </c>
      <c r="F110" s="172" t="s">
        <v>38</v>
      </c>
      <c r="G110" s="240">
        <v>84.6</v>
      </c>
      <c r="H110" s="240">
        <v>86.9</v>
      </c>
      <c r="I110" s="55">
        <v>89.1</v>
      </c>
      <c r="J110" s="55">
        <v>92.9</v>
      </c>
      <c r="K110" s="55">
        <v>85</v>
      </c>
      <c r="L110" s="55">
        <v>100</v>
      </c>
      <c r="M110" s="55">
        <v>100</v>
      </c>
      <c r="N110" s="40" t="s">
        <v>38</v>
      </c>
      <c r="O110" s="40" t="s">
        <v>38</v>
      </c>
      <c r="P110" s="40" t="s">
        <v>38</v>
      </c>
    </row>
    <row r="111" spans="1:16" s="148" customFormat="1" ht="22.5" customHeight="1">
      <c r="A111" s="396">
        <v>14</v>
      </c>
      <c r="B111" s="396" t="s">
        <v>129</v>
      </c>
      <c r="C111" s="443" t="s">
        <v>602</v>
      </c>
      <c r="D111" s="445" t="s">
        <v>123</v>
      </c>
      <c r="E111" s="69" t="s">
        <v>116</v>
      </c>
      <c r="F111" s="432" t="s">
        <v>101</v>
      </c>
      <c r="G111" s="236">
        <v>5</v>
      </c>
      <c r="H111" s="241">
        <v>0</v>
      </c>
      <c r="I111" s="69">
        <v>2</v>
      </c>
      <c r="J111" s="69">
        <v>2</v>
      </c>
      <c r="K111" s="69">
        <v>2</v>
      </c>
      <c r="L111" s="69">
        <v>2</v>
      </c>
      <c r="M111" s="69">
        <v>2</v>
      </c>
      <c r="N111" s="210"/>
      <c r="O111" s="210"/>
      <c r="P111" s="259"/>
    </row>
    <row r="112" spans="1:16" s="148" customFormat="1">
      <c r="A112" s="398"/>
      <c r="B112" s="398"/>
      <c r="C112" s="398"/>
      <c r="D112" s="446"/>
      <c r="E112" s="375" t="s">
        <v>550</v>
      </c>
      <c r="F112" s="434"/>
      <c r="G112" s="236">
        <v>30</v>
      </c>
      <c r="H112" s="241">
        <v>0</v>
      </c>
      <c r="I112" s="69">
        <v>36</v>
      </c>
      <c r="J112" s="69">
        <v>62</v>
      </c>
      <c r="K112" s="69">
        <v>29</v>
      </c>
      <c r="L112" s="69">
        <v>18</v>
      </c>
      <c r="M112" s="69">
        <v>0</v>
      </c>
      <c r="N112" s="210" t="s">
        <v>124</v>
      </c>
      <c r="O112" s="210" t="s">
        <v>130</v>
      </c>
      <c r="P112" s="259"/>
    </row>
    <row r="113" spans="1:16" s="143" customFormat="1" ht="24" customHeight="1">
      <c r="A113" s="228"/>
      <c r="B113" s="179" t="s">
        <v>77</v>
      </c>
      <c r="C113" s="187"/>
      <c r="D113" s="187"/>
      <c r="E113" s="180" t="s">
        <v>552</v>
      </c>
      <c r="F113" s="171"/>
      <c r="G113" s="229">
        <f t="shared" ref="G113:M113" si="3">SUM(G114:G119)</f>
        <v>30</v>
      </c>
      <c r="H113" s="229">
        <f t="shared" si="3"/>
        <v>0</v>
      </c>
      <c r="I113" s="237">
        <f t="shared" si="3"/>
        <v>36</v>
      </c>
      <c r="J113" s="237">
        <f t="shared" si="3"/>
        <v>62</v>
      </c>
      <c r="K113" s="237">
        <f t="shared" si="3"/>
        <v>29</v>
      </c>
      <c r="L113" s="237">
        <f t="shared" si="3"/>
        <v>18</v>
      </c>
      <c r="M113" s="237">
        <f t="shared" si="3"/>
        <v>0</v>
      </c>
      <c r="N113" s="246"/>
      <c r="O113" s="246"/>
      <c r="P113" s="171"/>
    </row>
    <row r="114" spans="1:16" ht="24" customHeight="1">
      <c r="A114" s="230"/>
      <c r="B114" s="181" t="s">
        <v>78</v>
      </c>
      <c r="C114" s="219"/>
      <c r="D114" s="219"/>
      <c r="E114" s="374" t="s">
        <v>552</v>
      </c>
      <c r="F114" s="169"/>
      <c r="G114" s="160"/>
      <c r="H114" s="42"/>
      <c r="I114" s="42"/>
      <c r="J114" s="42"/>
      <c r="K114" s="42"/>
      <c r="L114" s="42"/>
      <c r="M114" s="42"/>
      <c r="N114" s="257"/>
      <c r="O114" s="257"/>
      <c r="P114" s="169"/>
    </row>
    <row r="115" spans="1:16" ht="24" customHeight="1">
      <c r="A115" s="230"/>
      <c r="B115" s="181" t="s">
        <v>79</v>
      </c>
      <c r="C115" s="219"/>
      <c r="D115" s="219"/>
      <c r="E115" s="374" t="s">
        <v>552</v>
      </c>
      <c r="F115" s="169"/>
      <c r="G115" s="160"/>
      <c r="H115" s="42"/>
      <c r="I115" s="42"/>
      <c r="J115" s="42"/>
      <c r="K115" s="42"/>
      <c r="L115" s="42"/>
      <c r="M115" s="42"/>
      <c r="N115" s="257"/>
      <c r="O115" s="257"/>
      <c r="P115" s="169"/>
    </row>
    <row r="116" spans="1:16" ht="18" customHeight="1">
      <c r="A116" s="184"/>
      <c r="B116" s="183" t="s">
        <v>80</v>
      </c>
      <c r="C116" s="184"/>
      <c r="D116" s="185"/>
      <c r="E116" s="374" t="s">
        <v>552</v>
      </c>
      <c r="F116" s="169"/>
      <c r="G116" s="212"/>
      <c r="H116" s="212"/>
      <c r="I116" s="212"/>
      <c r="J116" s="212"/>
      <c r="K116" s="212"/>
      <c r="L116" s="212"/>
      <c r="M116" s="212"/>
      <c r="N116" s="245"/>
      <c r="O116" s="245"/>
      <c r="P116" s="169"/>
    </row>
    <row r="117" spans="1:16" ht="18" customHeight="1">
      <c r="A117" s="184"/>
      <c r="B117" s="183" t="s">
        <v>131</v>
      </c>
      <c r="C117" s="184"/>
      <c r="D117" s="185"/>
      <c r="E117" s="374" t="s">
        <v>552</v>
      </c>
      <c r="F117" s="169"/>
      <c r="G117" s="212">
        <f>G112</f>
        <v>30</v>
      </c>
      <c r="H117" s="212">
        <f t="shared" ref="H117:M117" si="4">H112</f>
        <v>0</v>
      </c>
      <c r="I117" s="212">
        <f t="shared" si="4"/>
        <v>36</v>
      </c>
      <c r="J117" s="212">
        <f t="shared" si="4"/>
        <v>62</v>
      </c>
      <c r="K117" s="212">
        <f t="shared" si="4"/>
        <v>29</v>
      </c>
      <c r="L117" s="212">
        <f t="shared" si="4"/>
        <v>18</v>
      </c>
      <c r="M117" s="212">
        <f t="shared" si="4"/>
        <v>0</v>
      </c>
      <c r="N117" s="245"/>
      <c r="O117" s="245"/>
      <c r="P117" s="169"/>
    </row>
    <row r="118" spans="1:16" ht="18" customHeight="1">
      <c r="A118" s="184"/>
      <c r="B118" s="183" t="s">
        <v>81</v>
      </c>
      <c r="C118" s="184"/>
      <c r="D118" s="185"/>
      <c r="E118" s="374" t="s">
        <v>552</v>
      </c>
      <c r="F118" s="169"/>
      <c r="G118" s="212"/>
      <c r="H118" s="212"/>
      <c r="I118" s="212"/>
      <c r="J118" s="212"/>
      <c r="K118" s="212"/>
      <c r="L118" s="212"/>
      <c r="M118" s="212"/>
      <c r="N118" s="245"/>
      <c r="O118" s="245"/>
      <c r="P118" s="169"/>
    </row>
    <row r="119" spans="1:16" s="143" customFormat="1" ht="24" customHeight="1">
      <c r="A119" s="213"/>
      <c r="B119" s="183" t="s">
        <v>82</v>
      </c>
      <c r="C119" s="187"/>
      <c r="D119" s="187"/>
      <c r="E119" s="374" t="s">
        <v>552</v>
      </c>
      <c r="F119" s="171"/>
      <c r="G119" s="75"/>
      <c r="H119" s="214"/>
      <c r="I119" s="214"/>
      <c r="J119" s="214"/>
      <c r="K119" s="214"/>
      <c r="L119" s="214"/>
      <c r="M119" s="214"/>
      <c r="N119" s="246"/>
      <c r="O119" s="246"/>
      <c r="P119" s="171"/>
    </row>
    <row r="120" spans="1:16" s="147" customFormat="1" ht="21.75" customHeight="1">
      <c r="A120" s="239"/>
      <c r="B120" s="441" t="s">
        <v>132</v>
      </c>
      <c r="C120" s="441"/>
      <c r="D120" s="441"/>
      <c r="E120" s="441"/>
      <c r="F120" s="441"/>
      <c r="G120" s="441"/>
      <c r="H120" s="441"/>
      <c r="I120" s="425"/>
      <c r="J120" s="425"/>
      <c r="K120" s="425"/>
      <c r="L120" s="425"/>
      <c r="M120" s="425"/>
      <c r="N120" s="442"/>
      <c r="O120" s="262"/>
      <c r="P120" s="261"/>
    </row>
    <row r="121" spans="1:16" s="146" customFormat="1" ht="47.25">
      <c r="A121" s="242"/>
      <c r="B121" s="83" t="s">
        <v>133</v>
      </c>
      <c r="C121" s="392" t="s">
        <v>603</v>
      </c>
      <c r="D121" s="127" t="s">
        <v>121</v>
      </c>
      <c r="E121" s="55" t="s">
        <v>37</v>
      </c>
      <c r="F121" s="172" t="s">
        <v>38</v>
      </c>
      <c r="G121" s="240">
        <v>92</v>
      </c>
      <c r="H121" s="240">
        <v>96</v>
      </c>
      <c r="I121" s="55">
        <v>98</v>
      </c>
      <c r="J121" s="55">
        <v>100</v>
      </c>
      <c r="K121" s="55">
        <v>100</v>
      </c>
      <c r="L121" s="55">
        <v>100</v>
      </c>
      <c r="M121" s="55">
        <v>100</v>
      </c>
      <c r="N121" s="40" t="s">
        <v>38</v>
      </c>
      <c r="O121" s="40" t="s">
        <v>38</v>
      </c>
      <c r="P121" s="40" t="s">
        <v>38</v>
      </c>
    </row>
    <row r="122" spans="1:16" ht="47.25">
      <c r="A122" s="243" t="s">
        <v>30</v>
      </c>
      <c r="B122" s="178" t="s">
        <v>134</v>
      </c>
      <c r="C122" s="393" t="s">
        <v>602</v>
      </c>
      <c r="D122" s="244" t="s">
        <v>57</v>
      </c>
      <c r="E122" s="69" t="s">
        <v>135</v>
      </c>
      <c r="F122" s="169"/>
      <c r="G122" s="236">
        <v>45</v>
      </c>
      <c r="H122" s="236">
        <v>15</v>
      </c>
      <c r="I122" s="69">
        <v>45</v>
      </c>
      <c r="J122" s="69">
        <v>15</v>
      </c>
      <c r="K122" s="69">
        <v>65</v>
      </c>
      <c r="L122" s="69">
        <v>0</v>
      </c>
      <c r="M122" s="69">
        <v>0</v>
      </c>
      <c r="N122" s="210" t="s">
        <v>124</v>
      </c>
      <c r="O122" s="210" t="s">
        <v>136</v>
      </c>
      <c r="P122" s="169"/>
    </row>
    <row r="123" spans="1:16" s="143" customFormat="1" ht="24" customHeight="1">
      <c r="A123" s="228"/>
      <c r="B123" s="179" t="s">
        <v>77</v>
      </c>
      <c r="C123" s="176"/>
      <c r="D123" s="187"/>
      <c r="E123" s="180" t="s">
        <v>552</v>
      </c>
      <c r="F123" s="180"/>
      <c r="G123" s="229">
        <f>SUM(G124:G128)</f>
        <v>0</v>
      </c>
      <c r="H123" s="229">
        <f t="shared" ref="H123:M123" si="5">SUM(H124:H128)</f>
        <v>0</v>
      </c>
      <c r="I123" s="237">
        <f t="shared" si="5"/>
        <v>78</v>
      </c>
      <c r="J123" s="237">
        <f t="shared" si="5"/>
        <v>227.3</v>
      </c>
      <c r="K123" s="237">
        <f t="shared" si="5"/>
        <v>239.4</v>
      </c>
      <c r="L123" s="237">
        <f t="shared" si="5"/>
        <v>437.7</v>
      </c>
      <c r="M123" s="237">
        <f t="shared" si="5"/>
        <v>52.2</v>
      </c>
      <c r="N123" s="246"/>
      <c r="O123" s="246"/>
      <c r="P123" s="171"/>
    </row>
    <row r="124" spans="1:16" ht="24" customHeight="1">
      <c r="A124" s="230"/>
      <c r="B124" s="181" t="s">
        <v>78</v>
      </c>
      <c r="C124" s="219"/>
      <c r="D124" s="219"/>
      <c r="E124" s="374" t="s">
        <v>552</v>
      </c>
      <c r="F124" s="182"/>
      <c r="G124" s="160"/>
      <c r="H124" s="42"/>
      <c r="I124" s="42"/>
      <c r="J124" s="42"/>
      <c r="K124" s="42"/>
      <c r="L124" s="42"/>
      <c r="M124" s="42"/>
      <c r="N124" s="257"/>
      <c r="O124" s="257"/>
      <c r="P124" s="169"/>
    </row>
    <row r="125" spans="1:16" ht="18" customHeight="1">
      <c r="A125" s="184"/>
      <c r="B125" s="183" t="s">
        <v>79</v>
      </c>
      <c r="C125" s="184"/>
      <c r="D125" s="185"/>
      <c r="E125" s="374" t="s">
        <v>552</v>
      </c>
      <c r="F125" s="182"/>
      <c r="G125" s="212"/>
      <c r="H125" s="212"/>
      <c r="I125" s="212"/>
      <c r="J125" s="212"/>
      <c r="K125" s="212"/>
      <c r="L125" s="212"/>
      <c r="M125" s="212"/>
      <c r="N125" s="245"/>
      <c r="O125" s="245"/>
      <c r="P125" s="169"/>
    </row>
    <row r="126" spans="1:16" ht="18" customHeight="1">
      <c r="A126" s="184"/>
      <c r="B126" s="183" t="s">
        <v>80</v>
      </c>
      <c r="C126" s="184"/>
      <c r="D126" s="185"/>
      <c r="E126" s="374" t="s">
        <v>552</v>
      </c>
      <c r="F126" s="182"/>
      <c r="G126" s="212">
        <v>0</v>
      </c>
      <c r="H126" s="212">
        <v>0</v>
      </c>
      <c r="I126" s="212">
        <v>78</v>
      </c>
      <c r="J126" s="212">
        <v>227.3</v>
      </c>
      <c r="K126" s="212">
        <v>239.4</v>
      </c>
      <c r="L126" s="212">
        <v>437.7</v>
      </c>
      <c r="M126" s="212">
        <v>52.2</v>
      </c>
      <c r="N126" s="245"/>
      <c r="O126" s="245"/>
      <c r="P126" s="169"/>
    </row>
    <row r="127" spans="1:16" ht="18" customHeight="1">
      <c r="A127" s="184"/>
      <c r="B127" s="183" t="s">
        <v>81</v>
      </c>
      <c r="C127" s="184"/>
      <c r="D127" s="185"/>
      <c r="E127" s="374" t="s">
        <v>552</v>
      </c>
      <c r="F127" s="182"/>
      <c r="G127" s="212"/>
      <c r="H127" s="212"/>
      <c r="I127" s="212"/>
      <c r="J127" s="212"/>
      <c r="K127" s="212"/>
      <c r="L127" s="212"/>
      <c r="M127" s="212"/>
      <c r="N127" s="245"/>
      <c r="O127" s="245"/>
      <c r="P127" s="169"/>
    </row>
    <row r="128" spans="1:16" s="143" customFormat="1" ht="24" customHeight="1">
      <c r="A128" s="213"/>
      <c r="B128" s="183" t="s">
        <v>82</v>
      </c>
      <c r="C128" s="187"/>
      <c r="D128" s="187"/>
      <c r="E128" s="374" t="s">
        <v>552</v>
      </c>
      <c r="F128" s="182"/>
      <c r="G128" s="75"/>
      <c r="H128" s="214"/>
      <c r="I128" s="214"/>
      <c r="J128" s="75"/>
      <c r="K128" s="75"/>
      <c r="L128" s="75"/>
      <c r="M128" s="75"/>
      <c r="N128" s="246"/>
      <c r="O128" s="246"/>
      <c r="P128" s="171"/>
    </row>
    <row r="129" spans="1:16" s="146" customFormat="1" ht="47.25">
      <c r="A129" s="263"/>
      <c r="B129" s="165" t="s">
        <v>137</v>
      </c>
      <c r="C129" s="449" t="s">
        <v>604</v>
      </c>
      <c r="D129" s="444" t="s">
        <v>138</v>
      </c>
      <c r="E129" s="444" t="s">
        <v>37</v>
      </c>
      <c r="F129" s="264" t="s">
        <v>38</v>
      </c>
      <c r="G129" s="240"/>
      <c r="H129" s="240"/>
      <c r="I129" s="43"/>
      <c r="J129" s="43"/>
      <c r="K129" s="43"/>
      <c r="L129" s="43"/>
      <c r="M129" s="43"/>
      <c r="N129" s="40" t="s">
        <v>38</v>
      </c>
      <c r="O129" s="40" t="s">
        <v>38</v>
      </c>
      <c r="P129" s="40" t="s">
        <v>38</v>
      </c>
    </row>
    <row r="130" spans="1:16" s="146" customFormat="1">
      <c r="A130" s="265" t="s">
        <v>23</v>
      </c>
      <c r="B130" s="165" t="s">
        <v>139</v>
      </c>
      <c r="C130" s="444"/>
      <c r="D130" s="444"/>
      <c r="E130" s="444"/>
      <c r="F130" s="264" t="s">
        <v>38</v>
      </c>
      <c r="G130" s="160">
        <v>90.4</v>
      </c>
      <c r="H130" s="160">
        <v>91.6</v>
      </c>
      <c r="I130" s="160">
        <v>92.7</v>
      </c>
      <c r="J130" s="160">
        <v>93.9</v>
      </c>
      <c r="K130" s="160">
        <v>95.2</v>
      </c>
      <c r="L130" s="160">
        <v>96</v>
      </c>
      <c r="M130" s="294"/>
      <c r="N130" s="40" t="s">
        <v>38</v>
      </c>
      <c r="O130" s="40" t="s">
        <v>38</v>
      </c>
      <c r="P130" s="40" t="s">
        <v>38</v>
      </c>
    </row>
    <row r="131" spans="1:16" ht="18" customHeight="1">
      <c r="A131" s="40">
        <v>9</v>
      </c>
      <c r="B131" s="165" t="s">
        <v>140</v>
      </c>
      <c r="C131" s="444"/>
      <c r="D131" s="444"/>
      <c r="E131" s="444"/>
      <c r="F131" s="266" t="s">
        <v>38</v>
      </c>
      <c r="G131" s="160">
        <v>65.5</v>
      </c>
      <c r="H131" s="160">
        <v>66.599999999999994</v>
      </c>
      <c r="I131" s="160">
        <v>67.599999999999994</v>
      </c>
      <c r="J131" s="160">
        <v>68.7</v>
      </c>
      <c r="K131" s="160">
        <v>69.8</v>
      </c>
      <c r="L131" s="160">
        <v>71</v>
      </c>
      <c r="M131" s="295"/>
      <c r="N131" s="40" t="s">
        <v>38</v>
      </c>
      <c r="O131" s="40" t="s">
        <v>38</v>
      </c>
      <c r="P131" s="40" t="s">
        <v>38</v>
      </c>
    </row>
    <row r="132" spans="1:16" ht="18" customHeight="1">
      <c r="A132" s="69"/>
      <c r="B132" s="267" t="s">
        <v>141</v>
      </c>
      <c r="C132" s="163"/>
      <c r="D132" s="163"/>
      <c r="E132" s="163"/>
      <c r="F132" s="163"/>
      <c r="G132" s="268"/>
      <c r="H132" s="268"/>
      <c r="I132" s="296"/>
      <c r="J132" s="296"/>
      <c r="K132" s="297"/>
      <c r="L132" s="297"/>
      <c r="M132" s="298"/>
      <c r="N132" s="40" t="s">
        <v>38</v>
      </c>
      <c r="O132" s="40" t="s">
        <v>38</v>
      </c>
      <c r="P132" s="40" t="s">
        <v>38</v>
      </c>
    </row>
    <row r="133" spans="1:16" ht="18" customHeight="1">
      <c r="A133" s="69"/>
      <c r="B133" s="267" t="s">
        <v>142</v>
      </c>
      <c r="C133" s="163"/>
      <c r="D133" s="163"/>
      <c r="E133" s="163"/>
      <c r="F133" s="163"/>
      <c r="G133" s="268"/>
      <c r="H133" s="268"/>
      <c r="I133" s="296"/>
      <c r="J133" s="296"/>
      <c r="K133" s="297"/>
      <c r="L133" s="297"/>
      <c r="M133" s="298"/>
      <c r="N133" s="40"/>
      <c r="O133" s="40"/>
      <c r="P133" s="40"/>
    </row>
    <row r="134" spans="1:16" ht="75" customHeight="1">
      <c r="A134" s="230"/>
      <c r="B134" s="165" t="s">
        <v>143</v>
      </c>
      <c r="C134" s="394" t="s">
        <v>605</v>
      </c>
      <c r="D134" s="75" t="s">
        <v>60</v>
      </c>
      <c r="E134" s="64" t="s">
        <v>37</v>
      </c>
      <c r="F134" s="75" t="s">
        <v>38</v>
      </c>
      <c r="G134" s="75">
        <v>42</v>
      </c>
      <c r="H134" s="75">
        <v>42.5</v>
      </c>
      <c r="I134" s="75">
        <v>43.5</v>
      </c>
      <c r="J134" s="75">
        <v>45.44</v>
      </c>
      <c r="K134" s="299">
        <v>47.9</v>
      </c>
      <c r="L134" s="299">
        <v>48.26</v>
      </c>
      <c r="M134" s="299">
        <v>48.5</v>
      </c>
      <c r="N134" s="40" t="s">
        <v>38</v>
      </c>
      <c r="O134" s="40" t="s">
        <v>38</v>
      </c>
      <c r="P134" s="40" t="s">
        <v>38</v>
      </c>
    </row>
    <row r="135" spans="1:16" ht="17.25" customHeight="1">
      <c r="A135" s="269"/>
      <c r="B135" s="270" t="s">
        <v>144</v>
      </c>
      <c r="C135" s="128"/>
      <c r="D135" s="128"/>
      <c r="E135" s="271"/>
      <c r="F135" s="128"/>
      <c r="G135" s="128"/>
      <c r="H135" s="128"/>
      <c r="I135" s="292"/>
      <c r="J135" s="128"/>
      <c r="K135" s="128"/>
      <c r="L135" s="128"/>
      <c r="M135" s="128"/>
      <c r="N135" s="257"/>
      <c r="O135" s="257"/>
      <c r="P135" s="169"/>
    </row>
    <row r="136" spans="1:16" ht="17.25" customHeight="1">
      <c r="A136" s="272"/>
      <c r="B136" s="273" t="s">
        <v>145</v>
      </c>
      <c r="C136" s="125"/>
      <c r="D136" s="125"/>
      <c r="E136" s="271"/>
      <c r="F136" s="125"/>
      <c r="G136" s="128"/>
      <c r="H136" s="128"/>
      <c r="I136" s="292"/>
      <c r="J136" s="128"/>
      <c r="K136" s="128"/>
      <c r="L136" s="128"/>
      <c r="M136" s="128"/>
      <c r="N136" s="257"/>
      <c r="O136" s="257"/>
      <c r="P136" s="166"/>
    </row>
    <row r="137" spans="1:16" ht="30.75" customHeight="1">
      <c r="A137" s="418" t="s">
        <v>31</v>
      </c>
      <c r="B137" s="458" t="s">
        <v>146</v>
      </c>
      <c r="C137" s="396" t="s">
        <v>164</v>
      </c>
      <c r="D137" s="396" t="s">
        <v>36</v>
      </c>
      <c r="E137" s="379" t="s">
        <v>465</v>
      </c>
      <c r="F137" s="396" t="s">
        <v>51</v>
      </c>
      <c r="G137" s="69"/>
      <c r="H137" s="38"/>
      <c r="I137" s="69">
        <v>1</v>
      </c>
      <c r="J137" s="69"/>
      <c r="K137" s="69"/>
      <c r="L137" s="69"/>
      <c r="M137" s="69"/>
      <c r="N137" s="257" t="s">
        <v>79</v>
      </c>
      <c r="O137" s="257"/>
      <c r="P137" s="396" t="s">
        <v>147</v>
      </c>
    </row>
    <row r="138" spans="1:16" ht="36" customHeight="1">
      <c r="A138" s="419"/>
      <c r="B138" s="457"/>
      <c r="C138" s="398"/>
      <c r="D138" s="398"/>
      <c r="E138" s="379" t="s">
        <v>539</v>
      </c>
      <c r="F138" s="398"/>
      <c r="G138" s="69"/>
      <c r="H138" s="38"/>
      <c r="I138" s="38">
        <v>540</v>
      </c>
      <c r="J138" s="69"/>
      <c r="K138" s="69"/>
      <c r="L138" s="69"/>
      <c r="M138" s="69"/>
      <c r="N138" s="257" t="s">
        <v>80</v>
      </c>
      <c r="O138" s="257">
        <v>540316.29799999995</v>
      </c>
      <c r="P138" s="398"/>
    </row>
    <row r="139" spans="1:16" ht="41.25" customHeight="1">
      <c r="A139" s="158" t="s">
        <v>148</v>
      </c>
      <c r="B139" s="176" t="s">
        <v>149</v>
      </c>
      <c r="C139" s="375" t="s">
        <v>606</v>
      </c>
      <c r="D139" s="396" t="s">
        <v>36</v>
      </c>
      <c r="E139" s="379" t="s">
        <v>109</v>
      </c>
      <c r="F139" s="128" t="s">
        <v>101</v>
      </c>
      <c r="G139" s="69">
        <v>1</v>
      </c>
      <c r="H139" s="69">
        <v>2</v>
      </c>
      <c r="I139" s="69">
        <v>2</v>
      </c>
      <c r="J139" s="69">
        <v>1</v>
      </c>
      <c r="K139" s="69">
        <v>2</v>
      </c>
      <c r="L139" s="69">
        <v>3</v>
      </c>
      <c r="M139" s="69">
        <v>2</v>
      </c>
      <c r="N139" s="257"/>
      <c r="O139" s="257"/>
      <c r="P139" s="169"/>
    </row>
    <row r="140" spans="1:16" ht="42" customHeight="1">
      <c r="A140" s="158" t="s">
        <v>150</v>
      </c>
      <c r="B140" s="176" t="s">
        <v>151</v>
      </c>
      <c r="C140" s="375" t="s">
        <v>606</v>
      </c>
      <c r="D140" s="398"/>
      <c r="E140" s="379" t="s">
        <v>465</v>
      </c>
      <c r="F140" s="128" t="s">
        <v>57</v>
      </c>
      <c r="G140" s="69">
        <v>1</v>
      </c>
      <c r="H140" s="69">
        <v>2</v>
      </c>
      <c r="I140" s="69">
        <v>2</v>
      </c>
      <c r="J140" s="69">
        <v>1</v>
      </c>
      <c r="K140" s="69">
        <v>2</v>
      </c>
      <c r="L140" s="69">
        <v>3</v>
      </c>
      <c r="M140" s="69">
        <v>2</v>
      </c>
      <c r="N140" s="257"/>
      <c r="O140" s="257"/>
      <c r="P140" s="169"/>
    </row>
    <row r="141" spans="1:16" ht="40.5" customHeight="1">
      <c r="A141" s="158" t="s">
        <v>153</v>
      </c>
      <c r="B141" s="176" t="s">
        <v>154</v>
      </c>
      <c r="C141" s="375" t="s">
        <v>606</v>
      </c>
      <c r="D141" s="396" t="s">
        <v>36</v>
      </c>
      <c r="E141" s="379" t="s">
        <v>465</v>
      </c>
      <c r="F141" s="128" t="s">
        <v>57</v>
      </c>
      <c r="G141" s="128">
        <v>15</v>
      </c>
      <c r="H141" s="128">
        <v>29</v>
      </c>
      <c r="I141" s="128">
        <v>39</v>
      </c>
      <c r="J141" s="128">
        <v>46</v>
      </c>
      <c r="K141" s="128">
        <v>61</v>
      </c>
      <c r="L141" s="128">
        <v>69</v>
      </c>
      <c r="M141" s="128">
        <v>80</v>
      </c>
      <c r="N141" s="257"/>
      <c r="O141" s="257"/>
      <c r="P141" s="169"/>
    </row>
    <row r="142" spans="1:16" ht="20.25" customHeight="1">
      <c r="A142" s="418" t="s">
        <v>155</v>
      </c>
      <c r="B142" s="450" t="s">
        <v>156</v>
      </c>
      <c r="C142" s="443" t="s">
        <v>607</v>
      </c>
      <c r="D142" s="398"/>
      <c r="E142" s="379" t="s">
        <v>465</v>
      </c>
      <c r="F142" s="396" t="s">
        <v>101</v>
      </c>
      <c r="G142" s="128"/>
      <c r="H142" s="128"/>
      <c r="I142" s="300">
        <v>4</v>
      </c>
      <c r="J142" s="128">
        <v>1</v>
      </c>
      <c r="K142" s="128">
        <v>1</v>
      </c>
      <c r="L142" s="128">
        <v>1</v>
      </c>
      <c r="M142" s="128">
        <v>1</v>
      </c>
      <c r="N142" s="399" t="s">
        <v>80</v>
      </c>
      <c r="O142" s="399" t="s">
        <v>157</v>
      </c>
      <c r="P142" s="420"/>
    </row>
    <row r="143" spans="1:16" ht="27" customHeight="1">
      <c r="A143" s="419"/>
      <c r="B143" s="452"/>
      <c r="C143" s="398"/>
      <c r="D143" s="396"/>
      <c r="E143" s="380" t="s">
        <v>539</v>
      </c>
      <c r="F143" s="398"/>
      <c r="G143" s="128"/>
      <c r="H143" s="128"/>
      <c r="I143" s="292">
        <v>20</v>
      </c>
      <c r="J143" s="292">
        <v>20</v>
      </c>
      <c r="K143" s="292" t="s">
        <v>158</v>
      </c>
      <c r="L143" s="128" t="s">
        <v>158</v>
      </c>
      <c r="M143" s="128" t="s">
        <v>158</v>
      </c>
      <c r="N143" s="400"/>
      <c r="O143" s="400"/>
      <c r="P143" s="421"/>
    </row>
    <row r="144" spans="1:16" s="143" customFormat="1" ht="24" customHeight="1">
      <c r="A144" s="228"/>
      <c r="B144" s="179" t="s">
        <v>77</v>
      </c>
      <c r="C144" s="187"/>
      <c r="D144" s="398"/>
      <c r="E144" s="180" t="s">
        <v>552</v>
      </c>
      <c r="F144" s="171"/>
      <c r="G144" s="75"/>
      <c r="H144" s="237">
        <f t="shared" ref="H144" si="6">H143+H137+H138</f>
        <v>0</v>
      </c>
      <c r="I144" s="237">
        <f>SUM(I145:I149)</f>
        <v>560</v>
      </c>
      <c r="J144" s="237">
        <f t="shared" ref="J144" si="7">SUM(J145:J149)</f>
        <v>20</v>
      </c>
      <c r="K144" s="237">
        <f t="shared" ref="K144" si="8">SUM(K145:K149)</f>
        <v>20</v>
      </c>
      <c r="L144" s="237">
        <f t="shared" ref="L144" si="9">SUM(L145:L149)</f>
        <v>20</v>
      </c>
      <c r="M144" s="237">
        <f t="shared" ref="M144" si="10">SUM(M145:M149)</f>
        <v>20</v>
      </c>
      <c r="N144" s="246"/>
      <c r="O144" s="246"/>
      <c r="P144" s="171"/>
    </row>
    <row r="145" spans="1:16" ht="24" customHeight="1">
      <c r="A145" s="230"/>
      <c r="B145" s="181" t="s">
        <v>78</v>
      </c>
      <c r="C145" s="219"/>
      <c r="D145" s="219"/>
      <c r="E145" s="374" t="s">
        <v>552</v>
      </c>
      <c r="F145" s="169"/>
      <c r="G145" s="160"/>
      <c r="H145" s="237"/>
      <c r="I145" s="237"/>
      <c r="J145" s="237"/>
      <c r="K145" s="237"/>
      <c r="L145" s="237"/>
      <c r="M145" s="237"/>
      <c r="N145" s="257"/>
      <c r="O145" s="257"/>
      <c r="P145" s="169"/>
    </row>
    <row r="146" spans="1:16" ht="18" customHeight="1">
      <c r="A146" s="184"/>
      <c r="B146" s="183" t="s">
        <v>79</v>
      </c>
      <c r="C146" s="184"/>
      <c r="D146" s="185"/>
      <c r="E146" s="374" t="s">
        <v>552</v>
      </c>
      <c r="F146" s="169"/>
      <c r="G146" s="212"/>
      <c r="H146" s="237"/>
      <c r="I146" s="237"/>
      <c r="J146" s="237"/>
      <c r="K146" s="237"/>
      <c r="L146" s="237"/>
      <c r="M146" s="237"/>
      <c r="N146" s="245"/>
      <c r="O146" s="245"/>
      <c r="P146" s="169"/>
    </row>
    <row r="147" spans="1:16" ht="18" customHeight="1">
      <c r="A147" s="184"/>
      <c r="B147" s="183" t="s">
        <v>80</v>
      </c>
      <c r="C147" s="184"/>
      <c r="D147" s="185"/>
      <c r="E147" s="374" t="s">
        <v>552</v>
      </c>
      <c r="F147" s="169"/>
      <c r="G147" s="212"/>
      <c r="H147" s="237"/>
      <c r="I147" s="237">
        <v>560</v>
      </c>
      <c r="J147" s="237">
        <v>20</v>
      </c>
      <c r="K147" s="237">
        <v>20</v>
      </c>
      <c r="L147" s="237">
        <v>20</v>
      </c>
      <c r="M147" s="237">
        <v>20</v>
      </c>
      <c r="N147" s="245"/>
      <c r="O147" s="245"/>
      <c r="P147" s="169"/>
    </row>
    <row r="148" spans="1:16" ht="18" customHeight="1">
      <c r="A148" s="184"/>
      <c r="B148" s="183" t="s">
        <v>81</v>
      </c>
      <c r="C148" s="184"/>
      <c r="D148" s="185"/>
      <c r="E148" s="374" t="s">
        <v>552</v>
      </c>
      <c r="F148" s="169"/>
      <c r="G148" s="212"/>
      <c r="H148" s="237"/>
      <c r="I148" s="237"/>
      <c r="J148" s="237"/>
      <c r="K148" s="237"/>
      <c r="L148" s="237"/>
      <c r="M148" s="237"/>
      <c r="N148" s="245"/>
      <c r="O148" s="245"/>
      <c r="P148" s="169"/>
    </row>
    <row r="149" spans="1:16" s="143" customFormat="1" ht="24" customHeight="1">
      <c r="A149" s="213"/>
      <c r="B149" s="183" t="s">
        <v>82</v>
      </c>
      <c r="C149" s="187"/>
      <c r="D149" s="187"/>
      <c r="E149" s="374" t="s">
        <v>552</v>
      </c>
      <c r="F149" s="171"/>
      <c r="G149" s="75"/>
      <c r="H149" s="237"/>
      <c r="I149" s="237"/>
      <c r="J149" s="237"/>
      <c r="K149" s="237"/>
      <c r="L149" s="237"/>
      <c r="M149" s="237"/>
      <c r="N149" s="246"/>
      <c r="O149" s="246"/>
      <c r="P149" s="171"/>
    </row>
    <row r="150" spans="1:16" s="143" customFormat="1" ht="24" customHeight="1">
      <c r="A150" s="228"/>
      <c r="B150" s="274" t="s">
        <v>159</v>
      </c>
      <c r="C150" s="187"/>
      <c r="D150" s="187"/>
      <c r="E150" s="182"/>
      <c r="F150" s="171"/>
      <c r="G150" s="75"/>
      <c r="H150" s="214"/>
      <c r="I150" s="214"/>
      <c r="J150" s="75"/>
      <c r="K150" s="75"/>
      <c r="L150" s="75"/>
      <c r="M150" s="75"/>
      <c r="N150" s="246"/>
      <c r="O150" s="246"/>
      <c r="P150" s="171"/>
    </row>
    <row r="151" spans="1:16" ht="66.75" customHeight="1">
      <c r="A151" s="191"/>
      <c r="B151" s="122" t="s">
        <v>160</v>
      </c>
      <c r="C151" s="40" t="s">
        <v>608</v>
      </c>
      <c r="D151" s="40" t="s">
        <v>60</v>
      </c>
      <c r="E151" s="40" t="s">
        <v>161</v>
      </c>
      <c r="F151" s="40" t="s">
        <v>38</v>
      </c>
      <c r="G151" s="40">
        <v>43</v>
      </c>
      <c r="H151" s="40">
        <v>43</v>
      </c>
      <c r="I151" s="40">
        <v>43</v>
      </c>
      <c r="J151" s="40">
        <v>43</v>
      </c>
      <c r="K151" s="40">
        <v>43</v>
      </c>
      <c r="L151" s="40">
        <v>43</v>
      </c>
      <c r="M151" s="40">
        <v>43</v>
      </c>
      <c r="N151" s="40" t="s">
        <v>38</v>
      </c>
      <c r="O151" s="40" t="s">
        <v>38</v>
      </c>
      <c r="P151" s="40" t="s">
        <v>38</v>
      </c>
    </row>
    <row r="152" spans="1:16" s="143" customFormat="1" ht="24" customHeight="1">
      <c r="A152" s="228"/>
      <c r="B152" s="179" t="s">
        <v>77</v>
      </c>
      <c r="C152" s="187"/>
      <c r="D152" s="187"/>
      <c r="E152" s="180" t="s">
        <v>552</v>
      </c>
      <c r="F152" s="171"/>
      <c r="G152" s="75"/>
      <c r="H152" s="237">
        <f>SUM(H153:H157)</f>
        <v>0</v>
      </c>
      <c r="I152" s="237">
        <f t="shared" ref="I152:M152" si="11">SUM(I153:I157)</f>
        <v>0</v>
      </c>
      <c r="J152" s="237">
        <f t="shared" si="11"/>
        <v>0</v>
      </c>
      <c r="K152" s="237">
        <f t="shared" si="11"/>
        <v>0</v>
      </c>
      <c r="L152" s="237">
        <f t="shared" si="11"/>
        <v>0</v>
      </c>
      <c r="M152" s="237">
        <f t="shared" si="11"/>
        <v>0</v>
      </c>
      <c r="N152" s="301"/>
      <c r="O152" s="246"/>
      <c r="P152" s="171"/>
    </row>
    <row r="153" spans="1:16" ht="24" customHeight="1">
      <c r="A153" s="230"/>
      <c r="B153" s="181" t="s">
        <v>78</v>
      </c>
      <c r="C153" s="219"/>
      <c r="D153" s="219"/>
      <c r="E153" s="374" t="s">
        <v>552</v>
      </c>
      <c r="F153" s="169"/>
      <c r="G153" s="160"/>
      <c r="H153" s="42"/>
      <c r="I153" s="42"/>
      <c r="J153" s="42"/>
      <c r="K153" s="42"/>
      <c r="L153" s="42"/>
      <c r="M153" s="42"/>
      <c r="N153" s="257"/>
      <c r="O153" s="257"/>
      <c r="P153" s="169"/>
    </row>
    <row r="154" spans="1:16" ht="18" customHeight="1">
      <c r="A154" s="184"/>
      <c r="B154" s="183" t="s">
        <v>79</v>
      </c>
      <c r="C154" s="184"/>
      <c r="D154" s="185"/>
      <c r="E154" s="374" t="s">
        <v>552</v>
      </c>
      <c r="F154" s="169"/>
      <c r="G154" s="212"/>
      <c r="H154" s="212"/>
      <c r="I154" s="212"/>
      <c r="J154" s="212"/>
      <c r="K154" s="212"/>
      <c r="L154" s="212"/>
      <c r="M154" s="212"/>
      <c r="N154" s="245"/>
      <c r="O154" s="245"/>
      <c r="P154" s="169"/>
    </row>
    <row r="155" spans="1:16" ht="18" customHeight="1">
      <c r="A155" s="184"/>
      <c r="B155" s="183" t="s">
        <v>80</v>
      </c>
      <c r="C155" s="184"/>
      <c r="D155" s="185"/>
      <c r="E155" s="374" t="s">
        <v>552</v>
      </c>
      <c r="F155" s="169"/>
      <c r="G155" s="212"/>
      <c r="H155" s="212"/>
      <c r="I155" s="212"/>
      <c r="J155" s="212"/>
      <c r="K155" s="212"/>
      <c r="L155" s="212"/>
      <c r="M155" s="212"/>
      <c r="N155" s="245"/>
      <c r="O155" s="245"/>
      <c r="P155" s="169"/>
    </row>
    <row r="156" spans="1:16" ht="18" customHeight="1">
      <c r="A156" s="184"/>
      <c r="B156" s="183" t="s">
        <v>81</v>
      </c>
      <c r="C156" s="184"/>
      <c r="D156" s="185"/>
      <c r="E156" s="374" t="s">
        <v>552</v>
      </c>
      <c r="F156" s="169"/>
      <c r="G156" s="212"/>
      <c r="H156" s="212"/>
      <c r="I156" s="212"/>
      <c r="J156" s="212"/>
      <c r="K156" s="212"/>
      <c r="L156" s="212"/>
      <c r="M156" s="212"/>
      <c r="N156" s="245"/>
      <c r="O156" s="245"/>
      <c r="P156" s="169"/>
    </row>
    <row r="157" spans="1:16" s="143" customFormat="1" ht="24" customHeight="1">
      <c r="A157" s="228"/>
      <c r="B157" s="183" t="s">
        <v>82</v>
      </c>
      <c r="C157" s="187"/>
      <c r="D157" s="187"/>
      <c r="E157" s="374" t="s">
        <v>552</v>
      </c>
      <c r="F157" s="171"/>
      <c r="G157" s="75"/>
      <c r="H157" s="214"/>
      <c r="I157" s="214"/>
      <c r="J157" s="75"/>
      <c r="K157" s="75"/>
      <c r="L157" s="75"/>
      <c r="M157" s="75"/>
      <c r="N157" s="246"/>
      <c r="O157" s="246"/>
      <c r="P157" s="171"/>
    </row>
    <row r="158" spans="1:16" s="143" customFormat="1" ht="24" customHeight="1">
      <c r="A158" s="228"/>
      <c r="B158" s="274" t="s">
        <v>162</v>
      </c>
      <c r="C158" s="187"/>
      <c r="D158" s="187"/>
      <c r="E158" s="182"/>
      <c r="F158" s="171"/>
      <c r="G158" s="75"/>
      <c r="H158" s="214"/>
      <c r="I158" s="214"/>
      <c r="J158" s="75"/>
      <c r="K158" s="75"/>
      <c r="L158" s="75"/>
      <c r="M158" s="75"/>
      <c r="N158" s="246"/>
      <c r="O158" s="246"/>
      <c r="P158" s="302"/>
    </row>
    <row r="159" spans="1:16" ht="67.5" customHeight="1">
      <c r="A159" s="275"/>
      <c r="B159" s="81" t="s">
        <v>163</v>
      </c>
      <c r="C159" s="40" t="s">
        <v>164</v>
      </c>
      <c r="D159" s="40" t="s">
        <v>36</v>
      </c>
      <c r="E159" s="64" t="s">
        <v>37</v>
      </c>
      <c r="F159" s="64" t="s">
        <v>38</v>
      </c>
      <c r="G159" s="40">
        <v>90</v>
      </c>
      <c r="H159" s="40" t="s">
        <v>165</v>
      </c>
      <c r="I159" s="40" t="s">
        <v>166</v>
      </c>
      <c r="J159" s="40">
        <v>88</v>
      </c>
      <c r="K159" s="40">
        <v>91</v>
      </c>
      <c r="L159" s="40">
        <v>95</v>
      </c>
      <c r="M159" s="40">
        <v>95</v>
      </c>
      <c r="N159" s="303" t="s">
        <v>38</v>
      </c>
      <c r="O159" s="303" t="s">
        <v>38</v>
      </c>
      <c r="P159" s="303" t="s">
        <v>38</v>
      </c>
    </row>
    <row r="160" spans="1:16" ht="18.75" customHeight="1">
      <c r="A160" s="420">
        <v>21</v>
      </c>
      <c r="B160" s="458" t="s">
        <v>167</v>
      </c>
      <c r="C160" s="396" t="s">
        <v>168</v>
      </c>
      <c r="D160" s="69" t="s">
        <v>36</v>
      </c>
      <c r="E160" s="166" t="s">
        <v>169</v>
      </c>
      <c r="F160" s="396" t="s">
        <v>51</v>
      </c>
      <c r="G160" s="84"/>
      <c r="H160" s="128">
        <v>1</v>
      </c>
      <c r="I160" s="128">
        <v>13</v>
      </c>
      <c r="J160" s="128"/>
      <c r="K160" s="128"/>
      <c r="L160" s="128"/>
      <c r="M160" s="128"/>
      <c r="N160" s="304"/>
      <c r="O160" s="304"/>
      <c r="P160" s="411" t="s">
        <v>170</v>
      </c>
    </row>
    <row r="161" spans="1:16" ht="24.75" customHeight="1">
      <c r="A161" s="421"/>
      <c r="B161" s="457"/>
      <c r="C161" s="398"/>
      <c r="D161" s="69"/>
      <c r="E161" s="169" t="s">
        <v>552</v>
      </c>
      <c r="F161" s="398"/>
      <c r="G161" s="84"/>
      <c r="H161" s="128">
        <v>60</v>
      </c>
      <c r="I161" s="128">
        <v>506.4</v>
      </c>
      <c r="J161" s="128"/>
      <c r="K161" s="128"/>
      <c r="L161" s="128"/>
      <c r="M161" s="128"/>
      <c r="N161" s="304" t="s">
        <v>80</v>
      </c>
      <c r="O161" s="304" t="s">
        <v>171</v>
      </c>
      <c r="P161" s="412"/>
    </row>
    <row r="162" spans="1:16" ht="24" customHeight="1">
      <c r="A162" s="420">
        <v>22</v>
      </c>
      <c r="B162" s="458" t="s">
        <v>172</v>
      </c>
      <c r="C162" s="396" t="s">
        <v>173</v>
      </c>
      <c r="D162" s="69" t="s">
        <v>36</v>
      </c>
      <c r="E162" s="166" t="s">
        <v>169</v>
      </c>
      <c r="F162" s="396" t="s">
        <v>51</v>
      </c>
      <c r="G162" s="84"/>
      <c r="H162" s="128"/>
      <c r="I162" s="128">
        <v>2.66</v>
      </c>
      <c r="J162" s="128"/>
      <c r="K162" s="128"/>
      <c r="L162" s="128"/>
      <c r="M162" s="128"/>
      <c r="N162" s="304"/>
      <c r="O162" s="304"/>
      <c r="P162" s="411" t="s">
        <v>174</v>
      </c>
    </row>
    <row r="163" spans="1:16" ht="42.75" customHeight="1">
      <c r="A163" s="421"/>
      <c r="B163" s="457"/>
      <c r="C163" s="398"/>
      <c r="D163" s="69"/>
      <c r="E163" s="169" t="s">
        <v>552</v>
      </c>
      <c r="F163" s="398"/>
      <c r="G163" s="84"/>
      <c r="H163" s="128">
        <v>50</v>
      </c>
      <c r="I163" s="128">
        <v>96.3</v>
      </c>
      <c r="J163" s="128"/>
      <c r="K163" s="128"/>
      <c r="L163" s="128"/>
      <c r="M163" s="128"/>
      <c r="N163" s="304" t="s">
        <v>80</v>
      </c>
      <c r="O163" s="304" t="s">
        <v>175</v>
      </c>
      <c r="P163" s="412"/>
    </row>
    <row r="164" spans="1:16" ht="43.5" customHeight="1">
      <c r="A164" s="420">
        <v>23</v>
      </c>
      <c r="B164" s="459" t="s">
        <v>579</v>
      </c>
      <c r="C164" s="396" t="s">
        <v>176</v>
      </c>
      <c r="D164" s="69" t="s">
        <v>36</v>
      </c>
      <c r="E164" s="166" t="s">
        <v>169</v>
      </c>
      <c r="F164" s="396" t="s">
        <v>51</v>
      </c>
      <c r="G164" s="84"/>
      <c r="H164" s="128">
        <v>0.3</v>
      </c>
      <c r="I164" s="128">
        <v>3.18</v>
      </c>
      <c r="J164" s="128"/>
      <c r="K164" s="128"/>
      <c r="L164" s="128"/>
      <c r="M164" s="128"/>
      <c r="N164" s="304"/>
      <c r="O164" s="304"/>
      <c r="P164" s="411" t="s">
        <v>177</v>
      </c>
    </row>
    <row r="165" spans="1:16" ht="18.75" customHeight="1">
      <c r="A165" s="421"/>
      <c r="B165" s="457"/>
      <c r="C165" s="398"/>
      <c r="D165" s="69"/>
      <c r="E165" s="169" t="s">
        <v>552</v>
      </c>
      <c r="F165" s="398"/>
      <c r="G165" s="84"/>
      <c r="H165" s="128">
        <v>25</v>
      </c>
      <c r="I165" s="128">
        <v>152.4</v>
      </c>
      <c r="J165" s="128"/>
      <c r="K165" s="128"/>
      <c r="L165" s="128"/>
      <c r="M165" s="128"/>
      <c r="N165" s="304" t="s">
        <v>80</v>
      </c>
      <c r="O165" s="304" t="s">
        <v>175</v>
      </c>
      <c r="P165" s="412"/>
    </row>
    <row r="166" spans="1:16" ht="25.5" customHeight="1">
      <c r="A166" s="420">
        <v>24</v>
      </c>
      <c r="B166" s="458" t="s">
        <v>178</v>
      </c>
      <c r="C166" s="396" t="s">
        <v>176</v>
      </c>
      <c r="D166" s="69" t="s">
        <v>36</v>
      </c>
      <c r="E166" s="166" t="s">
        <v>169</v>
      </c>
      <c r="F166" s="396" t="s">
        <v>51</v>
      </c>
      <c r="G166" s="84"/>
      <c r="H166" s="128">
        <v>0.7</v>
      </c>
      <c r="I166" s="128">
        <v>1.54</v>
      </c>
      <c r="J166" s="128"/>
      <c r="K166" s="128"/>
      <c r="L166" s="128"/>
      <c r="M166" s="128"/>
      <c r="N166" s="304"/>
      <c r="O166" s="304"/>
      <c r="P166" s="411" t="s">
        <v>179</v>
      </c>
    </row>
    <row r="167" spans="1:16" ht="55.5" customHeight="1">
      <c r="A167" s="421"/>
      <c r="B167" s="457"/>
      <c r="C167" s="398"/>
      <c r="D167" s="69"/>
      <c r="E167" s="169" t="s">
        <v>552</v>
      </c>
      <c r="F167" s="398"/>
      <c r="G167" s="84"/>
      <c r="H167" s="128">
        <v>25</v>
      </c>
      <c r="I167" s="128">
        <v>67.599999999999994</v>
      </c>
      <c r="J167" s="128"/>
      <c r="K167" s="128"/>
      <c r="L167" s="128"/>
      <c r="M167" s="128"/>
      <c r="N167" s="304" t="s">
        <v>80</v>
      </c>
      <c r="O167" s="304" t="s">
        <v>175</v>
      </c>
      <c r="P167" s="412"/>
    </row>
    <row r="168" spans="1:16" ht="25.5" customHeight="1">
      <c r="A168" s="420">
        <v>25</v>
      </c>
      <c r="B168" s="458" t="s">
        <v>180</v>
      </c>
      <c r="C168" s="396" t="s">
        <v>181</v>
      </c>
      <c r="D168" s="69" t="s">
        <v>36</v>
      </c>
      <c r="E168" s="276" t="s">
        <v>169</v>
      </c>
      <c r="F168" s="396" t="s">
        <v>51</v>
      </c>
      <c r="G168" s="84"/>
      <c r="H168" s="128"/>
      <c r="I168" s="128">
        <v>3.55</v>
      </c>
      <c r="J168" s="128"/>
      <c r="K168" s="128"/>
      <c r="L168" s="128"/>
      <c r="M168" s="128"/>
      <c r="N168" s="304"/>
      <c r="O168" s="304"/>
      <c r="P168" s="411" t="s">
        <v>182</v>
      </c>
    </row>
    <row r="169" spans="1:16" ht="26.25" customHeight="1">
      <c r="A169" s="421"/>
      <c r="B169" s="457"/>
      <c r="C169" s="398"/>
      <c r="D169" s="69"/>
      <c r="E169" s="169" t="s">
        <v>552</v>
      </c>
      <c r="F169" s="398"/>
      <c r="G169" s="84"/>
      <c r="H169" s="128">
        <v>173.5</v>
      </c>
      <c r="I169" s="128"/>
      <c r="J169" s="128"/>
      <c r="K169" s="128"/>
      <c r="L169" s="128"/>
      <c r="M169" s="128"/>
      <c r="N169" s="304" t="s">
        <v>124</v>
      </c>
      <c r="O169" s="304" t="s">
        <v>183</v>
      </c>
      <c r="P169" s="412"/>
    </row>
    <row r="170" spans="1:16" ht="19.5" customHeight="1">
      <c r="A170" s="420">
        <v>26</v>
      </c>
      <c r="B170" s="458" t="s">
        <v>184</v>
      </c>
      <c r="C170" s="396" t="s">
        <v>185</v>
      </c>
      <c r="D170" s="69" t="s">
        <v>36</v>
      </c>
      <c r="E170" s="166" t="s">
        <v>169</v>
      </c>
      <c r="F170" s="396" t="s">
        <v>51</v>
      </c>
      <c r="G170" s="84"/>
      <c r="H170" s="128"/>
      <c r="I170" s="128">
        <v>2</v>
      </c>
      <c r="J170" s="128">
        <v>6.9</v>
      </c>
      <c r="K170" s="128"/>
      <c r="L170" s="128"/>
      <c r="M170" s="128"/>
      <c r="N170" s="304"/>
      <c r="O170" s="304"/>
      <c r="P170" s="411" t="s">
        <v>186</v>
      </c>
    </row>
    <row r="171" spans="1:16" ht="30.75" customHeight="1">
      <c r="A171" s="421"/>
      <c r="B171" s="457"/>
      <c r="C171" s="398"/>
      <c r="D171" s="69"/>
      <c r="E171" s="169" t="s">
        <v>552</v>
      </c>
      <c r="F171" s="398"/>
      <c r="G171" s="84"/>
      <c r="H171" s="128">
        <v>50</v>
      </c>
      <c r="I171" s="128"/>
      <c r="J171" s="128">
        <v>155.5</v>
      </c>
      <c r="K171" s="128"/>
      <c r="L171" s="128"/>
      <c r="M171" s="128"/>
      <c r="N171" s="304" t="s">
        <v>80</v>
      </c>
      <c r="O171" s="304" t="s">
        <v>175</v>
      </c>
      <c r="P171" s="412"/>
    </row>
    <row r="172" spans="1:16" ht="30" customHeight="1">
      <c r="A172" s="420">
        <v>27</v>
      </c>
      <c r="B172" s="458" t="s">
        <v>187</v>
      </c>
      <c r="C172" s="396" t="s">
        <v>188</v>
      </c>
      <c r="D172" s="69" t="s">
        <v>36</v>
      </c>
      <c r="E172" s="166" t="s">
        <v>169</v>
      </c>
      <c r="F172" s="396" t="s">
        <v>51</v>
      </c>
      <c r="G172" s="128">
        <v>6.1</v>
      </c>
      <c r="H172" s="128"/>
      <c r="I172" s="128"/>
      <c r="J172" s="128">
        <v>6.4</v>
      </c>
      <c r="K172" s="128"/>
      <c r="L172" s="128"/>
      <c r="M172" s="128"/>
      <c r="N172" s="304"/>
      <c r="O172" s="304"/>
      <c r="P172" s="411" t="s">
        <v>189</v>
      </c>
    </row>
    <row r="173" spans="1:16" ht="33" customHeight="1">
      <c r="A173" s="421"/>
      <c r="B173" s="457"/>
      <c r="C173" s="398"/>
      <c r="D173" s="40"/>
      <c r="E173" s="169" t="s">
        <v>552</v>
      </c>
      <c r="F173" s="398"/>
      <c r="G173" s="128">
        <v>100</v>
      </c>
      <c r="H173" s="128"/>
      <c r="I173" s="128"/>
      <c r="J173" s="128">
        <v>128.30000000000001</v>
      </c>
      <c r="K173" s="128"/>
      <c r="L173" s="128"/>
      <c r="M173" s="128"/>
      <c r="N173" s="304" t="s">
        <v>80</v>
      </c>
      <c r="O173" s="304" t="s">
        <v>175</v>
      </c>
      <c r="P173" s="412"/>
    </row>
    <row r="174" spans="1:16" ht="26.25" customHeight="1">
      <c r="A174" s="420">
        <v>28</v>
      </c>
      <c r="B174" s="458" t="s">
        <v>190</v>
      </c>
      <c r="C174" s="396" t="s">
        <v>191</v>
      </c>
      <c r="D174" s="396" t="s">
        <v>36</v>
      </c>
      <c r="E174" s="169" t="s">
        <v>169</v>
      </c>
      <c r="F174" s="396" t="s">
        <v>51</v>
      </c>
      <c r="G174" s="169"/>
      <c r="H174" s="169"/>
      <c r="I174" s="197">
        <v>5.4</v>
      </c>
      <c r="J174" s="169"/>
      <c r="K174" s="169"/>
      <c r="L174" s="169"/>
      <c r="M174" s="31"/>
      <c r="N174" s="304"/>
      <c r="O174" s="304"/>
      <c r="P174" s="396" t="s">
        <v>192</v>
      </c>
    </row>
    <row r="175" spans="1:16" ht="33.75" customHeight="1">
      <c r="A175" s="421"/>
      <c r="B175" s="457"/>
      <c r="C175" s="398"/>
      <c r="D175" s="398"/>
      <c r="E175" s="169" t="s">
        <v>552</v>
      </c>
      <c r="F175" s="398"/>
      <c r="G175" s="128"/>
      <c r="H175" s="128"/>
      <c r="I175" s="128">
        <v>150</v>
      </c>
      <c r="J175" s="128"/>
      <c r="K175" s="128"/>
      <c r="L175" s="128"/>
      <c r="M175" s="128"/>
      <c r="N175" s="304" t="s">
        <v>80</v>
      </c>
      <c r="O175" s="304" t="s">
        <v>193</v>
      </c>
      <c r="P175" s="398"/>
    </row>
    <row r="176" spans="1:16" s="143" customFormat="1" ht="24" customHeight="1">
      <c r="A176" s="277"/>
      <c r="B176" s="278" t="s">
        <v>77</v>
      </c>
      <c r="C176" s="84"/>
      <c r="D176" s="84"/>
      <c r="E176" s="279" t="s">
        <v>552</v>
      </c>
      <c r="F176" s="171"/>
      <c r="G176" s="40"/>
      <c r="H176" s="41">
        <f t="shared" ref="H176:M176" si="12">SUM(H177:H181)</f>
        <v>383.5</v>
      </c>
      <c r="I176" s="41">
        <f t="shared" si="12"/>
        <v>972.69999999999993</v>
      </c>
      <c r="J176" s="41">
        <f t="shared" si="12"/>
        <v>283.8</v>
      </c>
      <c r="K176" s="41">
        <f t="shared" si="12"/>
        <v>0</v>
      </c>
      <c r="L176" s="41">
        <f t="shared" si="12"/>
        <v>0</v>
      </c>
      <c r="M176" s="41">
        <f t="shared" si="12"/>
        <v>0</v>
      </c>
      <c r="N176" s="246"/>
      <c r="O176" s="246"/>
      <c r="P176" s="171"/>
    </row>
    <row r="177" spans="1:16" ht="24" customHeight="1">
      <c r="A177" s="158"/>
      <c r="B177" s="280" t="s">
        <v>78</v>
      </c>
      <c r="C177" s="128"/>
      <c r="D177" s="128"/>
      <c r="E177" s="381" t="s">
        <v>552</v>
      </c>
      <c r="F177" s="169"/>
      <c r="G177" s="69"/>
      <c r="H177" s="38"/>
      <c r="I177" s="38"/>
      <c r="J177" s="38"/>
      <c r="K177" s="38"/>
      <c r="L177" s="38"/>
      <c r="M177" s="38"/>
      <c r="N177" s="257"/>
      <c r="O177" s="257"/>
      <c r="P177" s="169"/>
    </row>
    <row r="178" spans="1:16" ht="18" customHeight="1">
      <c r="A178" s="184"/>
      <c r="B178" s="281" t="s">
        <v>79</v>
      </c>
      <c r="C178" s="184"/>
      <c r="D178" s="185"/>
      <c r="E178" s="381" t="s">
        <v>552</v>
      </c>
      <c r="F178" s="169"/>
      <c r="G178" s="212"/>
      <c r="H178" s="212"/>
      <c r="I178" s="212"/>
      <c r="J178" s="212"/>
      <c r="K178" s="212"/>
      <c r="L178" s="212"/>
      <c r="M178" s="212"/>
      <c r="N178" s="245"/>
      <c r="O178" s="245"/>
      <c r="P178" s="169"/>
    </row>
    <row r="179" spans="1:16" ht="18" customHeight="1">
      <c r="A179" s="184"/>
      <c r="B179" s="281" t="s">
        <v>80</v>
      </c>
      <c r="C179" s="184"/>
      <c r="D179" s="185"/>
      <c r="E179" s="381" t="s">
        <v>552</v>
      </c>
      <c r="F179" s="169"/>
      <c r="G179" s="212"/>
      <c r="H179" s="212">
        <f t="shared" ref="H179:M179" si="13">H161+H163+H165+H167+H169+H171+H173+H175</f>
        <v>383.5</v>
      </c>
      <c r="I179" s="212">
        <f t="shared" si="13"/>
        <v>972.69999999999993</v>
      </c>
      <c r="J179" s="212">
        <f t="shared" si="13"/>
        <v>283.8</v>
      </c>
      <c r="K179" s="212">
        <f t="shared" si="13"/>
        <v>0</v>
      </c>
      <c r="L179" s="212">
        <f t="shared" si="13"/>
        <v>0</v>
      </c>
      <c r="M179" s="212">
        <f t="shared" si="13"/>
        <v>0</v>
      </c>
      <c r="N179" s="245"/>
      <c r="O179" s="245"/>
      <c r="P179" s="169"/>
    </row>
    <row r="180" spans="1:16" ht="18" customHeight="1">
      <c r="A180" s="184"/>
      <c r="B180" s="281" t="s">
        <v>81</v>
      </c>
      <c r="C180" s="184"/>
      <c r="D180" s="185"/>
      <c r="E180" s="381" t="s">
        <v>552</v>
      </c>
      <c r="F180" s="169"/>
      <c r="G180" s="212"/>
      <c r="H180" s="212"/>
      <c r="I180" s="212"/>
      <c r="J180" s="212"/>
      <c r="K180" s="212"/>
      <c r="L180" s="212"/>
      <c r="M180" s="212"/>
      <c r="N180" s="245"/>
      <c r="O180" s="245"/>
      <c r="P180" s="169"/>
    </row>
    <row r="181" spans="1:16" s="143" customFormat="1" ht="24" customHeight="1">
      <c r="A181" s="282"/>
      <c r="B181" s="281" t="s">
        <v>82</v>
      </c>
      <c r="C181" s="84"/>
      <c r="D181" s="84"/>
      <c r="E181" s="381" t="s">
        <v>552</v>
      </c>
      <c r="F181" s="171"/>
      <c r="G181" s="40"/>
      <c r="H181" s="41"/>
      <c r="I181" s="41"/>
      <c r="J181" s="40"/>
      <c r="K181" s="40"/>
      <c r="L181" s="40"/>
      <c r="M181" s="40"/>
      <c r="N181" s="246"/>
      <c r="O181" s="246"/>
      <c r="P181" s="171"/>
    </row>
    <row r="182" spans="1:16" ht="23.25" customHeight="1">
      <c r="A182" s="247"/>
      <c r="B182" s="429" t="s">
        <v>194</v>
      </c>
      <c r="C182" s="429"/>
      <c r="D182" s="429"/>
      <c r="E182" s="429"/>
      <c r="F182" s="429"/>
      <c r="G182" s="160"/>
      <c r="H182" s="160"/>
      <c r="I182" s="160"/>
      <c r="J182" s="160"/>
      <c r="K182" s="160"/>
      <c r="L182" s="160"/>
      <c r="M182" s="160"/>
      <c r="N182" s="198"/>
      <c r="O182" s="305"/>
      <c r="P182" s="169"/>
    </row>
    <row r="183" spans="1:16" ht="18.75">
      <c r="A183" s="248"/>
      <c r="B183" s="283" t="s">
        <v>195</v>
      </c>
      <c r="C183" s="283"/>
      <c r="D183" s="283"/>
      <c r="E183" s="284"/>
      <c r="F183" s="285"/>
      <c r="G183" s="160"/>
      <c r="H183" s="160"/>
      <c r="I183" s="160"/>
      <c r="J183" s="160"/>
      <c r="K183" s="160"/>
      <c r="L183" s="160"/>
      <c r="M183" s="160"/>
      <c r="N183" s="198"/>
      <c r="O183" s="305"/>
      <c r="P183" s="169"/>
    </row>
    <row r="184" spans="1:16" ht="63">
      <c r="A184" s="248"/>
      <c r="B184" s="388" t="s">
        <v>580</v>
      </c>
      <c r="C184" s="75" t="s">
        <v>164</v>
      </c>
      <c r="D184" s="75" t="s">
        <v>36</v>
      </c>
      <c r="E184" s="75" t="s">
        <v>37</v>
      </c>
      <c r="F184" s="64" t="s">
        <v>38</v>
      </c>
      <c r="G184" s="75">
        <v>81.93</v>
      </c>
      <c r="H184" s="75">
        <v>92.97</v>
      </c>
      <c r="I184" s="75">
        <v>100</v>
      </c>
      <c r="J184" s="75">
        <v>100</v>
      </c>
      <c r="K184" s="75">
        <v>100</v>
      </c>
      <c r="L184" s="75">
        <v>100</v>
      </c>
      <c r="M184" s="75">
        <v>100</v>
      </c>
      <c r="N184" s="198"/>
      <c r="O184" s="305"/>
      <c r="P184" s="169"/>
    </row>
    <row r="185" spans="1:16" ht="18.75">
      <c r="A185" s="248"/>
      <c r="B185" s="286" t="s">
        <v>196</v>
      </c>
      <c r="C185" s="219"/>
      <c r="D185" s="219"/>
      <c r="E185" s="219"/>
      <c r="F185" s="271"/>
      <c r="G185" s="219"/>
      <c r="H185" s="219"/>
      <c r="I185" s="219"/>
      <c r="J185" s="219"/>
      <c r="K185" s="219"/>
      <c r="L185" s="219"/>
      <c r="M185" s="219"/>
      <c r="N185" s="305"/>
      <c r="O185" s="305"/>
      <c r="P185" s="169"/>
    </row>
    <row r="186" spans="1:16" ht="51" customHeight="1">
      <c r="A186" s="248"/>
      <c r="B186" s="165" t="s">
        <v>197</v>
      </c>
      <c r="C186" s="160" t="s">
        <v>164</v>
      </c>
      <c r="D186" s="160" t="s">
        <v>36</v>
      </c>
      <c r="E186" s="160" t="s">
        <v>37</v>
      </c>
      <c r="F186" s="264" t="s">
        <v>51</v>
      </c>
      <c r="G186" s="160">
        <v>36.5</v>
      </c>
      <c r="H186" s="160">
        <v>36.5</v>
      </c>
      <c r="I186" s="160">
        <v>34.299999999999997</v>
      </c>
      <c r="J186" s="160">
        <v>33.299999999999997</v>
      </c>
      <c r="K186" s="160">
        <v>31.3</v>
      </c>
      <c r="L186" s="42">
        <v>29.3</v>
      </c>
      <c r="M186" s="160">
        <v>29.3</v>
      </c>
      <c r="N186" s="306"/>
      <c r="O186" s="305"/>
      <c r="P186" s="169"/>
    </row>
    <row r="187" spans="1:16" ht="18" customHeight="1">
      <c r="A187" s="248"/>
      <c r="B187" s="287" t="s">
        <v>198</v>
      </c>
      <c r="C187" s="69"/>
      <c r="D187" s="69"/>
      <c r="E187" s="69"/>
      <c r="F187" s="288"/>
      <c r="G187" s="128"/>
      <c r="H187" s="69"/>
      <c r="I187" s="128"/>
      <c r="J187" s="128"/>
      <c r="K187" s="128"/>
      <c r="L187" s="128"/>
      <c r="M187" s="128"/>
      <c r="N187" s="306"/>
      <c r="O187" s="305"/>
      <c r="P187" s="169"/>
    </row>
    <row r="188" spans="1:16" ht="18.75">
      <c r="A188" s="289"/>
      <c r="B188" s="81" t="s">
        <v>199</v>
      </c>
      <c r="C188" s="58"/>
      <c r="D188" s="58"/>
      <c r="E188" s="69"/>
      <c r="F188" s="290"/>
      <c r="G188" s="128"/>
      <c r="H188" s="128"/>
      <c r="I188" s="128"/>
      <c r="J188" s="128"/>
      <c r="K188" s="128"/>
      <c r="L188" s="128"/>
      <c r="M188" s="128"/>
      <c r="N188" s="306"/>
      <c r="O188" s="305"/>
      <c r="P188" s="166"/>
    </row>
    <row r="189" spans="1:16" ht="18.75" customHeight="1">
      <c r="A189" s="420">
        <v>29</v>
      </c>
      <c r="B189" s="470" t="s">
        <v>581</v>
      </c>
      <c r="C189" s="450" t="s">
        <v>168</v>
      </c>
      <c r="D189" s="396" t="s">
        <v>36</v>
      </c>
      <c r="E189" s="69" t="s">
        <v>169</v>
      </c>
      <c r="F189" s="432" t="s">
        <v>51</v>
      </c>
      <c r="G189" s="128"/>
      <c r="H189" s="128">
        <v>12.4</v>
      </c>
      <c r="I189" s="128"/>
      <c r="J189" s="128"/>
      <c r="K189" s="128"/>
      <c r="L189" s="128"/>
      <c r="M189" s="128"/>
      <c r="N189" s="198"/>
      <c r="O189" s="198"/>
      <c r="P189" s="396" t="s">
        <v>200</v>
      </c>
    </row>
    <row r="190" spans="1:16" ht="18.75" customHeight="1">
      <c r="A190" s="453"/>
      <c r="B190" s="471"/>
      <c r="C190" s="451"/>
      <c r="D190" s="397"/>
      <c r="E190" s="443" t="s">
        <v>550</v>
      </c>
      <c r="F190" s="433"/>
      <c r="G190" s="128"/>
      <c r="H190" s="292">
        <v>330</v>
      </c>
      <c r="I190" s="128"/>
      <c r="J190" s="128"/>
      <c r="K190" s="128"/>
      <c r="L190" s="128"/>
      <c r="M190" s="128"/>
      <c r="N190" s="69" t="s">
        <v>79</v>
      </c>
      <c r="O190" s="69" t="s">
        <v>201</v>
      </c>
      <c r="P190" s="397"/>
    </row>
    <row r="191" spans="1:16" ht="26.25" customHeight="1">
      <c r="A191" s="453"/>
      <c r="B191" s="471"/>
      <c r="C191" s="451"/>
      <c r="D191" s="397"/>
      <c r="E191" s="397"/>
      <c r="F191" s="433"/>
      <c r="G191" s="128"/>
      <c r="H191" s="128">
        <v>492.1</v>
      </c>
      <c r="I191" s="128"/>
      <c r="J191" s="128"/>
      <c r="K191" s="128"/>
      <c r="L191" s="128"/>
      <c r="M191" s="128"/>
      <c r="N191" s="69" t="s">
        <v>202</v>
      </c>
      <c r="O191" s="69"/>
      <c r="P191" s="397"/>
    </row>
    <row r="192" spans="1:16" ht="0.75" customHeight="1">
      <c r="A192" s="421"/>
      <c r="B192" s="472"/>
      <c r="C192" s="452"/>
      <c r="D192" s="398"/>
      <c r="E192" s="398"/>
      <c r="F192" s="434"/>
      <c r="G192" s="128"/>
      <c r="H192" s="293">
        <v>220.1</v>
      </c>
      <c r="I192" s="292"/>
      <c r="J192" s="128"/>
      <c r="K192" s="128"/>
      <c r="L192" s="128"/>
      <c r="M192" s="128"/>
      <c r="N192" s="69" t="s">
        <v>80</v>
      </c>
      <c r="O192" s="69" t="s">
        <v>203</v>
      </c>
      <c r="P192" s="398"/>
    </row>
    <row r="193" spans="1:16" ht="15.75" customHeight="1">
      <c r="A193" s="289"/>
      <c r="B193" s="81" t="s">
        <v>204</v>
      </c>
      <c r="C193" s="125"/>
      <c r="D193" s="125"/>
      <c r="E193" s="69"/>
      <c r="F193" s="291"/>
      <c r="G193" s="128"/>
      <c r="H193" s="307"/>
      <c r="I193" s="128"/>
      <c r="J193" s="128"/>
      <c r="K193" s="128"/>
      <c r="L193" s="128"/>
      <c r="M193" s="128"/>
      <c r="N193" s="315"/>
      <c r="O193" s="304"/>
      <c r="P193" s="125"/>
    </row>
    <row r="194" spans="1:16" ht="15.75" customHeight="1">
      <c r="A194" s="420">
        <v>30</v>
      </c>
      <c r="B194" s="470" t="s">
        <v>582</v>
      </c>
      <c r="C194" s="396" t="s">
        <v>168</v>
      </c>
      <c r="D194" s="396" t="s">
        <v>36</v>
      </c>
      <c r="E194" s="69" t="s">
        <v>169</v>
      </c>
      <c r="F194" s="432" t="s">
        <v>51</v>
      </c>
      <c r="G194" s="128"/>
      <c r="H194" s="128">
        <v>25.3</v>
      </c>
      <c r="I194" s="128"/>
      <c r="J194" s="128"/>
      <c r="K194" s="128"/>
      <c r="L194" s="128"/>
      <c r="M194" s="128"/>
      <c r="N194" s="315"/>
      <c r="O194" s="304"/>
      <c r="P194" s="396" t="s">
        <v>205</v>
      </c>
    </row>
    <row r="195" spans="1:16" ht="20.25" customHeight="1">
      <c r="A195" s="453"/>
      <c r="B195" s="471"/>
      <c r="C195" s="397"/>
      <c r="D195" s="397"/>
      <c r="E195" s="443" t="s">
        <v>550</v>
      </c>
      <c r="F195" s="433"/>
      <c r="G195" s="128"/>
      <c r="H195" s="292">
        <v>150</v>
      </c>
      <c r="I195" s="292"/>
      <c r="J195" s="128"/>
      <c r="K195" s="128"/>
      <c r="L195" s="128"/>
      <c r="M195" s="128"/>
      <c r="N195" s="304" t="s">
        <v>79</v>
      </c>
      <c r="O195" s="304" t="s">
        <v>201</v>
      </c>
      <c r="P195" s="397"/>
    </row>
    <row r="196" spans="1:16" ht="28.5" customHeight="1">
      <c r="A196" s="453"/>
      <c r="B196" s="471"/>
      <c r="C196" s="397"/>
      <c r="D196" s="397"/>
      <c r="E196" s="397"/>
      <c r="F196" s="433"/>
      <c r="G196" s="128"/>
      <c r="H196" s="128">
        <v>795.2</v>
      </c>
      <c r="I196" s="292"/>
      <c r="J196" s="128"/>
      <c r="K196" s="128"/>
      <c r="L196" s="128"/>
      <c r="M196" s="128"/>
      <c r="N196" s="69" t="s">
        <v>202</v>
      </c>
      <c r="O196" s="304"/>
      <c r="P196" s="397"/>
    </row>
    <row r="197" spans="1:16" ht="15.75" hidden="1" customHeight="1">
      <c r="A197" s="421"/>
      <c r="B197" s="472"/>
      <c r="C197" s="398"/>
      <c r="D197" s="398"/>
      <c r="E197" s="398"/>
      <c r="F197" s="434"/>
      <c r="G197" s="128"/>
      <c r="H197" s="307">
        <v>266.5</v>
      </c>
      <c r="I197" s="128"/>
      <c r="J197" s="128"/>
      <c r="K197" s="128"/>
      <c r="L197" s="128"/>
      <c r="M197" s="128"/>
      <c r="N197" s="304" t="s">
        <v>80</v>
      </c>
      <c r="O197" s="304" t="s">
        <v>203</v>
      </c>
      <c r="P197" s="398"/>
    </row>
    <row r="198" spans="1:16">
      <c r="A198" s="169"/>
      <c r="B198" s="81" t="s">
        <v>206</v>
      </c>
      <c r="C198" s="58"/>
      <c r="D198" s="58"/>
      <c r="E198" s="69"/>
      <c r="F198" s="290"/>
      <c r="G198" s="128"/>
      <c r="H198" s="128"/>
      <c r="I198" s="128"/>
      <c r="J198" s="128"/>
      <c r="K198" s="128"/>
      <c r="L198" s="128"/>
      <c r="M198" s="128"/>
      <c r="N198" s="315"/>
      <c r="O198" s="304"/>
      <c r="P198" s="166"/>
    </row>
    <row r="199" spans="1:16" ht="39" customHeight="1">
      <c r="A199" s="414">
        <v>31</v>
      </c>
      <c r="B199" s="473" t="s">
        <v>583</v>
      </c>
      <c r="C199" s="409" t="s">
        <v>168</v>
      </c>
      <c r="D199" s="409" t="s">
        <v>36</v>
      </c>
      <c r="E199" s="69" t="s">
        <v>169</v>
      </c>
      <c r="F199" s="436" t="s">
        <v>51</v>
      </c>
      <c r="G199" s="128"/>
      <c r="H199" s="128">
        <v>15.7</v>
      </c>
      <c r="I199" s="128"/>
      <c r="J199" s="128"/>
      <c r="K199" s="128"/>
      <c r="L199" s="128"/>
      <c r="M199" s="128"/>
      <c r="N199" s="315"/>
      <c r="O199" s="304"/>
      <c r="P199" s="409" t="s">
        <v>207</v>
      </c>
    </row>
    <row r="200" spans="1:16" ht="15" customHeight="1">
      <c r="A200" s="466"/>
      <c r="B200" s="474"/>
      <c r="C200" s="413"/>
      <c r="D200" s="413"/>
      <c r="E200" s="443" t="s">
        <v>550</v>
      </c>
      <c r="F200" s="437"/>
      <c r="G200" s="128"/>
      <c r="H200" s="292">
        <v>270</v>
      </c>
      <c r="I200" s="128"/>
      <c r="J200" s="128"/>
      <c r="K200" s="128"/>
      <c r="L200" s="128"/>
      <c r="M200" s="128"/>
      <c r="N200" s="304" t="s">
        <v>79</v>
      </c>
      <c r="O200" s="304" t="s">
        <v>201</v>
      </c>
      <c r="P200" s="413"/>
    </row>
    <row r="201" spans="1:16" ht="15.75" customHeight="1">
      <c r="A201" s="466"/>
      <c r="B201" s="474"/>
      <c r="C201" s="413"/>
      <c r="D201" s="413"/>
      <c r="E201" s="397"/>
      <c r="F201" s="437"/>
      <c r="G201" s="128"/>
      <c r="H201" s="128">
        <v>563.70000000000005</v>
      </c>
      <c r="I201" s="128"/>
      <c r="J201" s="128"/>
      <c r="K201" s="128"/>
      <c r="L201" s="128"/>
      <c r="M201" s="128"/>
      <c r="N201" s="304" t="s">
        <v>202</v>
      </c>
      <c r="O201" s="304"/>
      <c r="P201" s="413"/>
    </row>
    <row r="202" spans="1:16" ht="21.75" customHeight="1">
      <c r="A202" s="415"/>
      <c r="B202" s="475"/>
      <c r="C202" s="410"/>
      <c r="D202" s="410"/>
      <c r="E202" s="398"/>
      <c r="F202" s="438"/>
      <c r="G202" s="128"/>
      <c r="H202" s="293">
        <v>213.1</v>
      </c>
      <c r="I202" s="128"/>
      <c r="J202" s="128"/>
      <c r="K202" s="128"/>
      <c r="L202" s="128"/>
      <c r="M202" s="128"/>
      <c r="N202" s="304" t="s">
        <v>80</v>
      </c>
      <c r="O202" s="304" t="s">
        <v>203</v>
      </c>
      <c r="P202" s="410"/>
    </row>
    <row r="203" spans="1:16">
      <c r="A203" s="289"/>
      <c r="B203" s="81" t="s">
        <v>208</v>
      </c>
      <c r="C203" s="58"/>
      <c r="D203" s="58"/>
      <c r="E203" s="69"/>
      <c r="F203" s="290"/>
      <c r="G203" s="128"/>
      <c r="H203" s="128"/>
      <c r="I203" s="128"/>
      <c r="J203" s="128"/>
      <c r="K203" s="128"/>
      <c r="L203" s="128"/>
      <c r="M203" s="128"/>
      <c r="N203" s="315"/>
      <c r="O203" s="304"/>
      <c r="P203" s="166"/>
    </row>
    <row r="204" spans="1:16" ht="15.75" customHeight="1">
      <c r="A204" s="420">
        <v>32</v>
      </c>
      <c r="B204" s="470" t="s">
        <v>584</v>
      </c>
      <c r="C204" s="396" t="s">
        <v>168</v>
      </c>
      <c r="D204" s="396" t="s">
        <v>36</v>
      </c>
      <c r="E204" s="69" t="s">
        <v>169</v>
      </c>
      <c r="F204" s="432" t="s">
        <v>51</v>
      </c>
      <c r="G204" s="128"/>
      <c r="H204" s="128">
        <v>16.5</v>
      </c>
      <c r="I204" s="128"/>
      <c r="J204" s="128"/>
      <c r="K204" s="128"/>
      <c r="L204" s="128"/>
      <c r="M204" s="128"/>
      <c r="N204" s="315"/>
      <c r="O204" s="304"/>
      <c r="P204" s="396" t="s">
        <v>209</v>
      </c>
    </row>
    <row r="205" spans="1:16" ht="15.75" customHeight="1">
      <c r="A205" s="453"/>
      <c r="B205" s="471"/>
      <c r="C205" s="397"/>
      <c r="D205" s="397"/>
      <c r="E205" s="443" t="s">
        <v>550</v>
      </c>
      <c r="F205" s="433"/>
      <c r="G205" s="128"/>
      <c r="H205" s="128">
        <v>230.4</v>
      </c>
      <c r="I205" s="128"/>
      <c r="J205" s="128"/>
      <c r="K205" s="128"/>
      <c r="L205" s="128"/>
      <c r="M205" s="128"/>
      <c r="N205" s="304" t="s">
        <v>79</v>
      </c>
      <c r="O205" s="304" t="s">
        <v>201</v>
      </c>
      <c r="P205" s="397"/>
    </row>
    <row r="206" spans="1:16">
      <c r="A206" s="453"/>
      <c r="B206" s="471"/>
      <c r="C206" s="397"/>
      <c r="D206" s="397"/>
      <c r="E206" s="397"/>
      <c r="F206" s="433"/>
      <c r="G206" s="128"/>
      <c r="H206" s="128">
        <v>726.9</v>
      </c>
      <c r="I206" s="128"/>
      <c r="J206" s="128"/>
      <c r="K206" s="128"/>
      <c r="L206" s="128"/>
      <c r="M206" s="128"/>
      <c r="N206" s="304" t="s">
        <v>202</v>
      </c>
      <c r="O206" s="304"/>
      <c r="P206" s="397"/>
    </row>
    <row r="207" spans="1:16">
      <c r="A207" s="421"/>
      <c r="B207" s="472"/>
      <c r="C207" s="398"/>
      <c r="D207" s="398"/>
      <c r="E207" s="398"/>
      <c r="F207" s="434"/>
      <c r="G207" s="128"/>
      <c r="H207" s="293">
        <v>244.7</v>
      </c>
      <c r="I207" s="128"/>
      <c r="J207" s="128"/>
      <c r="K207" s="128"/>
      <c r="L207" s="128"/>
      <c r="M207" s="128"/>
      <c r="N207" s="304" t="s">
        <v>80</v>
      </c>
      <c r="O207" s="304" t="s">
        <v>203</v>
      </c>
      <c r="P207" s="398"/>
    </row>
    <row r="208" spans="1:16">
      <c r="A208" s="289"/>
      <c r="B208" s="81" t="s">
        <v>210</v>
      </c>
      <c r="C208" s="58"/>
      <c r="D208" s="58"/>
      <c r="E208" s="69"/>
      <c r="F208" s="290"/>
      <c r="G208" s="128"/>
      <c r="H208" s="128"/>
      <c r="I208" s="128"/>
      <c r="J208" s="128"/>
      <c r="K208" s="128"/>
      <c r="L208" s="128"/>
      <c r="M208" s="128"/>
      <c r="N208" s="315"/>
      <c r="O208" s="304"/>
      <c r="P208" s="166"/>
    </row>
    <row r="209" spans="1:19" ht="15.75" customHeight="1">
      <c r="A209" s="420">
        <v>33</v>
      </c>
      <c r="B209" s="470" t="s">
        <v>585</v>
      </c>
      <c r="C209" s="396" t="s">
        <v>168</v>
      </c>
      <c r="D209" s="396" t="s">
        <v>36</v>
      </c>
      <c r="E209" s="69" t="s">
        <v>169</v>
      </c>
      <c r="F209" s="432" t="s">
        <v>51</v>
      </c>
      <c r="G209" s="128"/>
      <c r="H209" s="128">
        <v>69.5</v>
      </c>
      <c r="I209" s="128"/>
      <c r="J209" s="128"/>
      <c r="K209" s="128"/>
      <c r="L209" s="128"/>
      <c r="M209" s="128"/>
      <c r="N209" s="315"/>
      <c r="O209" s="304"/>
      <c r="P209" s="396" t="s">
        <v>211</v>
      </c>
    </row>
    <row r="210" spans="1:19">
      <c r="A210" s="453"/>
      <c r="B210" s="471"/>
      <c r="C210" s="397"/>
      <c r="D210" s="397"/>
      <c r="E210" s="396" t="s">
        <v>550</v>
      </c>
      <c r="F210" s="433"/>
      <c r="G210" s="128"/>
      <c r="H210" s="128"/>
      <c r="I210" s="128"/>
      <c r="J210" s="128"/>
      <c r="K210" s="128"/>
      <c r="L210" s="128"/>
      <c r="M210" s="128"/>
      <c r="N210" s="304" t="s">
        <v>79</v>
      </c>
      <c r="O210" s="304" t="s">
        <v>201</v>
      </c>
      <c r="P210" s="397"/>
    </row>
    <row r="211" spans="1:19" ht="34.5" customHeight="1">
      <c r="A211" s="421"/>
      <c r="B211" s="472"/>
      <c r="C211" s="398"/>
      <c r="D211" s="398"/>
      <c r="E211" s="398"/>
      <c r="F211" s="434"/>
      <c r="G211" s="128"/>
      <c r="H211" s="293">
        <v>68</v>
      </c>
      <c r="I211" s="128"/>
      <c r="J211" s="292"/>
      <c r="K211" s="128"/>
      <c r="L211" s="128"/>
      <c r="M211" s="128"/>
      <c r="N211" s="304" t="s">
        <v>80</v>
      </c>
      <c r="O211" s="304" t="s">
        <v>203</v>
      </c>
      <c r="P211" s="398"/>
    </row>
    <row r="212" spans="1:19">
      <c r="A212" s="289"/>
      <c r="B212" s="81" t="s">
        <v>212</v>
      </c>
      <c r="C212" s="58"/>
      <c r="D212" s="58"/>
      <c r="E212" s="69"/>
      <c r="F212" s="290"/>
      <c r="G212" s="128"/>
      <c r="H212" s="128"/>
      <c r="I212" s="128"/>
      <c r="J212" s="128"/>
      <c r="K212" s="128"/>
      <c r="L212" s="128"/>
      <c r="M212" s="128"/>
      <c r="N212" s="315"/>
      <c r="O212" s="304"/>
      <c r="P212" s="166"/>
    </row>
    <row r="213" spans="1:19" ht="15.75" customHeight="1">
      <c r="A213" s="420">
        <v>34</v>
      </c>
      <c r="B213" s="470" t="s">
        <v>586</v>
      </c>
      <c r="C213" s="396" t="s">
        <v>168</v>
      </c>
      <c r="D213" s="396" t="s">
        <v>36</v>
      </c>
      <c r="E213" s="69" t="s">
        <v>169</v>
      </c>
      <c r="F213" s="432" t="s">
        <v>51</v>
      </c>
      <c r="G213" s="128">
        <v>53</v>
      </c>
      <c r="H213" s="128">
        <v>18</v>
      </c>
      <c r="I213" s="128">
        <v>3</v>
      </c>
      <c r="J213" s="128"/>
      <c r="K213" s="128"/>
      <c r="L213" s="128"/>
      <c r="M213" s="128"/>
      <c r="N213" s="315"/>
      <c r="O213" s="304"/>
      <c r="P213" s="396" t="s">
        <v>213</v>
      </c>
    </row>
    <row r="214" spans="1:19">
      <c r="A214" s="453"/>
      <c r="B214" s="471"/>
      <c r="C214" s="397"/>
      <c r="D214" s="397"/>
      <c r="E214" s="396" t="s">
        <v>550</v>
      </c>
      <c r="F214" s="433"/>
      <c r="G214" s="128">
        <v>706</v>
      </c>
      <c r="H214" s="128"/>
      <c r="I214" s="128"/>
      <c r="J214" s="128"/>
      <c r="K214" s="128"/>
      <c r="L214" s="128"/>
      <c r="M214" s="128"/>
      <c r="N214" s="304" t="s">
        <v>79</v>
      </c>
      <c r="O214" s="304" t="s">
        <v>201</v>
      </c>
      <c r="P214" s="397"/>
    </row>
    <row r="215" spans="1:19" ht="23.25" customHeight="1">
      <c r="A215" s="421"/>
      <c r="B215" s="472"/>
      <c r="C215" s="398"/>
      <c r="D215" s="398"/>
      <c r="E215" s="398"/>
      <c r="F215" s="434"/>
      <c r="G215" s="128"/>
      <c r="H215" s="293">
        <v>1033.0999999999999</v>
      </c>
      <c r="I215" s="128">
        <v>38</v>
      </c>
      <c r="J215" s="128"/>
      <c r="K215" s="128"/>
      <c r="L215" s="128"/>
      <c r="M215" s="128"/>
      <c r="N215" s="304" t="s">
        <v>80</v>
      </c>
      <c r="O215" s="304" t="s">
        <v>203</v>
      </c>
      <c r="P215" s="398"/>
    </row>
    <row r="216" spans="1:19">
      <c r="A216" s="289"/>
      <c r="B216" s="81" t="s">
        <v>214</v>
      </c>
      <c r="C216" s="58"/>
      <c r="D216" s="58"/>
      <c r="E216" s="69"/>
      <c r="F216" s="290"/>
      <c r="G216" s="128"/>
      <c r="H216" s="128"/>
      <c r="I216" s="128"/>
      <c r="J216" s="128"/>
      <c r="K216" s="128"/>
      <c r="L216" s="128"/>
      <c r="M216" s="128"/>
      <c r="N216" s="315"/>
      <c r="O216" s="304"/>
      <c r="P216" s="166"/>
      <c r="S216" s="319"/>
    </row>
    <row r="217" spans="1:19" ht="20.25" customHeight="1">
      <c r="A217" s="420">
        <v>35</v>
      </c>
      <c r="B217" s="470" t="s">
        <v>587</v>
      </c>
      <c r="C217" s="396" t="s">
        <v>168</v>
      </c>
      <c r="D217" s="396" t="s">
        <v>36</v>
      </c>
      <c r="E217" s="69" t="s">
        <v>169</v>
      </c>
      <c r="F217" s="432" t="s">
        <v>51</v>
      </c>
      <c r="G217" s="128"/>
      <c r="H217" s="128">
        <v>24.3</v>
      </c>
      <c r="I217" s="128"/>
      <c r="J217" s="128"/>
      <c r="K217" s="128"/>
      <c r="L217" s="128"/>
      <c r="M217" s="128"/>
      <c r="N217" s="315"/>
      <c r="O217" s="304"/>
      <c r="P217" s="396" t="s">
        <v>215</v>
      </c>
    </row>
    <row r="218" spans="1:19" ht="20.25" customHeight="1">
      <c r="A218" s="453"/>
      <c r="B218" s="471"/>
      <c r="C218" s="397"/>
      <c r="D218" s="397"/>
      <c r="E218" s="443" t="s">
        <v>550</v>
      </c>
      <c r="F218" s="433"/>
      <c r="G218" s="128"/>
      <c r="H218" s="292">
        <v>180</v>
      </c>
      <c r="I218" s="128"/>
      <c r="J218" s="128"/>
      <c r="K218" s="128"/>
      <c r="L218" s="128"/>
      <c r="M218" s="128"/>
      <c r="N218" s="304" t="s">
        <v>79</v>
      </c>
      <c r="O218" s="304" t="s">
        <v>201</v>
      </c>
      <c r="P218" s="397"/>
    </row>
    <row r="219" spans="1:19" ht="24" customHeight="1">
      <c r="A219" s="453"/>
      <c r="B219" s="471"/>
      <c r="C219" s="397"/>
      <c r="D219" s="397"/>
      <c r="E219" s="397"/>
      <c r="F219" s="433"/>
      <c r="G219" s="128"/>
      <c r="H219" s="293">
        <v>277.39999999999998</v>
      </c>
      <c r="I219" s="128">
        <v>127</v>
      </c>
      <c r="J219" s="128"/>
      <c r="K219" s="128"/>
      <c r="L219" s="128"/>
      <c r="M219" s="128"/>
      <c r="N219" s="304" t="s">
        <v>80</v>
      </c>
      <c r="O219" s="304" t="s">
        <v>203</v>
      </c>
      <c r="P219" s="397"/>
    </row>
    <row r="220" spans="1:19">
      <c r="A220" s="421"/>
      <c r="B220" s="472"/>
      <c r="C220" s="398"/>
      <c r="D220" s="398"/>
      <c r="E220" s="398"/>
      <c r="F220" s="434"/>
      <c r="G220" s="128"/>
      <c r="H220" s="293">
        <v>932.5</v>
      </c>
      <c r="I220" s="128"/>
      <c r="J220" s="128"/>
      <c r="K220" s="128"/>
      <c r="L220" s="128"/>
      <c r="M220" s="128"/>
      <c r="N220" s="304" t="s">
        <v>202</v>
      </c>
      <c r="O220" s="304"/>
      <c r="P220" s="398"/>
    </row>
    <row r="221" spans="1:19" ht="20.25" customHeight="1">
      <c r="A221" s="289"/>
      <c r="B221" s="389" t="s">
        <v>588</v>
      </c>
      <c r="C221" s="58"/>
      <c r="D221" s="58"/>
      <c r="E221" s="69"/>
      <c r="F221" s="290"/>
      <c r="G221" s="128"/>
      <c r="H221" s="128"/>
      <c r="I221" s="128"/>
      <c r="J221" s="128"/>
      <c r="K221" s="128"/>
      <c r="L221" s="128"/>
      <c r="M221" s="128"/>
      <c r="N221" s="315"/>
      <c r="O221" s="304"/>
      <c r="P221" s="166"/>
    </row>
    <row r="222" spans="1:19" ht="20.25" customHeight="1">
      <c r="A222" s="420">
        <v>36</v>
      </c>
      <c r="B222" s="470" t="s">
        <v>589</v>
      </c>
      <c r="C222" s="396" t="s">
        <v>168</v>
      </c>
      <c r="D222" s="396" t="s">
        <v>36</v>
      </c>
      <c r="E222" s="69" t="s">
        <v>216</v>
      </c>
      <c r="F222" s="432" t="s">
        <v>51</v>
      </c>
      <c r="G222" s="128"/>
      <c r="H222" s="128"/>
      <c r="I222" s="128"/>
      <c r="J222" s="128">
        <v>2</v>
      </c>
      <c r="K222" s="128"/>
      <c r="L222" s="128"/>
      <c r="M222" s="128"/>
      <c r="N222" s="315"/>
      <c r="O222" s="304"/>
      <c r="P222" s="396" t="s">
        <v>217</v>
      </c>
    </row>
    <row r="223" spans="1:19" ht="22.5" customHeight="1">
      <c r="A223" s="453"/>
      <c r="B223" s="471"/>
      <c r="C223" s="397"/>
      <c r="D223" s="397"/>
      <c r="E223" s="396" t="s">
        <v>550</v>
      </c>
      <c r="F223" s="433"/>
      <c r="G223" s="128"/>
      <c r="H223" s="128"/>
      <c r="I223" s="128"/>
      <c r="J223" s="128"/>
      <c r="K223" s="128"/>
      <c r="L223" s="128"/>
      <c r="M223" s="128"/>
      <c r="N223" s="304" t="s">
        <v>79</v>
      </c>
      <c r="O223" s="304" t="s">
        <v>201</v>
      </c>
      <c r="P223" s="397"/>
    </row>
    <row r="224" spans="1:19" ht="22.5" customHeight="1">
      <c r="A224" s="421"/>
      <c r="B224" s="472"/>
      <c r="C224" s="398"/>
      <c r="D224" s="398"/>
      <c r="E224" s="398"/>
      <c r="F224" s="434"/>
      <c r="G224" s="128"/>
      <c r="H224" s="307"/>
      <c r="I224" s="128"/>
      <c r="J224" s="292">
        <v>120</v>
      </c>
      <c r="K224" s="128"/>
      <c r="L224" s="128"/>
      <c r="M224" s="128"/>
      <c r="N224" s="304" t="s">
        <v>80</v>
      </c>
      <c r="O224" s="304" t="s">
        <v>203</v>
      </c>
      <c r="P224" s="398"/>
    </row>
    <row r="225" spans="1:16" ht="22.5" customHeight="1">
      <c r="A225" s="289"/>
      <c r="B225" s="81" t="s">
        <v>218</v>
      </c>
      <c r="C225" s="58"/>
      <c r="D225" s="58"/>
      <c r="E225" s="69"/>
      <c r="F225" s="290"/>
      <c r="G225" s="128"/>
      <c r="H225" s="128"/>
      <c r="I225" s="128"/>
      <c r="J225" s="128"/>
      <c r="K225" s="128"/>
      <c r="L225" s="128"/>
      <c r="M225" s="128"/>
      <c r="N225" s="315"/>
      <c r="O225" s="304"/>
      <c r="P225" s="166"/>
    </row>
    <row r="226" spans="1:16" ht="22.5" customHeight="1">
      <c r="A226" s="420">
        <v>37</v>
      </c>
      <c r="B226" s="476" t="s">
        <v>590</v>
      </c>
      <c r="C226" s="396" t="s">
        <v>168</v>
      </c>
      <c r="D226" s="396" t="s">
        <v>36</v>
      </c>
      <c r="E226" s="69" t="s">
        <v>216</v>
      </c>
      <c r="F226" s="432" t="s">
        <v>51</v>
      </c>
      <c r="G226" s="128"/>
      <c r="H226" s="128"/>
      <c r="I226" s="128"/>
      <c r="J226" s="128">
        <v>1</v>
      </c>
      <c r="K226" s="128"/>
      <c r="L226" s="128"/>
      <c r="M226" s="128"/>
      <c r="N226" s="315"/>
      <c r="O226" s="304"/>
      <c r="P226" s="396" t="s">
        <v>219</v>
      </c>
    </row>
    <row r="227" spans="1:16" ht="30.75" customHeight="1">
      <c r="A227" s="453"/>
      <c r="B227" s="477"/>
      <c r="C227" s="397"/>
      <c r="D227" s="397"/>
      <c r="E227" s="396" t="s">
        <v>550</v>
      </c>
      <c r="F227" s="433"/>
      <c r="G227" s="128"/>
      <c r="H227" s="128"/>
      <c r="I227" s="128"/>
      <c r="J227" s="128"/>
      <c r="K227" s="128"/>
      <c r="L227" s="128"/>
      <c r="M227" s="128"/>
      <c r="N227" s="304" t="s">
        <v>79</v>
      </c>
      <c r="O227" s="304" t="s">
        <v>201</v>
      </c>
      <c r="P227" s="397"/>
    </row>
    <row r="228" spans="1:16" ht="22.5" customHeight="1">
      <c r="A228" s="421"/>
      <c r="B228" s="478"/>
      <c r="C228" s="398"/>
      <c r="D228" s="398"/>
      <c r="E228" s="398"/>
      <c r="F228" s="434"/>
      <c r="G228" s="128"/>
      <c r="H228" s="307"/>
      <c r="I228" s="128"/>
      <c r="J228" s="292">
        <v>120</v>
      </c>
      <c r="K228" s="128"/>
      <c r="L228" s="128"/>
      <c r="M228" s="128"/>
      <c r="N228" s="304" t="s">
        <v>80</v>
      </c>
      <c r="O228" s="304" t="s">
        <v>203</v>
      </c>
      <c r="P228" s="398"/>
    </row>
    <row r="229" spans="1:16" s="143" customFormat="1" ht="24" customHeight="1">
      <c r="A229" s="228"/>
      <c r="B229" s="179" t="s">
        <v>77</v>
      </c>
      <c r="C229" s="187"/>
      <c r="D229" s="187"/>
      <c r="E229" s="377" t="s">
        <v>552</v>
      </c>
      <c r="F229" s="187"/>
      <c r="G229" s="75">
        <f>G214</f>
        <v>706</v>
      </c>
      <c r="H229" s="214">
        <f>SUM(H230:H236)</f>
        <v>4833</v>
      </c>
      <c r="I229" s="214">
        <f>I215+I219</f>
        <v>165</v>
      </c>
      <c r="J229" s="214">
        <f>SUM(J230:J236)</f>
        <v>240</v>
      </c>
      <c r="K229" s="214">
        <f>SUM(K230:K236)</f>
        <v>0</v>
      </c>
      <c r="L229" s="214">
        <f>SUM(L230:L236)</f>
        <v>0</v>
      </c>
      <c r="M229" s="214">
        <f>SUM(M230:M236)</f>
        <v>0</v>
      </c>
      <c r="N229" s="316"/>
      <c r="O229" s="316"/>
      <c r="P229" s="171"/>
    </row>
    <row r="230" spans="1:16" ht="24" customHeight="1">
      <c r="A230" s="230"/>
      <c r="B230" s="181" t="s">
        <v>78</v>
      </c>
      <c r="C230" s="219"/>
      <c r="D230" s="219"/>
      <c r="E230" s="374" t="s">
        <v>552</v>
      </c>
      <c r="F230" s="219"/>
      <c r="G230" s="160"/>
      <c r="H230" s="42"/>
      <c r="I230" s="42"/>
      <c r="J230" s="42"/>
      <c r="K230" s="42"/>
      <c r="L230" s="42"/>
      <c r="M230" s="42"/>
      <c r="N230" s="317"/>
      <c r="O230" s="317"/>
      <c r="P230" s="169"/>
    </row>
    <row r="231" spans="1:16" ht="18" customHeight="1">
      <c r="A231" s="184"/>
      <c r="B231" s="183" t="s">
        <v>79</v>
      </c>
      <c r="C231" s="184"/>
      <c r="D231" s="185"/>
      <c r="E231" s="374" t="s">
        <v>552</v>
      </c>
      <c r="F231" s="185"/>
      <c r="G231" s="212">
        <f>G214</f>
        <v>706</v>
      </c>
      <c r="H231" s="212">
        <f>H190+H195+H200+H205+H232+H218</f>
        <v>2996.7</v>
      </c>
      <c r="I231" s="212">
        <f>I190+I194+I198</f>
        <v>0</v>
      </c>
      <c r="J231" s="212"/>
      <c r="K231" s="212">
        <f t="shared" ref="K231:M232" si="14">K211</f>
        <v>0</v>
      </c>
      <c r="L231" s="212">
        <f t="shared" si="14"/>
        <v>0</v>
      </c>
      <c r="M231" s="212">
        <f t="shared" si="14"/>
        <v>0</v>
      </c>
      <c r="N231" s="245"/>
      <c r="O231" s="245"/>
      <c r="P231" s="169"/>
    </row>
    <row r="232" spans="1:16" ht="18" customHeight="1">
      <c r="A232" s="184"/>
      <c r="B232" s="183" t="s">
        <v>80</v>
      </c>
      <c r="C232" s="184"/>
      <c r="D232" s="185"/>
      <c r="E232" s="374" t="s">
        <v>552</v>
      </c>
      <c r="F232" s="185"/>
      <c r="G232" s="212"/>
      <c r="H232" s="212">
        <f>H202+H207+H211+H215+H219</f>
        <v>1836.2999999999997</v>
      </c>
      <c r="I232" s="212">
        <f>I215+I219</f>
        <v>165</v>
      </c>
      <c r="J232" s="212">
        <f>J224+J228</f>
        <v>240</v>
      </c>
      <c r="K232" s="212">
        <f t="shared" si="14"/>
        <v>0</v>
      </c>
      <c r="L232" s="212">
        <f t="shared" si="14"/>
        <v>0</v>
      </c>
      <c r="M232" s="212">
        <f t="shared" si="14"/>
        <v>0</v>
      </c>
      <c r="N232" s="245"/>
      <c r="O232" s="245"/>
      <c r="P232" s="169"/>
    </row>
    <row r="233" spans="1:16" ht="18" customHeight="1">
      <c r="A233" s="184"/>
      <c r="B233" s="183" t="s">
        <v>81</v>
      </c>
      <c r="C233" s="184"/>
      <c r="D233" s="185"/>
      <c r="E233" s="374" t="s">
        <v>552</v>
      </c>
      <c r="F233" s="185"/>
      <c r="G233" s="212"/>
      <c r="H233" s="212"/>
      <c r="I233" s="212"/>
      <c r="J233" s="212"/>
      <c r="K233" s="212">
        <f>K219</f>
        <v>0</v>
      </c>
      <c r="L233" s="212">
        <f>L219</f>
        <v>0</v>
      </c>
      <c r="M233" s="212">
        <f>M219</f>
        <v>0</v>
      </c>
      <c r="N233" s="245"/>
      <c r="O233" s="245"/>
      <c r="P233" s="169"/>
    </row>
    <row r="234" spans="1:16" ht="18" customHeight="1">
      <c r="A234" s="184"/>
      <c r="B234" s="308" t="s">
        <v>82</v>
      </c>
      <c r="D234" s="309"/>
      <c r="E234" s="374" t="s">
        <v>552</v>
      </c>
      <c r="F234" s="309"/>
      <c r="G234" s="309"/>
      <c r="H234" s="309"/>
      <c r="I234" s="309"/>
      <c r="J234" s="309"/>
      <c r="K234" s="309"/>
      <c r="L234" s="309"/>
      <c r="M234" s="309"/>
      <c r="N234" s="309"/>
      <c r="O234" s="309"/>
      <c r="P234" s="309"/>
    </row>
    <row r="235" spans="1:16" ht="35.25" customHeight="1">
      <c r="A235" s="184"/>
      <c r="B235" s="390" t="s">
        <v>591</v>
      </c>
      <c r="C235" s="55" t="s">
        <v>168</v>
      </c>
      <c r="D235" s="55" t="s">
        <v>36</v>
      </c>
      <c r="E235" s="309"/>
      <c r="F235" s="309"/>
      <c r="G235" s="309">
        <v>0</v>
      </c>
      <c r="H235" s="309">
        <v>0</v>
      </c>
      <c r="I235" s="309">
        <v>0</v>
      </c>
      <c r="J235" s="309">
        <v>0</v>
      </c>
      <c r="K235" s="309">
        <v>0</v>
      </c>
      <c r="L235" s="309">
        <v>0</v>
      </c>
      <c r="M235" s="309">
        <v>0</v>
      </c>
      <c r="N235" s="309"/>
      <c r="O235" s="309"/>
      <c r="P235" s="309"/>
    </row>
    <row r="236" spans="1:16" ht="24.75" customHeight="1">
      <c r="A236" s="184"/>
      <c r="B236" s="179" t="s">
        <v>77</v>
      </c>
      <c r="C236" s="187"/>
      <c r="D236" s="187"/>
      <c r="E236" s="377" t="s">
        <v>552</v>
      </c>
      <c r="F236" s="309"/>
      <c r="G236" s="309"/>
      <c r="H236" s="309"/>
      <c r="I236" s="309"/>
      <c r="J236" s="309"/>
      <c r="K236" s="309"/>
      <c r="L236" s="309"/>
      <c r="M236" s="309"/>
      <c r="N236" s="309"/>
      <c r="O236" s="309"/>
      <c r="P236" s="309"/>
    </row>
    <row r="237" spans="1:16" ht="15.75" customHeight="1">
      <c r="A237" s="184"/>
      <c r="B237" s="181" t="s">
        <v>78</v>
      </c>
      <c r="C237" s="219"/>
      <c r="D237" s="219"/>
      <c r="E237" s="374" t="s">
        <v>552</v>
      </c>
      <c r="F237" s="309"/>
      <c r="G237" s="309"/>
      <c r="H237" s="309"/>
      <c r="I237" s="309"/>
      <c r="J237" s="309"/>
      <c r="K237" s="309"/>
      <c r="L237" s="309"/>
      <c r="M237" s="309"/>
      <c r="N237" s="309"/>
      <c r="O237" s="309"/>
      <c r="P237" s="309"/>
    </row>
    <row r="238" spans="1:16" ht="20.25" customHeight="1">
      <c r="A238" s="184"/>
      <c r="B238" s="183" t="s">
        <v>79</v>
      </c>
      <c r="C238" s="184"/>
      <c r="D238" s="185"/>
      <c r="E238" s="374" t="s">
        <v>552</v>
      </c>
      <c r="F238" s="309"/>
      <c r="G238" s="309"/>
      <c r="H238" s="309"/>
      <c r="I238" s="309"/>
      <c r="J238" s="309"/>
      <c r="K238" s="309"/>
      <c r="L238" s="309"/>
      <c r="M238" s="309"/>
      <c r="N238" s="309"/>
      <c r="O238" s="309"/>
      <c r="P238" s="309"/>
    </row>
    <row r="239" spans="1:16" ht="20.25" customHeight="1">
      <c r="A239" s="184"/>
      <c r="B239" s="183" t="s">
        <v>80</v>
      </c>
      <c r="C239" s="184"/>
      <c r="D239" s="185"/>
      <c r="E239" s="374" t="s">
        <v>552</v>
      </c>
      <c r="F239" s="309"/>
      <c r="G239" s="309"/>
      <c r="H239" s="309"/>
      <c r="I239" s="309"/>
      <c r="J239" s="309"/>
      <c r="K239" s="309"/>
      <c r="L239" s="309"/>
      <c r="M239" s="309"/>
      <c r="N239" s="309"/>
      <c r="O239" s="309"/>
      <c r="P239" s="309"/>
    </row>
    <row r="240" spans="1:16" ht="18" customHeight="1">
      <c r="A240" s="184"/>
      <c r="B240" s="183" t="s">
        <v>81</v>
      </c>
      <c r="C240" s="184"/>
      <c r="D240" s="185"/>
      <c r="E240" s="374" t="s">
        <v>552</v>
      </c>
      <c r="F240" s="309"/>
      <c r="G240" s="309"/>
      <c r="H240" s="309"/>
      <c r="I240" s="309"/>
      <c r="J240" s="309"/>
      <c r="K240" s="309"/>
      <c r="L240" s="309"/>
      <c r="M240" s="309"/>
      <c r="N240" s="309"/>
      <c r="O240" s="309"/>
      <c r="P240" s="309"/>
    </row>
    <row r="241" spans="1:16" s="143" customFormat="1" ht="17.25" customHeight="1">
      <c r="A241" s="228"/>
      <c r="B241" s="308" t="s">
        <v>82</v>
      </c>
      <c r="C241" s="151"/>
      <c r="D241" s="309"/>
      <c r="E241" s="374" t="s">
        <v>552</v>
      </c>
      <c r="F241" s="171"/>
      <c r="G241" s="171"/>
      <c r="H241" s="171"/>
      <c r="I241" s="171"/>
      <c r="J241" s="171"/>
      <c r="K241" s="171"/>
      <c r="L241" s="171"/>
      <c r="M241" s="171"/>
      <c r="N241" s="309"/>
      <c r="O241" s="309"/>
      <c r="P241" s="309"/>
    </row>
    <row r="242" spans="1:16" ht="66" customHeight="1">
      <c r="A242" s="310"/>
      <c r="B242" s="389" t="s">
        <v>592</v>
      </c>
      <c r="C242" s="178" t="s">
        <v>164</v>
      </c>
      <c r="D242" s="69" t="s">
        <v>60</v>
      </c>
      <c r="E242" s="69" t="s">
        <v>221</v>
      </c>
      <c r="F242" s="64" t="s">
        <v>38</v>
      </c>
      <c r="G242" s="40">
        <v>10660</v>
      </c>
      <c r="H242" s="40">
        <v>7800</v>
      </c>
      <c r="I242" s="40">
        <v>25000</v>
      </c>
      <c r="J242" s="40">
        <v>40000</v>
      </c>
      <c r="K242" s="40">
        <v>5000</v>
      </c>
      <c r="L242" s="40">
        <v>50000</v>
      </c>
      <c r="M242" s="40">
        <v>10000</v>
      </c>
      <c r="N242" s="306" t="s">
        <v>38</v>
      </c>
      <c r="O242" s="305" t="s">
        <v>38</v>
      </c>
      <c r="P242" s="169" t="s">
        <v>38</v>
      </c>
    </row>
    <row r="243" spans="1:16" ht="44.25" customHeight="1">
      <c r="A243" s="248">
        <v>38</v>
      </c>
      <c r="B243" s="176" t="s">
        <v>222</v>
      </c>
      <c r="C243" s="69" t="s">
        <v>168</v>
      </c>
      <c r="D243" s="69" t="s">
        <v>60</v>
      </c>
      <c r="E243" s="69" t="s">
        <v>221</v>
      </c>
      <c r="F243" s="69" t="s">
        <v>223</v>
      </c>
      <c r="G243" s="69">
        <v>7702</v>
      </c>
      <c r="H243" s="69">
        <v>7800</v>
      </c>
      <c r="I243" s="69">
        <v>25000</v>
      </c>
      <c r="J243" s="69">
        <v>40000</v>
      </c>
      <c r="K243" s="69">
        <v>5000</v>
      </c>
      <c r="L243" s="69">
        <v>50000</v>
      </c>
      <c r="M243" s="69">
        <v>10000</v>
      </c>
      <c r="N243" s="315"/>
      <c r="O243" s="304"/>
      <c r="P243" s="169"/>
    </row>
    <row r="244" spans="1:16" ht="33" customHeight="1">
      <c r="A244" s="420">
        <v>39</v>
      </c>
      <c r="B244" s="458" t="s">
        <v>224</v>
      </c>
      <c r="C244" s="396" t="s">
        <v>168</v>
      </c>
      <c r="D244" s="396" t="s">
        <v>36</v>
      </c>
      <c r="E244" s="128" t="s">
        <v>221</v>
      </c>
      <c r="F244" s="435" t="s">
        <v>51</v>
      </c>
      <c r="G244" s="128">
        <v>1152</v>
      </c>
      <c r="H244" s="128">
        <v>1153</v>
      </c>
      <c r="I244" s="128">
        <v>1400</v>
      </c>
      <c r="J244" s="128"/>
      <c r="K244" s="128"/>
      <c r="L244" s="128"/>
      <c r="M244" s="128"/>
      <c r="N244" s="315"/>
      <c r="O244" s="304"/>
      <c r="P244" s="396" t="s">
        <v>225</v>
      </c>
    </row>
    <row r="245" spans="1:16" ht="40.5" customHeight="1">
      <c r="A245" s="421"/>
      <c r="B245" s="457"/>
      <c r="C245" s="398"/>
      <c r="D245" s="398"/>
      <c r="E245" s="379" t="s">
        <v>539</v>
      </c>
      <c r="F245" s="435"/>
      <c r="G245" s="128">
        <v>503.4</v>
      </c>
      <c r="H245" s="128">
        <v>736.5</v>
      </c>
      <c r="I245" s="292">
        <v>679</v>
      </c>
      <c r="J245" s="128"/>
      <c r="K245" s="128"/>
      <c r="L245" s="128"/>
      <c r="M245" s="128"/>
      <c r="N245" s="315" t="s">
        <v>80</v>
      </c>
      <c r="O245" s="304" t="s">
        <v>226</v>
      </c>
      <c r="P245" s="398"/>
    </row>
    <row r="246" spans="1:16" ht="18.75" customHeight="1">
      <c r="A246" s="479" t="s">
        <v>227</v>
      </c>
      <c r="B246" s="480"/>
      <c r="C246" s="480"/>
      <c r="D246" s="480"/>
      <c r="E246" s="480"/>
      <c r="F246" s="480"/>
      <c r="G246" s="480"/>
      <c r="H246" s="480"/>
      <c r="I246" s="480"/>
      <c r="J246" s="480"/>
      <c r="K246" s="480"/>
      <c r="L246" s="480"/>
      <c r="M246" s="480"/>
      <c r="N246" s="480"/>
      <c r="O246" s="480"/>
      <c r="P246" s="481"/>
    </row>
    <row r="247" spans="1:16" ht="31.5">
      <c r="A247" s="311">
        <v>10</v>
      </c>
      <c r="B247" s="165" t="s">
        <v>228</v>
      </c>
      <c r="C247" s="160" t="s">
        <v>229</v>
      </c>
      <c r="D247" s="160" t="s">
        <v>60</v>
      </c>
      <c r="E247" s="160" t="s">
        <v>37</v>
      </c>
      <c r="F247" s="198" t="s">
        <v>38</v>
      </c>
      <c r="G247" s="42">
        <v>37</v>
      </c>
      <c r="H247" s="160">
        <v>37.5</v>
      </c>
      <c r="I247" s="160">
        <v>38</v>
      </c>
      <c r="J247" s="160">
        <v>38.5</v>
      </c>
      <c r="K247" s="160">
        <v>39</v>
      </c>
      <c r="L247" s="160">
        <v>39.5</v>
      </c>
      <c r="M247" s="318"/>
      <c r="N247" s="306" t="s">
        <v>38</v>
      </c>
      <c r="O247" s="305" t="s">
        <v>38</v>
      </c>
      <c r="P247" s="169" t="s">
        <v>38</v>
      </c>
    </row>
    <row r="248" spans="1:16" ht="31.5">
      <c r="A248" s="311">
        <v>11</v>
      </c>
      <c r="B248" s="165" t="s">
        <v>230</v>
      </c>
      <c r="C248" s="160" t="s">
        <v>229</v>
      </c>
      <c r="D248" s="160" t="s">
        <v>60</v>
      </c>
      <c r="E248" s="160" t="s">
        <v>37</v>
      </c>
      <c r="F248" s="198" t="s">
        <v>38</v>
      </c>
      <c r="G248" s="160">
        <v>8.1999999999999993</v>
      </c>
      <c r="H248" s="160">
        <v>9.5</v>
      </c>
      <c r="I248" s="160">
        <v>10.8</v>
      </c>
      <c r="J248" s="160">
        <v>13</v>
      </c>
      <c r="K248" s="160">
        <v>14</v>
      </c>
      <c r="L248" s="160">
        <v>15</v>
      </c>
      <c r="M248" s="318"/>
      <c r="N248" s="306" t="s">
        <v>38</v>
      </c>
      <c r="O248" s="305" t="s">
        <v>38</v>
      </c>
      <c r="P248" s="169" t="s">
        <v>38</v>
      </c>
    </row>
    <row r="249" spans="1:16" ht="24" customHeight="1">
      <c r="A249" s="275"/>
      <c r="B249" s="467" t="s">
        <v>231</v>
      </c>
      <c r="C249" s="469"/>
      <c r="D249" s="285"/>
      <c r="E249" s="285"/>
      <c r="F249" s="198"/>
      <c r="G249" s="312"/>
      <c r="H249" s="312"/>
      <c r="I249" s="312"/>
      <c r="J249" s="312"/>
      <c r="K249" s="312"/>
      <c r="L249" s="312"/>
      <c r="M249" s="312"/>
      <c r="N249" s="305"/>
      <c r="O249" s="305"/>
      <c r="P249" s="169"/>
    </row>
    <row r="250" spans="1:16" s="143" customFormat="1" ht="51.75" customHeight="1">
      <c r="A250" s="311"/>
      <c r="B250" s="385" t="s">
        <v>593</v>
      </c>
      <c r="C250" s="75" t="s">
        <v>42</v>
      </c>
      <c r="D250" s="75" t="s">
        <v>60</v>
      </c>
      <c r="E250" s="382" t="s">
        <v>161</v>
      </c>
      <c r="F250" s="64" t="s">
        <v>38</v>
      </c>
      <c r="G250" s="313">
        <v>1052</v>
      </c>
      <c r="H250" s="75">
        <v>1063</v>
      </c>
      <c r="I250" s="75">
        <v>1056</v>
      </c>
      <c r="J250" s="75">
        <v>1061</v>
      </c>
      <c r="K250" s="75">
        <v>1066</v>
      </c>
      <c r="L250" s="75">
        <v>1172</v>
      </c>
      <c r="M250" s="75">
        <v>1078</v>
      </c>
      <c r="N250" s="64" t="s">
        <v>38</v>
      </c>
      <c r="O250" s="64" t="s">
        <v>38</v>
      </c>
      <c r="P250" s="171" t="s">
        <v>38</v>
      </c>
    </row>
    <row r="251" spans="1:16" ht="23.25" customHeight="1">
      <c r="A251" s="310"/>
      <c r="B251" s="270" t="s">
        <v>48</v>
      </c>
      <c r="C251" s="128"/>
      <c r="D251" s="128"/>
      <c r="E251" s="271"/>
      <c r="F251" s="271"/>
      <c r="G251" s="248"/>
      <c r="H251" s="128"/>
      <c r="I251" s="128"/>
      <c r="J251" s="128"/>
      <c r="K251" s="128"/>
      <c r="L251" s="128"/>
      <c r="M251" s="128"/>
      <c r="N251" s="306"/>
      <c r="O251" s="306"/>
      <c r="P251" s="169"/>
    </row>
    <row r="252" spans="1:16" ht="20.25" customHeight="1">
      <c r="A252" s="275"/>
      <c r="B252" s="81" t="s">
        <v>232</v>
      </c>
      <c r="C252" s="58"/>
      <c r="D252" s="58"/>
      <c r="E252" s="69"/>
      <c r="F252" s="290"/>
      <c r="G252" s="128"/>
      <c r="H252" s="128"/>
      <c r="I252" s="128"/>
      <c r="J252" s="128"/>
      <c r="K252" s="128"/>
      <c r="L252" s="128"/>
      <c r="M252" s="128"/>
      <c r="N252" s="306"/>
      <c r="O252" s="305"/>
      <c r="P252" s="166"/>
    </row>
    <row r="253" spans="1:16" ht="20.25" customHeight="1">
      <c r="A253" s="453">
        <v>40</v>
      </c>
      <c r="B253" s="456" t="s">
        <v>594</v>
      </c>
      <c r="C253" s="463" t="s">
        <v>609</v>
      </c>
      <c r="D253" s="396" t="s">
        <v>36</v>
      </c>
      <c r="E253" s="375" t="s">
        <v>161</v>
      </c>
      <c r="F253" s="420" t="s">
        <v>101</v>
      </c>
      <c r="G253" s="128"/>
      <c r="H253" s="128"/>
      <c r="I253" s="128"/>
      <c r="J253" s="128">
        <v>1</v>
      </c>
      <c r="K253" s="128"/>
      <c r="L253" s="128"/>
      <c r="M253" s="128"/>
      <c r="N253" s="420" t="s">
        <v>52</v>
      </c>
      <c r="O253" s="401"/>
      <c r="P253" s="396" t="s">
        <v>233</v>
      </c>
    </row>
    <row r="254" spans="1:16" ht="24" customHeight="1">
      <c r="A254" s="421"/>
      <c r="B254" s="457"/>
      <c r="C254" s="464"/>
      <c r="D254" s="398"/>
      <c r="E254" s="375" t="s">
        <v>550</v>
      </c>
      <c r="F254" s="421"/>
      <c r="G254" s="169"/>
      <c r="H254" s="30"/>
      <c r="I254" s="30"/>
      <c r="J254" s="30">
        <v>20</v>
      </c>
      <c r="K254" s="30"/>
      <c r="L254" s="30"/>
      <c r="M254" s="169"/>
      <c r="N254" s="421"/>
      <c r="O254" s="402"/>
      <c r="P254" s="398"/>
    </row>
    <row r="255" spans="1:16" ht="15.75" customHeight="1">
      <c r="A255" s="453">
        <v>41</v>
      </c>
      <c r="B255" s="456" t="s">
        <v>595</v>
      </c>
      <c r="C255" s="463" t="s">
        <v>234</v>
      </c>
      <c r="D255" s="396" t="s">
        <v>36</v>
      </c>
      <c r="E255" s="375" t="s">
        <v>161</v>
      </c>
      <c r="F255" s="420" t="s">
        <v>101</v>
      </c>
      <c r="G255" s="128"/>
      <c r="H255" s="128"/>
      <c r="I255" s="128"/>
      <c r="J255" s="128"/>
      <c r="K255" s="128">
        <v>1</v>
      </c>
      <c r="L255" s="128"/>
      <c r="M255" s="128"/>
      <c r="N255" s="420" t="s">
        <v>52</v>
      </c>
      <c r="O255" s="401"/>
      <c r="P255" s="396" t="s">
        <v>235</v>
      </c>
    </row>
    <row r="256" spans="1:16" ht="36" customHeight="1">
      <c r="A256" s="421"/>
      <c r="B256" s="457"/>
      <c r="C256" s="464"/>
      <c r="D256" s="398"/>
      <c r="E256" s="375" t="s">
        <v>550</v>
      </c>
      <c r="F256" s="421"/>
      <c r="G256" s="169"/>
      <c r="H256" s="30"/>
      <c r="I256" s="30"/>
      <c r="J256" s="30"/>
      <c r="K256" s="30">
        <v>30</v>
      </c>
      <c r="L256" s="30"/>
      <c r="M256" s="169"/>
      <c r="N256" s="421"/>
      <c r="O256" s="402"/>
      <c r="P256" s="398"/>
    </row>
    <row r="257" spans="1:16" ht="26.25" customHeight="1">
      <c r="A257" s="149"/>
      <c r="B257" s="81" t="s">
        <v>236</v>
      </c>
      <c r="C257" s="58"/>
      <c r="D257" s="58"/>
      <c r="E257" s="69"/>
      <c r="F257" s="290"/>
      <c r="G257" s="128"/>
      <c r="H257" s="128"/>
      <c r="I257" s="128"/>
      <c r="J257" s="128"/>
      <c r="K257" s="128"/>
      <c r="L257" s="128"/>
      <c r="M257" s="128"/>
      <c r="N257" s="306"/>
      <c r="O257" s="305"/>
      <c r="P257" s="166"/>
    </row>
    <row r="258" spans="1:16" ht="16.5" customHeight="1">
      <c r="A258" s="453">
        <v>42</v>
      </c>
      <c r="B258" s="456" t="s">
        <v>596</v>
      </c>
      <c r="C258" s="465" t="s">
        <v>237</v>
      </c>
      <c r="D258" s="396" t="s">
        <v>36</v>
      </c>
      <c r="E258" s="375" t="s">
        <v>161</v>
      </c>
      <c r="F258" s="420" t="s">
        <v>101</v>
      </c>
      <c r="G258" s="128"/>
      <c r="H258" s="128"/>
      <c r="I258" s="128">
        <v>1</v>
      </c>
      <c r="J258" s="128"/>
      <c r="K258" s="128"/>
      <c r="L258" s="128"/>
      <c r="M258" s="128"/>
      <c r="N258" s="420" t="s">
        <v>52</v>
      </c>
      <c r="O258" s="401"/>
      <c r="P258" s="396" t="s">
        <v>238</v>
      </c>
    </row>
    <row r="259" spans="1:16" ht="31.5" customHeight="1">
      <c r="A259" s="421"/>
      <c r="B259" s="457"/>
      <c r="C259" s="464"/>
      <c r="D259" s="398"/>
      <c r="E259" s="375" t="s">
        <v>550</v>
      </c>
      <c r="F259" s="421"/>
      <c r="G259" s="169"/>
      <c r="H259" s="30"/>
      <c r="I259" s="30">
        <v>10</v>
      </c>
      <c r="J259" s="30"/>
      <c r="K259" s="30"/>
      <c r="L259" s="30"/>
      <c r="M259" s="169"/>
      <c r="N259" s="421"/>
      <c r="O259" s="402"/>
      <c r="P259" s="398"/>
    </row>
    <row r="260" spans="1:16" ht="19.5" customHeight="1">
      <c r="A260" s="453">
        <v>43</v>
      </c>
      <c r="B260" s="462" t="s">
        <v>239</v>
      </c>
      <c r="C260" s="409" t="s">
        <v>42</v>
      </c>
      <c r="D260" s="409" t="s">
        <v>36</v>
      </c>
      <c r="E260" s="375" t="s">
        <v>161</v>
      </c>
      <c r="F260" s="414" t="s">
        <v>101</v>
      </c>
      <c r="G260" s="169"/>
      <c r="H260" s="30"/>
      <c r="I260" s="334">
        <v>6</v>
      </c>
      <c r="J260" s="334">
        <v>7</v>
      </c>
      <c r="K260" s="334">
        <v>7</v>
      </c>
      <c r="L260" s="30"/>
      <c r="M260" s="169"/>
      <c r="N260" s="247"/>
      <c r="O260" s="305"/>
      <c r="P260" s="128"/>
    </row>
    <row r="261" spans="1:16" ht="27" customHeight="1">
      <c r="A261" s="421"/>
      <c r="B261" s="455"/>
      <c r="C261" s="410"/>
      <c r="D261" s="410"/>
      <c r="E261" s="375" t="s">
        <v>550</v>
      </c>
      <c r="F261" s="415"/>
      <c r="G261" s="169"/>
      <c r="H261" s="30"/>
      <c r="I261" s="30">
        <v>54</v>
      </c>
      <c r="J261" s="30">
        <v>62</v>
      </c>
      <c r="K261" s="30">
        <v>65</v>
      </c>
      <c r="L261" s="30"/>
      <c r="M261" s="169"/>
      <c r="N261" s="247"/>
      <c r="O261" s="305"/>
      <c r="P261" s="128"/>
    </row>
    <row r="262" spans="1:16" ht="24" customHeight="1">
      <c r="A262" s="230"/>
      <c r="B262" s="179" t="s">
        <v>77</v>
      </c>
      <c r="C262" s="187"/>
      <c r="D262" s="187"/>
      <c r="E262" s="377" t="s">
        <v>552</v>
      </c>
      <c r="F262" s="128"/>
      <c r="G262" s="40">
        <f>SUM(G263:G267)</f>
        <v>0</v>
      </c>
      <c r="H262" s="40">
        <f t="shared" ref="H262:M262" si="15">SUM(H263:H267)</f>
        <v>0</v>
      </c>
      <c r="I262" s="40">
        <f t="shared" si="15"/>
        <v>64</v>
      </c>
      <c r="J262" s="40">
        <f t="shared" si="15"/>
        <v>82</v>
      </c>
      <c r="K262" s="40">
        <f t="shared" si="15"/>
        <v>95</v>
      </c>
      <c r="L262" s="40">
        <f t="shared" si="15"/>
        <v>0</v>
      </c>
      <c r="M262" s="40">
        <f t="shared" si="15"/>
        <v>0</v>
      </c>
      <c r="N262" s="210"/>
      <c r="O262" s="210"/>
      <c r="P262" s="128"/>
    </row>
    <row r="263" spans="1:16" ht="24" customHeight="1">
      <c r="A263" s="230"/>
      <c r="B263" s="181" t="s">
        <v>78</v>
      </c>
      <c r="C263" s="219"/>
      <c r="D263" s="219"/>
      <c r="E263" s="374" t="s">
        <v>552</v>
      </c>
      <c r="F263" s="128"/>
      <c r="G263" s="69"/>
      <c r="H263" s="69"/>
      <c r="I263" s="69"/>
      <c r="J263" s="69"/>
      <c r="K263" s="69"/>
      <c r="L263" s="69"/>
      <c r="M263" s="69"/>
      <c r="N263" s="210"/>
      <c r="O263" s="210"/>
      <c r="P263" s="128"/>
    </row>
    <row r="264" spans="1:16" ht="18" customHeight="1">
      <c r="A264" s="184"/>
      <c r="B264" s="183" t="s">
        <v>79</v>
      </c>
      <c r="C264" s="184"/>
      <c r="D264" s="185"/>
      <c r="E264" s="374" t="s">
        <v>552</v>
      </c>
      <c r="F264" s="185"/>
      <c r="G264" s="69"/>
      <c r="H264" s="69"/>
      <c r="I264" s="69"/>
      <c r="J264" s="69"/>
      <c r="K264" s="69"/>
      <c r="L264" s="69"/>
      <c r="M264" s="69"/>
      <c r="N264" s="245"/>
      <c r="O264" s="245"/>
      <c r="P264" s="169"/>
    </row>
    <row r="265" spans="1:16" ht="18" customHeight="1">
      <c r="A265" s="184"/>
      <c r="B265" s="183" t="s">
        <v>80</v>
      </c>
      <c r="C265" s="184"/>
      <c r="D265" s="185"/>
      <c r="E265" s="374" t="s">
        <v>552</v>
      </c>
      <c r="F265" s="185"/>
      <c r="G265" s="69"/>
      <c r="H265" s="69"/>
      <c r="I265" s="69"/>
      <c r="J265" s="69"/>
      <c r="K265" s="69"/>
      <c r="L265" s="69"/>
      <c r="M265" s="69"/>
      <c r="N265" s="245"/>
      <c r="O265" s="245"/>
      <c r="P265" s="169"/>
    </row>
    <row r="266" spans="1:16" ht="18" customHeight="1">
      <c r="A266" s="184"/>
      <c r="B266" s="183" t="s">
        <v>81</v>
      </c>
      <c r="C266" s="184"/>
      <c r="D266" s="185"/>
      <c r="E266" s="374" t="s">
        <v>552</v>
      </c>
      <c r="F266" s="185"/>
      <c r="G266" s="69"/>
      <c r="H266" s="69"/>
      <c r="I266" s="69"/>
      <c r="J266" s="69"/>
      <c r="K266" s="69"/>
      <c r="L266" s="69"/>
      <c r="M266" s="69"/>
      <c r="N266" s="245"/>
      <c r="O266" s="245"/>
      <c r="P266" s="169"/>
    </row>
    <row r="267" spans="1:16" s="143" customFormat="1" ht="24" customHeight="1">
      <c r="A267" s="213"/>
      <c r="B267" s="308" t="s">
        <v>82</v>
      </c>
      <c r="C267" s="320"/>
      <c r="D267" s="320"/>
      <c r="E267" s="374" t="s">
        <v>552</v>
      </c>
      <c r="F267" s="320"/>
      <c r="G267" s="69"/>
      <c r="H267" s="69"/>
      <c r="I267" s="38">
        <f>I259+I261</f>
        <v>64</v>
      </c>
      <c r="J267" s="38">
        <f>J261+J254</f>
        <v>82</v>
      </c>
      <c r="K267" s="38">
        <f>K256+K261</f>
        <v>95</v>
      </c>
      <c r="L267" s="69"/>
      <c r="M267" s="69"/>
      <c r="N267" s="335"/>
      <c r="O267" s="335"/>
      <c r="P267" s="189"/>
    </row>
    <row r="268" spans="1:16" ht="44.25" customHeight="1">
      <c r="A268" s="171">
        <v>12</v>
      </c>
      <c r="B268" s="385" t="s">
        <v>597</v>
      </c>
      <c r="C268" s="160" t="s">
        <v>240</v>
      </c>
      <c r="D268" s="160" t="s">
        <v>60</v>
      </c>
      <c r="E268" s="160" t="s">
        <v>37</v>
      </c>
      <c r="F268" s="198" t="s">
        <v>38</v>
      </c>
      <c r="G268" s="321">
        <v>15</v>
      </c>
      <c r="H268" s="160">
        <v>17</v>
      </c>
      <c r="I268" s="160">
        <v>18</v>
      </c>
      <c r="J268" s="160">
        <v>19</v>
      </c>
      <c r="K268" s="160">
        <v>21</v>
      </c>
      <c r="L268" s="160">
        <v>23</v>
      </c>
      <c r="M268" s="160"/>
      <c r="N268" s="198" t="s">
        <v>38</v>
      </c>
      <c r="O268" s="198" t="s">
        <v>38</v>
      </c>
      <c r="P268" s="169" t="s">
        <v>38</v>
      </c>
    </row>
    <row r="269" spans="1:16" ht="17.25" customHeight="1">
      <c r="A269" s="310"/>
      <c r="B269" s="286" t="s">
        <v>241</v>
      </c>
      <c r="C269" s="312"/>
      <c r="D269" s="312"/>
      <c r="E269" s="285"/>
      <c r="F269" s="285"/>
      <c r="G269" s="322"/>
      <c r="H269" s="312"/>
      <c r="I269" s="312"/>
      <c r="J269" s="312"/>
      <c r="K269" s="312"/>
      <c r="L269" s="312"/>
      <c r="M269" s="312"/>
      <c r="N269" s="139"/>
      <c r="O269" s="139"/>
      <c r="P269" s="248"/>
    </row>
    <row r="270" spans="1:16" s="143" customFormat="1" ht="56.25" customHeight="1">
      <c r="A270" s="323"/>
      <c r="B270" s="389" t="s">
        <v>598</v>
      </c>
      <c r="C270" s="40" t="s">
        <v>42</v>
      </c>
      <c r="D270" s="40" t="s">
        <v>60</v>
      </c>
      <c r="E270" s="382" t="s">
        <v>539</v>
      </c>
      <c r="F270" s="64" t="s">
        <v>38</v>
      </c>
      <c r="G270" s="324">
        <v>21347.599999999999</v>
      </c>
      <c r="H270" s="325">
        <v>26500</v>
      </c>
      <c r="I270" s="325">
        <v>29000</v>
      </c>
      <c r="J270" s="325">
        <v>35000</v>
      </c>
      <c r="K270" s="325">
        <v>42500</v>
      </c>
      <c r="L270" s="325">
        <v>55000</v>
      </c>
      <c r="M270" s="325">
        <v>57000</v>
      </c>
      <c r="N270" s="64" t="s">
        <v>38</v>
      </c>
      <c r="O270" s="64" t="s">
        <v>38</v>
      </c>
      <c r="P270" s="171" t="s">
        <v>38</v>
      </c>
    </row>
    <row r="271" spans="1:16" ht="23.25" customHeight="1">
      <c r="A271" s="310"/>
      <c r="B271" s="270" t="s">
        <v>48</v>
      </c>
      <c r="C271" s="128"/>
      <c r="D271" s="128"/>
      <c r="E271" s="271"/>
      <c r="F271" s="271"/>
      <c r="G271" s="248"/>
      <c r="H271" s="128"/>
      <c r="I271" s="128"/>
      <c r="J271" s="128"/>
      <c r="K271" s="128"/>
      <c r="L271" s="128"/>
      <c r="M271" s="128"/>
      <c r="N271" s="198"/>
      <c r="O271" s="198"/>
      <c r="P271" s="169"/>
    </row>
    <row r="272" spans="1:16" ht="20.25" customHeight="1">
      <c r="A272" s="275"/>
      <c r="B272" s="81" t="s">
        <v>242</v>
      </c>
      <c r="C272" s="58"/>
      <c r="D272" s="58"/>
      <c r="E272" s="69"/>
      <c r="F272" s="290"/>
      <c r="G272" s="128"/>
      <c r="H272" s="128"/>
      <c r="I272" s="128"/>
      <c r="J272" s="128"/>
      <c r="K272" s="128"/>
      <c r="L272" s="128"/>
      <c r="M272" s="128"/>
      <c r="N272" s="306"/>
      <c r="O272" s="305"/>
      <c r="P272" s="166"/>
    </row>
    <row r="273" spans="1:16" ht="19.5" customHeight="1">
      <c r="A273" s="453">
        <v>44</v>
      </c>
      <c r="B273" s="458" t="s">
        <v>243</v>
      </c>
      <c r="C273" s="465" t="s">
        <v>42</v>
      </c>
      <c r="D273" s="396" t="s">
        <v>36</v>
      </c>
      <c r="E273" s="69" t="s">
        <v>161</v>
      </c>
      <c r="F273" s="420" t="s">
        <v>101</v>
      </c>
      <c r="G273" s="128"/>
      <c r="H273" s="128"/>
      <c r="I273" s="128"/>
      <c r="J273" s="128"/>
      <c r="K273" s="128"/>
      <c r="L273" s="128"/>
      <c r="M273" s="128">
        <v>1</v>
      </c>
      <c r="N273" s="420" t="s">
        <v>52</v>
      </c>
      <c r="O273" s="401"/>
      <c r="P273" s="396" t="s">
        <v>244</v>
      </c>
    </row>
    <row r="274" spans="1:16" ht="33.75" customHeight="1">
      <c r="A274" s="421"/>
      <c r="B274" s="457"/>
      <c r="C274" s="464"/>
      <c r="D274" s="398"/>
      <c r="E274" s="375" t="s">
        <v>550</v>
      </c>
      <c r="F274" s="421"/>
      <c r="G274" s="169"/>
      <c r="H274" s="30"/>
      <c r="I274" s="30">
        <v>1000</v>
      </c>
      <c r="J274" s="30"/>
      <c r="K274" s="30"/>
      <c r="L274" s="30"/>
      <c r="M274" s="30"/>
      <c r="N274" s="421"/>
      <c r="O274" s="402"/>
      <c r="P274" s="398"/>
    </row>
    <row r="275" spans="1:16" ht="22.5" customHeight="1">
      <c r="A275" s="149"/>
      <c r="B275" s="81" t="s">
        <v>65</v>
      </c>
      <c r="C275" s="314"/>
      <c r="D275" s="128"/>
      <c r="E275" s="69"/>
      <c r="F275" s="248"/>
      <c r="G275" s="169"/>
      <c r="H275" s="30"/>
      <c r="I275" s="30"/>
      <c r="J275" s="30"/>
      <c r="K275" s="30"/>
      <c r="L275" s="30"/>
      <c r="M275" s="30"/>
      <c r="N275" s="248"/>
      <c r="O275" s="271"/>
      <c r="P275" s="128"/>
    </row>
    <row r="276" spans="1:16" ht="26.25" customHeight="1">
      <c r="A276" s="453">
        <v>45</v>
      </c>
      <c r="B276" s="458" t="s">
        <v>245</v>
      </c>
      <c r="C276" s="396" t="s">
        <v>246</v>
      </c>
      <c r="D276" s="396" t="s">
        <v>36</v>
      </c>
      <c r="E276" s="69" t="s">
        <v>161</v>
      </c>
      <c r="F276" s="420" t="s">
        <v>101</v>
      </c>
      <c r="G276" s="128"/>
      <c r="H276" s="128"/>
      <c r="I276" s="128"/>
      <c r="J276" s="128"/>
      <c r="K276" s="128"/>
      <c r="L276" s="128"/>
      <c r="M276" s="128">
        <v>1</v>
      </c>
      <c r="N276" s="420" t="s">
        <v>52</v>
      </c>
      <c r="O276" s="401"/>
      <c r="P276" s="396"/>
    </row>
    <row r="277" spans="1:16" ht="21.75" customHeight="1">
      <c r="A277" s="421"/>
      <c r="B277" s="457"/>
      <c r="C277" s="398"/>
      <c r="D277" s="398"/>
      <c r="E277" s="375" t="s">
        <v>550</v>
      </c>
      <c r="F277" s="421"/>
      <c r="G277" s="169"/>
      <c r="H277" s="30"/>
      <c r="I277" s="30">
        <v>1000</v>
      </c>
      <c r="J277" s="30"/>
      <c r="K277" s="30"/>
      <c r="L277" s="30"/>
      <c r="M277" s="30"/>
      <c r="N277" s="421"/>
      <c r="O277" s="402"/>
      <c r="P277" s="398"/>
    </row>
    <row r="278" spans="1:16" s="149" customFormat="1" ht="20.25" customHeight="1">
      <c r="B278" s="81" t="s">
        <v>247</v>
      </c>
      <c r="C278" s="314"/>
      <c r="D278" s="128"/>
      <c r="E278" s="69"/>
      <c r="F278" s="248"/>
      <c r="G278" s="169"/>
      <c r="H278" s="30"/>
      <c r="I278" s="30"/>
      <c r="J278" s="30"/>
      <c r="K278" s="30"/>
      <c r="L278" s="30"/>
      <c r="M278" s="30"/>
      <c r="N278" s="248"/>
      <c r="O278" s="271"/>
      <c r="P278" s="128"/>
    </row>
    <row r="279" spans="1:16" ht="26.25" customHeight="1">
      <c r="A279" s="453">
        <v>46</v>
      </c>
      <c r="B279" s="458" t="s">
        <v>248</v>
      </c>
      <c r="C279" s="465" t="s">
        <v>249</v>
      </c>
      <c r="D279" s="396" t="s">
        <v>36</v>
      </c>
      <c r="E279" s="69" t="s">
        <v>161</v>
      </c>
      <c r="F279" s="420" t="s">
        <v>101</v>
      </c>
      <c r="G279" s="128"/>
      <c r="H279" s="128"/>
      <c r="I279" s="128"/>
      <c r="J279" s="128"/>
      <c r="K279" s="128"/>
      <c r="L279" s="128"/>
      <c r="M279" s="128">
        <v>1</v>
      </c>
      <c r="N279" s="420" t="s">
        <v>52</v>
      </c>
      <c r="O279" s="401"/>
      <c r="P279" s="396" t="s">
        <v>250</v>
      </c>
    </row>
    <row r="280" spans="1:16" ht="25.5" customHeight="1">
      <c r="A280" s="421"/>
      <c r="B280" s="457"/>
      <c r="C280" s="464"/>
      <c r="D280" s="398"/>
      <c r="E280" s="375" t="s">
        <v>550</v>
      </c>
      <c r="F280" s="421"/>
      <c r="G280" s="169"/>
      <c r="H280" s="30"/>
      <c r="I280" s="30"/>
      <c r="J280" s="30">
        <v>20000</v>
      </c>
      <c r="K280" s="30">
        <v>30000</v>
      </c>
      <c r="L280" s="30">
        <v>60000</v>
      </c>
      <c r="M280" s="336"/>
      <c r="N280" s="421"/>
      <c r="O280" s="402"/>
      <c r="P280" s="398"/>
    </row>
    <row r="281" spans="1:16" s="143" customFormat="1" ht="24" customHeight="1">
      <c r="A281" s="228"/>
      <c r="B281" s="278" t="s">
        <v>77</v>
      </c>
      <c r="C281" s="84"/>
      <c r="D281" s="84"/>
      <c r="E281" s="383" t="s">
        <v>552</v>
      </c>
      <c r="F281" s="84"/>
      <c r="G281" s="40"/>
      <c r="H281" s="326">
        <f t="shared" ref="H281:M281" si="16">SUM(H282:H286)</f>
        <v>0</v>
      </c>
      <c r="I281" s="326">
        <f t="shared" si="16"/>
        <v>2000</v>
      </c>
      <c r="J281" s="326">
        <f t="shared" si="16"/>
        <v>20000</v>
      </c>
      <c r="K281" s="326">
        <f t="shared" si="16"/>
        <v>30000</v>
      </c>
      <c r="L281" s="326">
        <f t="shared" si="16"/>
        <v>60000</v>
      </c>
      <c r="M281" s="326">
        <f t="shared" si="16"/>
        <v>0</v>
      </c>
      <c r="N281" s="337"/>
      <c r="O281" s="337"/>
      <c r="P281" s="171"/>
    </row>
    <row r="282" spans="1:16" ht="24" customHeight="1">
      <c r="A282" s="230"/>
      <c r="B282" s="181" t="s">
        <v>78</v>
      </c>
      <c r="C282" s="219"/>
      <c r="D282" s="219"/>
      <c r="E282" s="381" t="s">
        <v>552</v>
      </c>
      <c r="F282" s="219"/>
      <c r="G282" s="160"/>
      <c r="H282" s="42"/>
      <c r="I282" s="42"/>
      <c r="J282" s="42"/>
      <c r="K282" s="42"/>
      <c r="L282" s="42"/>
      <c r="M282" s="42"/>
      <c r="N282" s="338"/>
      <c r="O282" s="338"/>
      <c r="P282" s="169"/>
    </row>
    <row r="283" spans="1:16" ht="18" customHeight="1">
      <c r="A283" s="184"/>
      <c r="B283" s="183" t="s">
        <v>79</v>
      </c>
      <c r="C283" s="184"/>
      <c r="D283" s="185"/>
      <c r="E283" s="381" t="s">
        <v>552</v>
      </c>
      <c r="F283" s="185"/>
      <c r="G283" s="212"/>
      <c r="H283" s="212"/>
      <c r="I283" s="212"/>
      <c r="J283" s="212"/>
      <c r="K283" s="212"/>
      <c r="L283" s="212"/>
      <c r="M283" s="212"/>
      <c r="N283" s="245"/>
      <c r="O283" s="245"/>
      <c r="P283" s="169"/>
    </row>
    <row r="284" spans="1:16" ht="18" customHeight="1">
      <c r="A284" s="184"/>
      <c r="B284" s="183" t="s">
        <v>80</v>
      </c>
      <c r="C284" s="184"/>
      <c r="D284" s="185"/>
      <c r="E284" s="381" t="s">
        <v>552</v>
      </c>
      <c r="F284" s="185"/>
      <c r="G284" s="212"/>
      <c r="H284" s="212"/>
      <c r="I284" s="212"/>
      <c r="J284" s="212"/>
      <c r="K284" s="212"/>
      <c r="L284" s="212"/>
      <c r="M284" s="212"/>
      <c r="N284" s="245"/>
      <c r="O284" s="245"/>
      <c r="P284" s="169"/>
    </row>
    <row r="285" spans="1:16" ht="18" customHeight="1">
      <c r="A285" s="184"/>
      <c r="B285" s="183" t="s">
        <v>81</v>
      </c>
      <c r="C285" s="184"/>
      <c r="D285" s="185"/>
      <c r="E285" s="381" t="s">
        <v>552</v>
      </c>
      <c r="F285" s="185"/>
      <c r="G285" s="212"/>
      <c r="H285" s="212"/>
      <c r="I285" s="212"/>
      <c r="J285" s="212"/>
      <c r="K285" s="212"/>
      <c r="L285" s="212"/>
      <c r="M285" s="212"/>
      <c r="N285" s="245"/>
      <c r="O285" s="245"/>
      <c r="P285" s="169"/>
    </row>
    <row r="286" spans="1:16" s="143" customFormat="1" ht="24" customHeight="1">
      <c r="A286" s="213"/>
      <c r="B286" s="183" t="s">
        <v>82</v>
      </c>
      <c r="C286" s="187"/>
      <c r="D286" s="187"/>
      <c r="E286" s="381" t="s">
        <v>552</v>
      </c>
      <c r="F286" s="187"/>
      <c r="G286" s="75"/>
      <c r="H286" s="214"/>
      <c r="I286" s="42">
        <f>I277+I274</f>
        <v>2000</v>
      </c>
      <c r="J286" s="42">
        <v>20000</v>
      </c>
      <c r="K286" s="42">
        <v>30000</v>
      </c>
      <c r="L286" s="42">
        <v>60000</v>
      </c>
      <c r="M286" s="42"/>
      <c r="N286" s="337"/>
      <c r="O286" s="337"/>
      <c r="P286" s="171"/>
    </row>
    <row r="287" spans="1:16" ht="33.75" customHeight="1">
      <c r="A287" s="171">
        <v>13</v>
      </c>
      <c r="B287" s="165" t="s">
        <v>251</v>
      </c>
      <c r="C287" s="160" t="s">
        <v>252</v>
      </c>
      <c r="D287" s="160" t="s">
        <v>253</v>
      </c>
      <c r="E287" s="160" t="s">
        <v>37</v>
      </c>
      <c r="F287" s="198" t="s">
        <v>38</v>
      </c>
      <c r="G287" s="321">
        <v>55.8</v>
      </c>
      <c r="H287" s="160">
        <v>57.5</v>
      </c>
      <c r="I287" s="328">
        <v>59.2</v>
      </c>
      <c r="J287" s="328">
        <v>61</v>
      </c>
      <c r="K287" s="328">
        <v>62.8</v>
      </c>
      <c r="L287" s="328">
        <v>64.7</v>
      </c>
      <c r="M287" s="328"/>
      <c r="N287" s="198" t="s">
        <v>38</v>
      </c>
      <c r="O287" s="198" t="s">
        <v>38</v>
      </c>
      <c r="P287" s="169" t="s">
        <v>38</v>
      </c>
    </row>
    <row r="288" spans="1:16" ht="62.25" customHeight="1">
      <c r="A288" s="123">
        <v>14</v>
      </c>
      <c r="B288" s="165" t="s">
        <v>254</v>
      </c>
      <c r="C288" s="160" t="s">
        <v>255</v>
      </c>
      <c r="D288" s="160" t="s">
        <v>256</v>
      </c>
      <c r="E288" s="160" t="s">
        <v>37</v>
      </c>
      <c r="F288" s="198" t="s">
        <v>38</v>
      </c>
      <c r="G288" s="327">
        <v>91</v>
      </c>
      <c r="H288" s="328">
        <v>90</v>
      </c>
      <c r="I288" s="328">
        <v>89</v>
      </c>
      <c r="J288" s="328">
        <v>88</v>
      </c>
      <c r="K288" s="328">
        <v>87</v>
      </c>
      <c r="L288" s="328">
        <v>86</v>
      </c>
      <c r="M288" s="328"/>
      <c r="N288" s="198" t="s">
        <v>38</v>
      </c>
      <c r="O288" s="198" t="s">
        <v>38</v>
      </c>
      <c r="P288" s="169" t="s">
        <v>38</v>
      </c>
    </row>
    <row r="289" spans="1:16" ht="18.75">
      <c r="A289" s="310"/>
      <c r="B289" s="286" t="s">
        <v>257</v>
      </c>
      <c r="C289" s="219"/>
      <c r="D289" s="219"/>
      <c r="E289" s="271"/>
      <c r="F289" s="271"/>
      <c r="G289" s="329"/>
      <c r="H289" s="219"/>
      <c r="I289" s="219"/>
      <c r="J289" s="219"/>
      <c r="K289" s="219"/>
      <c r="L289" s="219"/>
      <c r="M289" s="219"/>
      <c r="N289" s="198"/>
      <c r="O289" s="198"/>
      <c r="P289" s="169"/>
    </row>
    <row r="290" spans="1:16" ht="73.5" customHeight="1">
      <c r="A290" s="169"/>
      <c r="B290" s="384" t="s">
        <v>599</v>
      </c>
      <c r="C290" s="165" t="s">
        <v>164</v>
      </c>
      <c r="D290" s="40" t="s">
        <v>36</v>
      </c>
      <c r="E290" s="171" t="s">
        <v>37</v>
      </c>
      <c r="F290" s="302" t="s">
        <v>38</v>
      </c>
      <c r="G290" s="40">
        <v>0</v>
      </c>
      <c r="H290" s="40">
        <v>29</v>
      </c>
      <c r="I290" s="40">
        <v>32</v>
      </c>
      <c r="J290" s="40">
        <v>34</v>
      </c>
      <c r="K290" s="40">
        <v>35</v>
      </c>
      <c r="L290" s="40">
        <v>36</v>
      </c>
      <c r="M290" s="40">
        <v>36</v>
      </c>
      <c r="N290" s="169" t="s">
        <v>38</v>
      </c>
      <c r="O290" s="169" t="s">
        <v>38</v>
      </c>
      <c r="P290" s="169" t="s">
        <v>38</v>
      </c>
    </row>
    <row r="291" spans="1:16">
      <c r="A291" s="169"/>
      <c r="B291" s="286" t="s">
        <v>258</v>
      </c>
      <c r="C291" s="69"/>
      <c r="D291" s="69"/>
      <c r="E291" s="169"/>
      <c r="F291" s="330"/>
      <c r="G291" s="128"/>
      <c r="H291" s="128"/>
      <c r="I291" s="128"/>
      <c r="J291" s="128"/>
      <c r="K291" s="128"/>
      <c r="L291" s="128"/>
      <c r="M291" s="128"/>
      <c r="N291" s="207"/>
      <c r="O291" s="207"/>
      <c r="P291" s="169"/>
    </row>
    <row r="292" spans="1:16" ht="55.5" customHeight="1">
      <c r="A292" s="69"/>
      <c r="B292" s="122" t="s">
        <v>259</v>
      </c>
      <c r="C292" s="178" t="s">
        <v>164</v>
      </c>
      <c r="D292" s="69" t="s">
        <v>36</v>
      </c>
      <c r="E292" s="69" t="s">
        <v>37</v>
      </c>
      <c r="F292" s="330" t="s">
        <v>38</v>
      </c>
      <c r="G292" s="38">
        <v>58.7</v>
      </c>
      <c r="H292" s="38">
        <v>58.7</v>
      </c>
      <c r="I292" s="38">
        <v>60.1</v>
      </c>
      <c r="J292" s="38">
        <v>60.1</v>
      </c>
      <c r="K292" s="38">
        <v>60.1</v>
      </c>
      <c r="L292" s="38">
        <v>60.1</v>
      </c>
      <c r="M292" s="38">
        <v>60.1</v>
      </c>
      <c r="N292" s="339" t="s">
        <v>38</v>
      </c>
      <c r="O292" s="339" t="s">
        <v>38</v>
      </c>
      <c r="P292" s="169" t="s">
        <v>38</v>
      </c>
    </row>
    <row r="293" spans="1:16" s="138" customFormat="1" ht="45.75" customHeight="1">
      <c r="A293" s="69">
        <v>47</v>
      </c>
      <c r="B293" s="225" t="s">
        <v>260</v>
      </c>
      <c r="C293" s="178" t="s">
        <v>164</v>
      </c>
      <c r="D293" s="69" t="s">
        <v>36</v>
      </c>
      <c r="E293" s="375" t="s">
        <v>161</v>
      </c>
      <c r="F293" s="69" t="s">
        <v>261</v>
      </c>
      <c r="G293" s="128">
        <v>4</v>
      </c>
      <c r="H293" s="128">
        <v>4</v>
      </c>
      <c r="I293" s="128">
        <v>4</v>
      </c>
      <c r="J293" s="128">
        <v>4</v>
      </c>
      <c r="K293" s="128">
        <v>4</v>
      </c>
      <c r="L293" s="128">
        <v>4</v>
      </c>
      <c r="M293" s="128">
        <v>4</v>
      </c>
      <c r="N293" s="339"/>
      <c r="O293" s="339"/>
      <c r="P293" s="158"/>
    </row>
    <row r="294" spans="1:16" ht="49.5" customHeight="1">
      <c r="A294" s="69">
        <v>48</v>
      </c>
      <c r="B294" s="225" t="s">
        <v>262</v>
      </c>
      <c r="C294" s="178" t="s">
        <v>164</v>
      </c>
      <c r="D294" s="69" t="s">
        <v>36</v>
      </c>
      <c r="E294" s="375" t="s">
        <v>161</v>
      </c>
      <c r="F294" s="69" t="s">
        <v>261</v>
      </c>
      <c r="G294" s="38"/>
      <c r="H294" s="71">
        <v>2</v>
      </c>
      <c r="I294" s="71">
        <v>4</v>
      </c>
      <c r="J294" s="71">
        <v>4</v>
      </c>
      <c r="K294" s="71">
        <v>4</v>
      </c>
      <c r="L294" s="71">
        <v>4</v>
      </c>
      <c r="M294" s="71">
        <v>4</v>
      </c>
      <c r="N294" s="339"/>
      <c r="O294" s="339"/>
      <c r="P294" s="169"/>
    </row>
    <row r="295" spans="1:16" ht="50.25" customHeight="1">
      <c r="A295" s="69">
        <v>49</v>
      </c>
      <c r="B295" s="225" t="s">
        <v>263</v>
      </c>
      <c r="C295" s="178" t="s">
        <v>164</v>
      </c>
      <c r="D295" s="69" t="s">
        <v>36</v>
      </c>
      <c r="E295" s="375" t="s">
        <v>556</v>
      </c>
      <c r="F295" s="69" t="s">
        <v>264</v>
      </c>
      <c r="G295" s="38"/>
      <c r="H295" s="38"/>
      <c r="I295" s="71">
        <v>5</v>
      </c>
      <c r="J295" s="71">
        <v>5</v>
      </c>
      <c r="K295" s="71">
        <v>5</v>
      </c>
      <c r="L295" s="71">
        <v>5</v>
      </c>
      <c r="M295" s="71">
        <v>1</v>
      </c>
      <c r="N295" s="339"/>
      <c r="O295" s="339"/>
      <c r="P295" s="169"/>
    </row>
    <row r="296" spans="1:16" ht="48.75" customHeight="1">
      <c r="A296" s="69">
        <v>50</v>
      </c>
      <c r="B296" s="225" t="s">
        <v>265</v>
      </c>
      <c r="C296" s="178" t="s">
        <v>164</v>
      </c>
      <c r="D296" s="69" t="s">
        <v>36</v>
      </c>
      <c r="E296" s="375" t="s">
        <v>161</v>
      </c>
      <c r="F296" s="69" t="s">
        <v>261</v>
      </c>
      <c r="G296" s="71">
        <v>5</v>
      </c>
      <c r="H296" s="71">
        <v>5</v>
      </c>
      <c r="I296" s="71">
        <v>5</v>
      </c>
      <c r="J296" s="71">
        <v>5</v>
      </c>
      <c r="K296" s="71">
        <v>5</v>
      </c>
      <c r="L296" s="71">
        <v>5</v>
      </c>
      <c r="M296" s="71">
        <v>5</v>
      </c>
      <c r="N296" s="339"/>
      <c r="O296" s="339"/>
      <c r="P296" s="169"/>
    </row>
    <row r="297" spans="1:16" ht="45" customHeight="1">
      <c r="A297" s="69">
        <v>51</v>
      </c>
      <c r="B297" s="225" t="s">
        <v>266</v>
      </c>
      <c r="C297" s="178" t="s">
        <v>164</v>
      </c>
      <c r="D297" s="69" t="s">
        <v>36</v>
      </c>
      <c r="E297" s="375" t="s">
        <v>161</v>
      </c>
      <c r="F297" s="69" t="s">
        <v>261</v>
      </c>
      <c r="G297" s="69">
        <v>6</v>
      </c>
      <c r="H297" s="69">
        <v>6</v>
      </c>
      <c r="I297" s="69">
        <v>6</v>
      </c>
      <c r="J297" s="69">
        <v>6</v>
      </c>
      <c r="K297" s="69">
        <v>6</v>
      </c>
      <c r="L297" s="69">
        <v>6</v>
      </c>
      <c r="M297" s="69">
        <v>6</v>
      </c>
      <c r="N297" s="339"/>
      <c r="O297" s="339"/>
      <c r="P297" s="169"/>
    </row>
    <row r="298" spans="1:16" ht="48.75" customHeight="1">
      <c r="A298" s="69">
        <v>52</v>
      </c>
      <c r="B298" s="225" t="s">
        <v>267</v>
      </c>
      <c r="C298" s="178" t="s">
        <v>164</v>
      </c>
      <c r="D298" s="69" t="s">
        <v>36</v>
      </c>
      <c r="E298" s="375" t="s">
        <v>161</v>
      </c>
      <c r="F298" s="69" t="s">
        <v>268</v>
      </c>
      <c r="G298" s="69"/>
      <c r="H298" s="69"/>
      <c r="I298" s="69">
        <v>1</v>
      </c>
      <c r="J298" s="69"/>
      <c r="K298" s="69"/>
      <c r="L298" s="69"/>
      <c r="M298" s="69"/>
      <c r="N298" s="169"/>
      <c r="O298" s="169"/>
      <c r="P298" s="169"/>
    </row>
    <row r="299" spans="1:16" ht="52.5" customHeight="1">
      <c r="A299" s="69">
        <v>53</v>
      </c>
      <c r="B299" s="225" t="s">
        <v>269</v>
      </c>
      <c r="C299" s="178" t="s">
        <v>164</v>
      </c>
      <c r="D299" s="69" t="s">
        <v>36</v>
      </c>
      <c r="E299" s="375" t="s">
        <v>161</v>
      </c>
      <c r="F299" s="169" t="s">
        <v>270</v>
      </c>
      <c r="G299" s="30"/>
      <c r="H299" s="30"/>
      <c r="I299" s="334">
        <v>1</v>
      </c>
      <c r="J299" s="334">
        <v>1</v>
      </c>
      <c r="K299" s="334">
        <v>2</v>
      </c>
      <c r="L299" s="334">
        <v>1</v>
      </c>
      <c r="M299" s="334">
        <v>1</v>
      </c>
      <c r="N299" s="169"/>
      <c r="O299" s="169"/>
      <c r="P299" s="169"/>
    </row>
    <row r="300" spans="1:16" ht="45" customHeight="1">
      <c r="A300" s="169">
        <v>54</v>
      </c>
      <c r="B300" s="225" t="s">
        <v>271</v>
      </c>
      <c r="C300" s="178" t="s">
        <v>164</v>
      </c>
      <c r="D300" s="69" t="s">
        <v>36</v>
      </c>
      <c r="E300" s="375" t="s">
        <v>161</v>
      </c>
      <c r="F300" s="69" t="s">
        <v>264</v>
      </c>
      <c r="G300" s="169"/>
      <c r="H300" s="169"/>
      <c r="I300" s="169">
        <v>2</v>
      </c>
      <c r="J300" s="169">
        <v>2</v>
      </c>
      <c r="K300" s="169">
        <v>2</v>
      </c>
      <c r="L300" s="169">
        <v>2</v>
      </c>
      <c r="M300" s="169">
        <v>2</v>
      </c>
      <c r="N300" s="210"/>
      <c r="O300" s="210"/>
      <c r="P300" s="169"/>
    </row>
    <row r="301" spans="1:16" ht="48.75" customHeight="1">
      <c r="A301" s="169">
        <v>55</v>
      </c>
      <c r="B301" s="225" t="s">
        <v>272</v>
      </c>
      <c r="C301" s="178" t="s">
        <v>164</v>
      </c>
      <c r="D301" s="69" t="s">
        <v>36</v>
      </c>
      <c r="E301" s="375" t="s">
        <v>161</v>
      </c>
      <c r="F301" s="69" t="s">
        <v>273</v>
      </c>
      <c r="G301" s="169"/>
      <c r="H301" s="169"/>
      <c r="I301" s="169">
        <v>5</v>
      </c>
      <c r="J301" s="169">
        <v>10</v>
      </c>
      <c r="K301" s="169">
        <v>15</v>
      </c>
      <c r="L301" s="169">
        <v>20</v>
      </c>
      <c r="M301" s="169">
        <v>20</v>
      </c>
      <c r="N301" s="210"/>
      <c r="O301" s="210"/>
      <c r="P301" s="169"/>
    </row>
    <row r="302" spans="1:16" ht="48.75" customHeight="1">
      <c r="A302" s="151">
        <v>56</v>
      </c>
      <c r="B302" s="235" t="s">
        <v>274</v>
      </c>
      <c r="C302" s="178" t="s">
        <v>164</v>
      </c>
      <c r="D302" s="69" t="s">
        <v>36</v>
      </c>
      <c r="E302" s="375" t="s">
        <v>161</v>
      </c>
      <c r="F302" s="58" t="s">
        <v>275</v>
      </c>
      <c r="G302" s="166"/>
      <c r="H302" s="166">
        <v>1</v>
      </c>
      <c r="I302" s="166"/>
      <c r="J302" s="166">
        <v>1</v>
      </c>
      <c r="K302" s="166"/>
      <c r="L302" s="166">
        <v>1</v>
      </c>
      <c r="M302" s="166"/>
      <c r="N302" s="210"/>
      <c r="O302" s="210"/>
      <c r="P302" s="169"/>
    </row>
    <row r="303" spans="1:16" s="143" customFormat="1" ht="24" customHeight="1">
      <c r="A303" s="228"/>
      <c r="B303" s="331" t="s">
        <v>77</v>
      </c>
      <c r="C303" s="75"/>
      <c r="D303" s="75"/>
      <c r="E303" s="377" t="s">
        <v>552</v>
      </c>
      <c r="F303" s="75"/>
      <c r="G303" s="75"/>
      <c r="H303" s="237">
        <f t="shared" ref="H303:M303" si="17">SUM(H304:H308)</f>
        <v>0</v>
      </c>
      <c r="I303" s="237">
        <f t="shared" si="17"/>
        <v>0</v>
      </c>
      <c r="J303" s="237">
        <f t="shared" si="17"/>
        <v>0</v>
      </c>
      <c r="K303" s="237">
        <f t="shared" si="17"/>
        <v>0</v>
      </c>
      <c r="L303" s="237">
        <f t="shared" si="17"/>
        <v>0</v>
      </c>
      <c r="M303" s="237">
        <f t="shared" si="17"/>
        <v>0</v>
      </c>
      <c r="N303" s="340"/>
      <c r="O303" s="340"/>
      <c r="P303" s="171"/>
    </row>
    <row r="304" spans="1:16" ht="24" customHeight="1">
      <c r="A304" s="230"/>
      <c r="B304" s="181" t="s">
        <v>78</v>
      </c>
      <c r="C304" s="219"/>
      <c r="D304" s="219"/>
      <c r="E304" s="374" t="s">
        <v>552</v>
      </c>
      <c r="F304" s="219"/>
      <c r="G304" s="160"/>
      <c r="H304" s="42"/>
      <c r="I304" s="42"/>
      <c r="J304" s="42"/>
      <c r="K304" s="42"/>
      <c r="L304" s="42"/>
      <c r="M304" s="42"/>
      <c r="N304" s="338"/>
      <c r="O304" s="338"/>
      <c r="P304" s="169"/>
    </row>
    <row r="305" spans="1:16" ht="18" customHeight="1">
      <c r="A305" s="184"/>
      <c r="B305" s="183" t="s">
        <v>79</v>
      </c>
      <c r="C305" s="184"/>
      <c r="D305" s="185"/>
      <c r="E305" s="374" t="s">
        <v>552</v>
      </c>
      <c r="F305" s="185"/>
      <c r="G305" s="212"/>
      <c r="H305" s="212"/>
      <c r="I305" s="212"/>
      <c r="J305" s="212"/>
      <c r="K305" s="212"/>
      <c r="L305" s="212"/>
      <c r="M305" s="212"/>
      <c r="N305" s="245"/>
      <c r="O305" s="245"/>
      <c r="P305" s="169"/>
    </row>
    <row r="306" spans="1:16" ht="18" customHeight="1">
      <c r="A306" s="184"/>
      <c r="B306" s="183" t="s">
        <v>80</v>
      </c>
      <c r="C306" s="184"/>
      <c r="D306" s="185"/>
      <c r="E306" s="374" t="s">
        <v>552</v>
      </c>
      <c r="F306" s="185"/>
      <c r="G306" s="212"/>
      <c r="H306" s="212"/>
      <c r="I306" s="212"/>
      <c r="J306" s="212"/>
      <c r="K306" s="212"/>
      <c r="L306" s="212"/>
      <c r="M306" s="212"/>
      <c r="N306" s="245"/>
      <c r="O306" s="245"/>
      <c r="P306" s="169"/>
    </row>
    <row r="307" spans="1:16" ht="18" customHeight="1">
      <c r="A307" s="184"/>
      <c r="B307" s="183" t="s">
        <v>81</v>
      </c>
      <c r="C307" s="184"/>
      <c r="D307" s="185"/>
      <c r="E307" s="374" t="s">
        <v>552</v>
      </c>
      <c r="F307" s="185"/>
      <c r="G307" s="212"/>
      <c r="H307" s="212"/>
      <c r="I307" s="212"/>
      <c r="J307" s="212"/>
      <c r="K307" s="212"/>
      <c r="L307" s="212"/>
      <c r="M307" s="212"/>
      <c r="N307" s="245"/>
      <c r="O307" s="245"/>
      <c r="P307" s="169"/>
    </row>
    <row r="308" spans="1:16" s="143" customFormat="1" ht="24" customHeight="1">
      <c r="A308" s="228"/>
      <c r="B308" s="183" t="s">
        <v>82</v>
      </c>
      <c r="C308" s="187"/>
      <c r="D308" s="187"/>
      <c r="E308" s="374" t="s">
        <v>552</v>
      </c>
      <c r="F308" s="187"/>
      <c r="G308" s="75"/>
      <c r="H308" s="214"/>
      <c r="I308" s="214"/>
      <c r="J308" s="214"/>
      <c r="K308" s="214"/>
      <c r="L308" s="214"/>
      <c r="M308" s="214"/>
      <c r="N308" s="337"/>
      <c r="O308" s="337"/>
      <c r="P308" s="171"/>
    </row>
    <row r="309" spans="1:16" s="143" customFormat="1" ht="50.25" customHeight="1">
      <c r="A309" s="228"/>
      <c r="B309" s="331" t="s">
        <v>276</v>
      </c>
      <c r="C309" s="75"/>
      <c r="D309" s="75"/>
      <c r="E309" s="377" t="s">
        <v>552</v>
      </c>
      <c r="F309" s="75"/>
      <c r="G309" s="237">
        <f t="shared" ref="G309:M309" si="18">SUM(G310:G314)</f>
        <v>9225.4</v>
      </c>
      <c r="H309" s="237">
        <f t="shared" si="18"/>
        <v>14069</v>
      </c>
      <c r="I309" s="237">
        <f t="shared" si="18"/>
        <v>12455.7</v>
      </c>
      <c r="J309" s="237">
        <f t="shared" si="18"/>
        <v>30219.200000000001</v>
      </c>
      <c r="K309" s="237">
        <f t="shared" si="18"/>
        <v>40270.6</v>
      </c>
      <c r="L309" s="237">
        <f t="shared" si="18"/>
        <v>71073.899999999994</v>
      </c>
      <c r="M309" s="237">
        <f t="shared" si="18"/>
        <v>11388.6</v>
      </c>
      <c r="N309" s="340"/>
      <c r="O309" s="340"/>
      <c r="P309" s="171"/>
    </row>
    <row r="310" spans="1:16" ht="24" customHeight="1">
      <c r="A310" s="230"/>
      <c r="B310" s="181" t="s">
        <v>78</v>
      </c>
      <c r="C310" s="219"/>
      <c r="D310" s="219"/>
      <c r="E310" s="374" t="s">
        <v>552</v>
      </c>
      <c r="F310" s="219"/>
      <c r="G310" s="332">
        <f t="shared" ref="G310:M310" si="19">G64+G76+G91+G104+G114+G124+G145+G153+G177+G230+G237+G263+G304</f>
        <v>0</v>
      </c>
      <c r="H310" s="332">
        <f t="shared" si="19"/>
        <v>0</v>
      </c>
      <c r="I310" s="332">
        <f t="shared" si="19"/>
        <v>0</v>
      </c>
      <c r="J310" s="332">
        <f t="shared" si="19"/>
        <v>0</v>
      </c>
      <c r="K310" s="332">
        <f t="shared" si="19"/>
        <v>0</v>
      </c>
      <c r="L310" s="332">
        <f t="shared" si="19"/>
        <v>0</v>
      </c>
      <c r="M310" s="332">
        <f t="shared" si="19"/>
        <v>0</v>
      </c>
      <c r="N310" s="338"/>
      <c r="O310" s="338"/>
      <c r="P310" s="169"/>
    </row>
    <row r="311" spans="1:16" ht="18" customHeight="1">
      <c r="A311" s="184"/>
      <c r="B311" s="183" t="s">
        <v>79</v>
      </c>
      <c r="C311" s="184"/>
      <c r="D311" s="185"/>
      <c r="E311" s="374" t="s">
        <v>552</v>
      </c>
      <c r="F311" s="185"/>
      <c r="G311" s="332">
        <f t="shared" ref="G311:M312" si="20">G50+G65+G77+G92+G105+G115+G125+G146+G154+G178+G231+G238+G264+G283+G305</f>
        <v>706</v>
      </c>
      <c r="H311" s="332">
        <f t="shared" si="20"/>
        <v>2996.7</v>
      </c>
      <c r="I311" s="332">
        <f t="shared" si="20"/>
        <v>0</v>
      </c>
      <c r="J311" s="332">
        <f t="shared" si="20"/>
        <v>0</v>
      </c>
      <c r="K311" s="332">
        <f t="shared" si="20"/>
        <v>0</v>
      </c>
      <c r="L311" s="332">
        <f t="shared" si="20"/>
        <v>0</v>
      </c>
      <c r="M311" s="332">
        <f t="shared" si="20"/>
        <v>0</v>
      </c>
      <c r="N311" s="245"/>
      <c r="O311" s="245"/>
      <c r="P311" s="169"/>
    </row>
    <row r="312" spans="1:16" ht="18" customHeight="1">
      <c r="A312" s="184"/>
      <c r="B312" s="183" t="s">
        <v>80</v>
      </c>
      <c r="C312" s="184"/>
      <c r="D312" s="185"/>
      <c r="E312" s="374" t="s">
        <v>552</v>
      </c>
      <c r="F312" s="185"/>
      <c r="G312" s="332">
        <f>G51+G66+G78+G93+G106+G116+G126+G147+G155+G179+G232+G239+G265+G284+G306+G245</f>
        <v>503.4</v>
      </c>
      <c r="H312" s="332">
        <f>H51+H66+H78+H93+H106+H116+H126+H147+H155+H179+H232+H239+H265+H284+H306+H245</f>
        <v>2956.2999999999997</v>
      </c>
      <c r="I312" s="332">
        <f t="shared" si="20"/>
        <v>1775.6999999999998</v>
      </c>
      <c r="J312" s="332">
        <f t="shared" si="20"/>
        <v>771.1</v>
      </c>
      <c r="K312" s="332">
        <f t="shared" si="20"/>
        <v>259.39999999999998</v>
      </c>
      <c r="L312" s="332">
        <f t="shared" si="20"/>
        <v>457.7</v>
      </c>
      <c r="M312" s="332">
        <f t="shared" si="20"/>
        <v>72.2</v>
      </c>
      <c r="N312" s="245"/>
      <c r="O312" s="245"/>
      <c r="P312" s="169"/>
    </row>
    <row r="313" spans="1:16" ht="18" customHeight="1">
      <c r="A313" s="184"/>
      <c r="B313" s="183" t="s">
        <v>81</v>
      </c>
      <c r="C313" s="184"/>
      <c r="D313" s="185"/>
      <c r="E313" s="374" t="s">
        <v>552</v>
      </c>
      <c r="F313" s="185"/>
      <c r="G313" s="332">
        <f t="shared" ref="G313:M313" si="21">G52+G67+G79+G94+G107+G118+G127+G148+G156+G180+G233+G240+G266+G285+G307</f>
        <v>116</v>
      </c>
      <c r="H313" s="332">
        <f t="shared" si="21"/>
        <v>116</v>
      </c>
      <c r="I313" s="332">
        <f t="shared" si="21"/>
        <v>116</v>
      </c>
      <c r="J313" s="332">
        <f t="shared" si="21"/>
        <v>116.1</v>
      </c>
      <c r="K313" s="332">
        <f t="shared" si="21"/>
        <v>116.2</v>
      </c>
      <c r="L313" s="332">
        <f t="shared" si="21"/>
        <v>116.2</v>
      </c>
      <c r="M313" s="332">
        <f t="shared" si="21"/>
        <v>116.4</v>
      </c>
      <c r="N313" s="245"/>
      <c r="O313" s="245"/>
      <c r="P313" s="169"/>
    </row>
    <row r="314" spans="1:16" s="143" customFormat="1" ht="24" customHeight="1">
      <c r="A314" s="213"/>
      <c r="B314" s="183" t="s">
        <v>82</v>
      </c>
      <c r="C314" s="187"/>
      <c r="D314" s="187"/>
      <c r="E314" s="374" t="s">
        <v>552</v>
      </c>
      <c r="F314" s="187"/>
      <c r="G314" s="332">
        <f t="shared" ref="G314:M314" si="22">G53+G80+G95+G108+G119+G128+G149+G157+G181+G234+G241+G267+G286+G308</f>
        <v>7900</v>
      </c>
      <c r="H314" s="332">
        <f t="shared" si="22"/>
        <v>8000</v>
      </c>
      <c r="I314" s="332">
        <f t="shared" si="22"/>
        <v>10564</v>
      </c>
      <c r="J314" s="332">
        <f t="shared" si="22"/>
        <v>29332</v>
      </c>
      <c r="K314" s="332">
        <f t="shared" si="22"/>
        <v>39895</v>
      </c>
      <c r="L314" s="332">
        <f t="shared" si="22"/>
        <v>70500</v>
      </c>
      <c r="M314" s="332">
        <f t="shared" si="22"/>
        <v>11200</v>
      </c>
      <c r="N314" s="337"/>
      <c r="O314" s="337"/>
      <c r="P314" s="171"/>
    </row>
    <row r="315" spans="1:16" s="144" customFormat="1" ht="15.2" customHeight="1">
      <c r="A315" s="69"/>
      <c r="B315" s="467" t="s">
        <v>277</v>
      </c>
      <c r="C315" s="468"/>
      <c r="D315" s="468"/>
      <c r="E315" s="468"/>
      <c r="F315" s="468"/>
      <c r="G315" s="469"/>
      <c r="H315" s="176"/>
      <c r="I315" s="176"/>
      <c r="J315" s="176"/>
      <c r="K315" s="176"/>
      <c r="L315" s="176"/>
      <c r="M315" s="176"/>
      <c r="N315" s="341"/>
      <c r="O315" s="341"/>
      <c r="P315" s="342"/>
    </row>
    <row r="316" spans="1:16" s="144" customFormat="1" ht="22.5" customHeight="1">
      <c r="A316" s="169"/>
      <c r="B316" s="81" t="s">
        <v>278</v>
      </c>
      <c r="C316" s="69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341"/>
      <c r="O316" s="341"/>
      <c r="P316" s="342"/>
    </row>
    <row r="317" spans="1:16" s="143" customFormat="1" ht="47.25">
      <c r="A317" s="40"/>
      <c r="B317" s="81" t="s">
        <v>279</v>
      </c>
      <c r="C317" s="40" t="s">
        <v>280</v>
      </c>
      <c r="D317" s="40" t="s">
        <v>281</v>
      </c>
      <c r="E317" s="40" t="s">
        <v>37</v>
      </c>
      <c r="F317" s="40" t="s">
        <v>38</v>
      </c>
      <c r="G317" s="40">
        <v>29.3</v>
      </c>
      <c r="H317" s="40">
        <v>29</v>
      </c>
      <c r="I317" s="40">
        <v>28.5</v>
      </c>
      <c r="J317" s="40">
        <v>28</v>
      </c>
      <c r="K317" s="40">
        <v>27.5</v>
      </c>
      <c r="L317" s="40">
        <v>27</v>
      </c>
      <c r="M317" s="40">
        <v>26</v>
      </c>
      <c r="N317" s="302" t="s">
        <v>38</v>
      </c>
      <c r="O317" s="302" t="s">
        <v>38</v>
      </c>
      <c r="P317" s="171"/>
    </row>
    <row r="318" spans="1:16" ht="23.25" customHeight="1">
      <c r="A318" s="169"/>
      <c r="B318" s="216" t="s">
        <v>282</v>
      </c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330"/>
      <c r="O318" s="330"/>
      <c r="P318" s="169"/>
    </row>
    <row r="319" spans="1:16" ht="31.5">
      <c r="A319" s="169"/>
      <c r="B319" s="122" t="s">
        <v>283</v>
      </c>
      <c r="C319" s="69" t="s">
        <v>280</v>
      </c>
      <c r="D319" s="69" t="s">
        <v>281</v>
      </c>
      <c r="E319" s="375" t="s">
        <v>161</v>
      </c>
      <c r="F319" s="69" t="s">
        <v>38</v>
      </c>
      <c r="G319" s="71">
        <v>51</v>
      </c>
      <c r="H319" s="69">
        <v>55</v>
      </c>
      <c r="I319" s="69">
        <v>54</v>
      </c>
      <c r="J319" s="69">
        <v>53</v>
      </c>
      <c r="K319" s="69">
        <v>52</v>
      </c>
      <c r="L319" s="69">
        <v>51</v>
      </c>
      <c r="M319" s="69">
        <v>50</v>
      </c>
      <c r="N319" s="330"/>
      <c r="O319" s="330"/>
      <c r="P319" s="169"/>
    </row>
    <row r="320" spans="1:16" s="150" customFormat="1" ht="47.25">
      <c r="A320" s="333">
        <v>57</v>
      </c>
      <c r="B320" s="70" t="s">
        <v>284</v>
      </c>
      <c r="C320" s="69" t="s">
        <v>285</v>
      </c>
      <c r="D320" s="55" t="s">
        <v>286</v>
      </c>
      <c r="E320" s="375" t="s">
        <v>161</v>
      </c>
      <c r="F320" s="55" t="s">
        <v>101</v>
      </c>
      <c r="G320" s="55">
        <v>3</v>
      </c>
      <c r="H320" s="55">
        <v>4</v>
      </c>
      <c r="I320" s="55">
        <v>2</v>
      </c>
      <c r="J320" s="55">
        <v>2</v>
      </c>
      <c r="K320" s="55">
        <v>2</v>
      </c>
      <c r="L320" s="55">
        <v>2</v>
      </c>
      <c r="M320" s="55">
        <v>2</v>
      </c>
      <c r="N320" s="343"/>
      <c r="O320" s="343"/>
      <c r="P320" s="344"/>
    </row>
    <row r="321" spans="1:16" s="150" customFormat="1" ht="64.5" customHeight="1">
      <c r="A321" s="333">
        <v>58</v>
      </c>
      <c r="B321" s="345" t="s">
        <v>287</v>
      </c>
      <c r="C321" s="69" t="s">
        <v>285</v>
      </c>
      <c r="D321" s="333" t="s">
        <v>286</v>
      </c>
      <c r="E321" s="376" t="s">
        <v>161</v>
      </c>
      <c r="F321" s="55" t="s">
        <v>101</v>
      </c>
      <c r="G321" s="55">
        <v>12</v>
      </c>
      <c r="H321" s="55">
        <v>12</v>
      </c>
      <c r="I321" s="55">
        <v>12</v>
      </c>
      <c r="J321" s="55">
        <v>12</v>
      </c>
      <c r="K321" s="55">
        <v>12</v>
      </c>
      <c r="L321" s="55">
        <v>12</v>
      </c>
      <c r="M321" s="55">
        <v>12</v>
      </c>
      <c r="N321" s="343"/>
      <c r="O321" s="343"/>
      <c r="P321" s="344"/>
    </row>
    <row r="322" spans="1:16" s="150" customFormat="1" ht="18" hidden="1" customHeight="1">
      <c r="A322" s="346"/>
      <c r="B322" s="460" t="s">
        <v>288</v>
      </c>
      <c r="C322" s="460"/>
      <c r="D322" s="460"/>
      <c r="E322" s="460"/>
      <c r="F322" s="460"/>
      <c r="G322" s="460"/>
      <c r="H322" s="460"/>
      <c r="I322" s="460"/>
      <c r="J322" s="460"/>
      <c r="K322" s="460"/>
      <c r="L322" s="460"/>
      <c r="M322" s="344"/>
      <c r="N322" s="343"/>
      <c r="O322" s="343"/>
      <c r="P322" s="344"/>
    </row>
    <row r="323" spans="1:16" s="150" customFormat="1" ht="16.899999999999999" hidden="1" customHeight="1">
      <c r="A323" s="346"/>
      <c r="B323" s="460" t="s">
        <v>289</v>
      </c>
      <c r="C323" s="460"/>
      <c r="D323" s="460"/>
      <c r="E323" s="460"/>
      <c r="F323" s="460"/>
      <c r="G323" s="460"/>
      <c r="H323" s="460"/>
      <c r="I323" s="460"/>
      <c r="J323" s="460"/>
      <c r="K323" s="460"/>
      <c r="L323" s="460"/>
      <c r="M323" s="344"/>
      <c r="N323" s="343"/>
      <c r="O323" s="343"/>
      <c r="P323" s="344"/>
    </row>
    <row r="324" spans="1:16" s="150" customFormat="1" ht="79.150000000000006" hidden="1" customHeight="1">
      <c r="A324" s="333"/>
      <c r="B324" s="347" t="s">
        <v>290</v>
      </c>
      <c r="C324" s="333" t="s">
        <v>54</v>
      </c>
      <c r="D324" s="55" t="s">
        <v>291</v>
      </c>
      <c r="E324" s="55" t="s">
        <v>292</v>
      </c>
      <c r="F324" s="55">
        <v>100</v>
      </c>
      <c r="G324" s="55"/>
      <c r="H324" s="55"/>
      <c r="I324" s="55"/>
      <c r="J324" s="55"/>
      <c r="K324" s="54"/>
      <c r="L324" s="364">
        <f>F324+G324+H324+I324+J324</f>
        <v>100</v>
      </c>
      <c r="M324" s="344"/>
      <c r="N324" s="343"/>
      <c r="O324" s="343"/>
      <c r="P324" s="344"/>
    </row>
    <row r="325" spans="1:16" s="150" customFormat="1" ht="39.6" hidden="1" customHeight="1">
      <c r="A325" s="333"/>
      <c r="B325" s="347" t="s">
        <v>293</v>
      </c>
      <c r="C325" s="333" t="s">
        <v>54</v>
      </c>
      <c r="D325" s="55" t="s">
        <v>291</v>
      </c>
      <c r="E325" s="55" t="s">
        <v>292</v>
      </c>
      <c r="F325" s="55">
        <v>38</v>
      </c>
      <c r="G325" s="55"/>
      <c r="H325" s="55"/>
      <c r="I325" s="55"/>
      <c r="J325" s="55"/>
      <c r="K325" s="54"/>
      <c r="L325" s="364">
        <f>F325+G325+H325+I325+J325</f>
        <v>38</v>
      </c>
      <c r="M325" s="344"/>
      <c r="N325" s="343"/>
      <c r="O325" s="343"/>
      <c r="P325" s="344"/>
    </row>
    <row r="326" spans="1:16" s="150" customFormat="1" ht="48.6" hidden="1" customHeight="1">
      <c r="A326" s="333"/>
      <c r="B326" s="347" t="s">
        <v>294</v>
      </c>
      <c r="C326" s="333" t="s">
        <v>54</v>
      </c>
      <c r="D326" s="55" t="s">
        <v>291</v>
      </c>
      <c r="E326" s="55" t="s">
        <v>295</v>
      </c>
      <c r="F326" s="344"/>
      <c r="G326" s="55" t="s">
        <v>296</v>
      </c>
      <c r="H326" s="55"/>
      <c r="I326" s="55"/>
      <c r="J326" s="55"/>
      <c r="K326" s="55"/>
      <c r="L326" s="364">
        <v>15</v>
      </c>
      <c r="M326" s="344"/>
      <c r="N326" s="343"/>
      <c r="O326" s="343"/>
      <c r="P326" s="344"/>
    </row>
    <row r="327" spans="1:16" s="150" customFormat="1" ht="79.900000000000006" hidden="1" customHeight="1">
      <c r="A327" s="333"/>
      <c r="B327" s="347" t="s">
        <v>297</v>
      </c>
      <c r="C327" s="333" t="s">
        <v>54</v>
      </c>
      <c r="D327" s="55" t="s">
        <v>291</v>
      </c>
      <c r="E327" s="55" t="s">
        <v>295</v>
      </c>
      <c r="F327" s="344"/>
      <c r="G327" s="55" t="s">
        <v>298</v>
      </c>
      <c r="H327" s="55"/>
      <c r="I327" s="55"/>
      <c r="J327" s="55"/>
      <c r="K327" s="55"/>
      <c r="L327" s="364">
        <v>15</v>
      </c>
      <c r="M327" s="344"/>
      <c r="N327" s="343"/>
      <c r="O327" s="343"/>
      <c r="P327" s="344"/>
    </row>
    <row r="328" spans="1:16" s="150" customFormat="1" ht="79.150000000000006" hidden="1" customHeight="1">
      <c r="A328" s="333"/>
      <c r="B328" s="347" t="s">
        <v>299</v>
      </c>
      <c r="C328" s="333" t="s">
        <v>54</v>
      </c>
      <c r="D328" s="55" t="s">
        <v>291</v>
      </c>
      <c r="E328" s="55" t="s">
        <v>295</v>
      </c>
      <c r="F328" s="344"/>
      <c r="G328" s="55" t="s">
        <v>300</v>
      </c>
      <c r="H328" s="55"/>
      <c r="I328" s="55"/>
      <c r="J328" s="55"/>
      <c r="K328" s="54"/>
      <c r="L328" s="365">
        <v>11.12</v>
      </c>
      <c r="M328" s="344"/>
      <c r="N328" s="343"/>
      <c r="O328" s="343"/>
      <c r="P328" s="344"/>
    </row>
    <row r="329" spans="1:16" s="150" customFormat="1" ht="15.75" hidden="1" customHeight="1">
      <c r="A329" s="346"/>
      <c r="B329" s="461" t="s">
        <v>301</v>
      </c>
      <c r="C329" s="461"/>
      <c r="D329" s="461"/>
      <c r="E329" s="461"/>
      <c r="F329" s="461"/>
      <c r="G329" s="461"/>
      <c r="H329" s="461"/>
      <c r="I329" s="461"/>
      <c r="J329" s="461"/>
      <c r="K329" s="461"/>
      <c r="L329" s="461"/>
      <c r="M329" s="344"/>
      <c r="N329" s="343"/>
      <c r="O329" s="343"/>
      <c r="P329" s="344"/>
    </row>
    <row r="330" spans="1:16" s="150" customFormat="1" ht="15.75" hidden="1" customHeight="1">
      <c r="A330" s="346"/>
      <c r="B330" s="460" t="s">
        <v>289</v>
      </c>
      <c r="C330" s="460"/>
      <c r="D330" s="460"/>
      <c r="E330" s="460"/>
      <c r="F330" s="460"/>
      <c r="G330" s="460"/>
      <c r="H330" s="460"/>
      <c r="I330" s="460"/>
      <c r="J330" s="460"/>
      <c r="K330" s="460"/>
      <c r="L330" s="460"/>
      <c r="M330" s="344"/>
      <c r="N330" s="343"/>
      <c r="O330" s="343"/>
      <c r="P330" s="344"/>
    </row>
    <row r="331" spans="1:16" s="150" customFormat="1" ht="48.6" hidden="1" customHeight="1">
      <c r="A331" s="55"/>
      <c r="B331" s="347" t="s">
        <v>302</v>
      </c>
      <c r="C331" s="333" t="s">
        <v>54</v>
      </c>
      <c r="D331" s="55" t="s">
        <v>291</v>
      </c>
      <c r="E331" s="55" t="s">
        <v>292</v>
      </c>
      <c r="F331" s="344"/>
      <c r="G331" s="55" t="s">
        <v>303</v>
      </c>
      <c r="H331" s="234"/>
      <c r="I331" s="234"/>
      <c r="J331" s="234"/>
      <c r="K331" s="366"/>
      <c r="L331" s="364">
        <v>2</v>
      </c>
      <c r="M331" s="344"/>
      <c r="N331" s="343"/>
      <c r="O331" s="343"/>
      <c r="P331" s="344"/>
    </row>
    <row r="332" spans="1:16" s="150" customFormat="1" ht="64.900000000000006" hidden="1" customHeight="1">
      <c r="A332" s="55"/>
      <c r="B332" s="347" t="s">
        <v>304</v>
      </c>
      <c r="C332" s="333" t="s">
        <v>54</v>
      </c>
      <c r="D332" s="55" t="s">
        <v>291</v>
      </c>
      <c r="E332" s="55" t="s">
        <v>292</v>
      </c>
      <c r="F332" s="344"/>
      <c r="G332" s="55" t="s">
        <v>305</v>
      </c>
      <c r="H332" s="234"/>
      <c r="I332" s="234"/>
      <c r="J332" s="234"/>
      <c r="K332" s="366"/>
      <c r="L332" s="364">
        <v>1</v>
      </c>
      <c r="M332" s="344"/>
      <c r="N332" s="343"/>
      <c r="O332" s="343"/>
      <c r="P332" s="344"/>
    </row>
    <row r="333" spans="1:16" s="150" customFormat="1" ht="46.9" hidden="1" customHeight="1">
      <c r="A333" s="55"/>
      <c r="B333" s="347" t="s">
        <v>306</v>
      </c>
      <c r="C333" s="333" t="s">
        <v>54</v>
      </c>
      <c r="D333" s="55" t="s">
        <v>291</v>
      </c>
      <c r="E333" s="55" t="s">
        <v>307</v>
      </c>
      <c r="F333" s="55"/>
      <c r="G333" s="55">
        <v>0.21</v>
      </c>
      <c r="H333" s="55">
        <v>0.23</v>
      </c>
      <c r="I333" s="234"/>
      <c r="J333" s="234"/>
      <c r="K333" s="366"/>
      <c r="L333" s="365">
        <f>F333+G333+H333+I333+J333</f>
        <v>0.44</v>
      </c>
      <c r="M333" s="344"/>
      <c r="N333" s="343"/>
      <c r="O333" s="343"/>
      <c r="P333" s="344"/>
    </row>
    <row r="334" spans="1:16" s="150" customFormat="1" ht="75.75" hidden="1" customHeight="1">
      <c r="A334" s="333"/>
      <c r="B334" s="347" t="s">
        <v>308</v>
      </c>
      <c r="C334" s="333" t="s">
        <v>54</v>
      </c>
      <c r="D334" s="55" t="s">
        <v>291</v>
      </c>
      <c r="E334" s="55" t="s">
        <v>309</v>
      </c>
      <c r="F334" s="55"/>
      <c r="G334" s="55" t="s">
        <v>310</v>
      </c>
      <c r="H334" s="55" t="s">
        <v>311</v>
      </c>
      <c r="I334" s="234"/>
      <c r="J334" s="234"/>
      <c r="K334" s="366"/>
      <c r="L334" s="364">
        <v>0.2</v>
      </c>
      <c r="M334" s="344"/>
      <c r="N334" s="343"/>
      <c r="O334" s="343"/>
      <c r="P334" s="344"/>
    </row>
    <row r="335" spans="1:16" s="150" customFormat="1" ht="70.5" customHeight="1">
      <c r="A335" s="55">
        <v>59</v>
      </c>
      <c r="B335" s="348" t="s">
        <v>312</v>
      </c>
      <c r="C335" s="69" t="s">
        <v>285</v>
      </c>
      <c r="D335" s="333" t="s">
        <v>286</v>
      </c>
      <c r="E335" s="376" t="s">
        <v>161</v>
      </c>
      <c r="F335" s="55" t="s">
        <v>313</v>
      </c>
      <c r="G335" s="55">
        <v>1</v>
      </c>
      <c r="H335" s="55">
        <v>1</v>
      </c>
      <c r="I335" s="55">
        <v>1</v>
      </c>
      <c r="J335" s="55">
        <v>1</v>
      </c>
      <c r="K335" s="55">
        <v>1</v>
      </c>
      <c r="L335" s="55">
        <v>1</v>
      </c>
      <c r="M335" s="346">
        <v>1</v>
      </c>
      <c r="N335" s="343"/>
      <c r="O335" s="343"/>
      <c r="P335" s="344"/>
    </row>
    <row r="336" spans="1:16" s="143" customFormat="1" ht="24" customHeight="1">
      <c r="A336" s="228"/>
      <c r="B336" s="331" t="s">
        <v>77</v>
      </c>
      <c r="C336" s="75"/>
      <c r="D336" s="75"/>
      <c r="E336" s="377" t="s">
        <v>552</v>
      </c>
      <c r="F336" s="75"/>
      <c r="G336" s="75"/>
      <c r="H336" s="214">
        <f t="shared" ref="H336:M336" si="23">SUM(H337:H341)</f>
        <v>0</v>
      </c>
      <c r="I336" s="214">
        <f t="shared" si="23"/>
        <v>0</v>
      </c>
      <c r="J336" s="214">
        <f t="shared" si="23"/>
        <v>0</v>
      </c>
      <c r="K336" s="214">
        <f t="shared" si="23"/>
        <v>0</v>
      </c>
      <c r="L336" s="214">
        <f t="shared" si="23"/>
        <v>0</v>
      </c>
      <c r="M336" s="214">
        <f t="shared" si="23"/>
        <v>0</v>
      </c>
      <c r="N336" s="340"/>
      <c r="O336" s="340"/>
      <c r="P336" s="171"/>
    </row>
    <row r="337" spans="1:16" ht="24" customHeight="1">
      <c r="A337" s="230"/>
      <c r="B337" s="181" t="s">
        <v>78</v>
      </c>
      <c r="C337" s="219"/>
      <c r="D337" s="219"/>
      <c r="E337" s="374" t="s">
        <v>552</v>
      </c>
      <c r="F337" s="219"/>
      <c r="G337" s="160"/>
      <c r="H337" s="42"/>
      <c r="I337" s="42"/>
      <c r="J337" s="42"/>
      <c r="K337" s="42"/>
      <c r="L337" s="42"/>
      <c r="M337" s="42"/>
      <c r="N337" s="338"/>
      <c r="O337" s="338"/>
      <c r="P337" s="169"/>
    </row>
    <row r="338" spans="1:16" ht="18" customHeight="1">
      <c r="A338" s="184"/>
      <c r="B338" s="183" t="s">
        <v>79</v>
      </c>
      <c r="C338" s="184"/>
      <c r="D338" s="185"/>
      <c r="E338" s="374" t="s">
        <v>552</v>
      </c>
      <c r="F338" s="185"/>
      <c r="G338" s="212"/>
      <c r="H338" s="212"/>
      <c r="I338" s="212"/>
      <c r="J338" s="212"/>
      <c r="K338" s="212"/>
      <c r="L338" s="212"/>
      <c r="M338" s="212"/>
      <c r="N338" s="245"/>
      <c r="O338" s="245"/>
      <c r="P338" s="169"/>
    </row>
    <row r="339" spans="1:16" ht="18" customHeight="1">
      <c r="A339" s="184"/>
      <c r="B339" s="183" t="s">
        <v>80</v>
      </c>
      <c r="C339" s="184"/>
      <c r="D339" s="185"/>
      <c r="E339" s="374" t="s">
        <v>552</v>
      </c>
      <c r="F339" s="185"/>
      <c r="G339" s="212"/>
      <c r="H339" s="212"/>
      <c r="I339" s="212"/>
      <c r="J339" s="212"/>
      <c r="K339" s="212"/>
      <c r="L339" s="212"/>
      <c r="M339" s="212"/>
      <c r="N339" s="245"/>
      <c r="O339" s="245"/>
      <c r="P339" s="169"/>
    </row>
    <row r="340" spans="1:16" ht="18" customHeight="1">
      <c r="A340" s="184"/>
      <c r="B340" s="183" t="s">
        <v>81</v>
      </c>
      <c r="C340" s="184"/>
      <c r="D340" s="185"/>
      <c r="E340" s="374" t="s">
        <v>552</v>
      </c>
      <c r="F340" s="185"/>
      <c r="G340" s="212"/>
      <c r="H340" s="212"/>
      <c r="I340" s="212"/>
      <c r="J340" s="212"/>
      <c r="K340" s="212"/>
      <c r="L340" s="212"/>
      <c r="M340" s="212"/>
      <c r="N340" s="245"/>
      <c r="O340" s="245"/>
      <c r="P340" s="169"/>
    </row>
    <row r="341" spans="1:16" s="143" customFormat="1" ht="24" customHeight="1">
      <c r="A341" s="213"/>
      <c r="B341" s="183" t="s">
        <v>82</v>
      </c>
      <c r="C341" s="187"/>
      <c r="D341" s="187"/>
      <c r="E341" s="374" t="s">
        <v>552</v>
      </c>
      <c r="F341" s="187"/>
      <c r="G341" s="75"/>
      <c r="H341" s="214"/>
      <c r="I341" s="214"/>
      <c r="J341" s="214"/>
      <c r="K341" s="214"/>
      <c r="L341" s="214"/>
      <c r="M341" s="214"/>
      <c r="N341" s="337"/>
      <c r="O341" s="337"/>
      <c r="P341" s="171"/>
    </row>
    <row r="342" spans="1:16" ht="20.25" customHeight="1">
      <c r="A342" s="169"/>
      <c r="B342" s="349" t="s">
        <v>314</v>
      </c>
      <c r="C342" s="128"/>
      <c r="D342" s="128"/>
      <c r="E342" s="128"/>
      <c r="F342" s="128"/>
      <c r="G342" s="125"/>
      <c r="H342" s="125"/>
      <c r="I342" s="125"/>
      <c r="J342" s="125"/>
      <c r="K342" s="125"/>
      <c r="L342" s="125"/>
      <c r="M342" s="125"/>
      <c r="N342" s="304"/>
      <c r="O342" s="304"/>
      <c r="P342" s="169"/>
    </row>
    <row r="343" spans="1:16" ht="63.75" customHeight="1">
      <c r="A343" s="178"/>
      <c r="B343" s="122" t="s">
        <v>315</v>
      </c>
      <c r="C343" s="382" t="s">
        <v>608</v>
      </c>
      <c r="D343" s="40" t="s">
        <v>316</v>
      </c>
      <c r="E343" s="40" t="s">
        <v>37</v>
      </c>
      <c r="F343" s="159" t="s">
        <v>38</v>
      </c>
      <c r="G343" s="54">
        <v>62</v>
      </c>
      <c r="H343" s="54">
        <v>63</v>
      </c>
      <c r="I343" s="54">
        <v>63.5</v>
      </c>
      <c r="J343" s="54">
        <v>64</v>
      </c>
      <c r="K343" s="54">
        <v>64.2</v>
      </c>
      <c r="L343" s="54">
        <v>64.5</v>
      </c>
      <c r="M343" s="54">
        <v>65</v>
      </c>
      <c r="N343" s="255" t="s">
        <v>38</v>
      </c>
      <c r="O343" s="210" t="s">
        <v>38</v>
      </c>
      <c r="P343" s="169" t="s">
        <v>38</v>
      </c>
    </row>
    <row r="344" spans="1:16" s="138" customFormat="1" ht="187.5" customHeight="1">
      <c r="A344" s="69">
        <v>60</v>
      </c>
      <c r="B344" s="225" t="s">
        <v>317</v>
      </c>
      <c r="C344" s="375" t="s">
        <v>610</v>
      </c>
      <c r="D344" s="69" t="s">
        <v>286</v>
      </c>
      <c r="E344" s="58" t="s">
        <v>318</v>
      </c>
      <c r="F344" s="69" t="s">
        <v>101</v>
      </c>
      <c r="G344" s="125">
        <v>110</v>
      </c>
      <c r="H344" s="125">
        <v>115</v>
      </c>
      <c r="I344" s="125">
        <v>120</v>
      </c>
      <c r="J344" s="125">
        <v>125</v>
      </c>
      <c r="K344" s="125">
        <v>140</v>
      </c>
      <c r="L344" s="125">
        <v>145</v>
      </c>
      <c r="M344" s="125">
        <v>150</v>
      </c>
      <c r="N344" s="367" t="s">
        <v>79</v>
      </c>
      <c r="O344" s="367">
        <v>522</v>
      </c>
      <c r="P344" s="69" t="s">
        <v>319</v>
      </c>
    </row>
    <row r="345" spans="1:16" s="143" customFormat="1" ht="24" customHeight="1">
      <c r="A345" s="228"/>
      <c r="B345" s="331" t="s">
        <v>77</v>
      </c>
      <c r="C345" s="75"/>
      <c r="D345" s="75"/>
      <c r="E345" s="377" t="s">
        <v>552</v>
      </c>
      <c r="F345" s="75"/>
      <c r="G345" s="75"/>
      <c r="H345" s="214">
        <f t="shared" ref="H345:M345" si="24">SUM(H346:H350)</f>
        <v>0</v>
      </c>
      <c r="I345" s="214">
        <f t="shared" si="24"/>
        <v>0</v>
      </c>
      <c r="J345" s="214">
        <f t="shared" si="24"/>
        <v>0</v>
      </c>
      <c r="K345" s="214">
        <f t="shared" si="24"/>
        <v>0</v>
      </c>
      <c r="L345" s="214">
        <f t="shared" si="24"/>
        <v>0</v>
      </c>
      <c r="M345" s="214">
        <f t="shared" si="24"/>
        <v>0</v>
      </c>
      <c r="N345" s="340"/>
      <c r="O345" s="340"/>
      <c r="P345" s="171"/>
    </row>
    <row r="346" spans="1:16" ht="24" customHeight="1">
      <c r="A346" s="230"/>
      <c r="B346" s="181" t="s">
        <v>78</v>
      </c>
      <c r="C346" s="219"/>
      <c r="D346" s="219"/>
      <c r="E346" s="374" t="s">
        <v>552</v>
      </c>
      <c r="F346" s="219"/>
      <c r="G346" s="160"/>
      <c r="H346" s="42"/>
      <c r="I346" s="42"/>
      <c r="J346" s="42"/>
      <c r="K346" s="42"/>
      <c r="L346" s="42"/>
      <c r="M346" s="42"/>
      <c r="N346" s="338"/>
      <c r="O346" s="338"/>
      <c r="P346" s="169"/>
    </row>
    <row r="347" spans="1:16" ht="18" customHeight="1">
      <c r="A347" s="184"/>
      <c r="B347" s="183" t="s">
        <v>79</v>
      </c>
      <c r="C347" s="184"/>
      <c r="D347" s="185"/>
      <c r="E347" s="374" t="s">
        <v>552</v>
      </c>
      <c r="F347" s="185"/>
      <c r="G347" s="212"/>
      <c r="H347" s="212"/>
      <c r="I347" s="212"/>
      <c r="J347" s="212"/>
      <c r="K347" s="212"/>
      <c r="L347" s="212"/>
      <c r="M347" s="212"/>
      <c r="N347" s="245"/>
      <c r="O347" s="245"/>
      <c r="P347" s="169"/>
    </row>
    <row r="348" spans="1:16" ht="18" customHeight="1">
      <c r="A348" s="184"/>
      <c r="B348" s="183" t="s">
        <v>80</v>
      </c>
      <c r="C348" s="184"/>
      <c r="D348" s="185"/>
      <c r="E348" s="374" t="s">
        <v>552</v>
      </c>
      <c r="F348" s="185"/>
      <c r="G348" s="212"/>
      <c r="H348" s="212"/>
      <c r="I348" s="212"/>
      <c r="J348" s="212"/>
      <c r="K348" s="212"/>
      <c r="L348" s="212"/>
      <c r="M348" s="212"/>
      <c r="N348" s="245"/>
      <c r="O348" s="245"/>
      <c r="P348" s="169"/>
    </row>
    <row r="349" spans="1:16" ht="18" customHeight="1">
      <c r="A349" s="184"/>
      <c r="B349" s="183" t="s">
        <v>81</v>
      </c>
      <c r="C349" s="184"/>
      <c r="D349" s="185"/>
      <c r="E349" s="374" t="s">
        <v>552</v>
      </c>
      <c r="F349" s="185"/>
      <c r="G349" s="212"/>
      <c r="H349" s="212"/>
      <c r="I349" s="212"/>
      <c r="J349" s="212"/>
      <c r="K349" s="212"/>
      <c r="L349" s="212"/>
      <c r="M349" s="212"/>
      <c r="N349" s="245"/>
      <c r="O349" s="245"/>
      <c r="P349" s="169"/>
    </row>
    <row r="350" spans="1:16" s="143" customFormat="1" ht="24" customHeight="1">
      <c r="A350" s="213"/>
      <c r="B350" s="183" t="s">
        <v>82</v>
      </c>
      <c r="C350" s="187"/>
      <c r="D350" s="187"/>
      <c r="E350" s="374" t="s">
        <v>552</v>
      </c>
      <c r="F350" s="187"/>
      <c r="G350" s="75"/>
      <c r="H350" s="214"/>
      <c r="I350" s="214"/>
      <c r="J350" s="214"/>
      <c r="K350" s="214"/>
      <c r="L350" s="214"/>
      <c r="M350" s="214"/>
      <c r="N350" s="337"/>
      <c r="O350" s="337"/>
      <c r="P350" s="171"/>
    </row>
    <row r="351" spans="1:16" s="143" customFormat="1" ht="50.25" customHeight="1">
      <c r="A351" s="228"/>
      <c r="B351" s="331" t="s">
        <v>320</v>
      </c>
      <c r="C351" s="75"/>
      <c r="D351" s="75"/>
      <c r="E351" s="377" t="s">
        <v>552</v>
      </c>
      <c r="F351" s="75"/>
      <c r="G351" s="75"/>
      <c r="H351" s="237">
        <f t="shared" ref="H351:M351" si="25">SUM(H352:H356)</f>
        <v>0</v>
      </c>
      <c r="I351" s="237">
        <f t="shared" si="25"/>
        <v>0</v>
      </c>
      <c r="J351" s="237">
        <f t="shared" si="25"/>
        <v>0</v>
      </c>
      <c r="K351" s="237">
        <f t="shared" si="25"/>
        <v>0</v>
      </c>
      <c r="L351" s="237">
        <f t="shared" si="25"/>
        <v>0</v>
      </c>
      <c r="M351" s="237">
        <f t="shared" si="25"/>
        <v>0</v>
      </c>
      <c r="N351" s="340"/>
      <c r="O351" s="340"/>
      <c r="P351" s="171"/>
    </row>
    <row r="352" spans="1:16" ht="24" customHeight="1">
      <c r="A352" s="230"/>
      <c r="B352" s="181" t="s">
        <v>78</v>
      </c>
      <c r="C352" s="219"/>
      <c r="D352" s="219"/>
      <c r="E352" s="374" t="s">
        <v>552</v>
      </c>
      <c r="F352" s="219"/>
      <c r="G352" s="160"/>
      <c r="H352" s="42"/>
      <c r="I352" s="42"/>
      <c r="J352" s="42"/>
      <c r="K352" s="42"/>
      <c r="L352" s="42"/>
      <c r="M352" s="42"/>
      <c r="N352" s="338"/>
      <c r="O352" s="338"/>
      <c r="P352" s="169"/>
    </row>
    <row r="353" spans="1:16" ht="18" customHeight="1">
      <c r="A353" s="184"/>
      <c r="B353" s="183" t="s">
        <v>79</v>
      </c>
      <c r="C353" s="184"/>
      <c r="D353" s="185"/>
      <c r="E353" s="374" t="s">
        <v>552</v>
      </c>
      <c r="F353" s="185"/>
      <c r="G353" s="212"/>
      <c r="H353" s="212"/>
      <c r="I353" s="212"/>
      <c r="J353" s="212"/>
      <c r="K353" s="212"/>
      <c r="L353" s="212"/>
      <c r="M353" s="212"/>
      <c r="N353" s="245"/>
      <c r="O353" s="245"/>
      <c r="P353" s="169"/>
    </row>
    <row r="354" spans="1:16" ht="18" customHeight="1">
      <c r="A354" s="184"/>
      <c r="B354" s="183" t="s">
        <v>80</v>
      </c>
      <c r="C354" s="184"/>
      <c r="D354" s="185"/>
      <c r="E354" s="374" t="s">
        <v>552</v>
      </c>
      <c r="F354" s="185"/>
      <c r="G354" s="212"/>
      <c r="H354" s="212"/>
      <c r="I354" s="212"/>
      <c r="J354" s="212"/>
      <c r="K354" s="212"/>
      <c r="L354" s="212"/>
      <c r="M354" s="212"/>
      <c r="N354" s="245"/>
      <c r="O354" s="245"/>
      <c r="P354" s="169"/>
    </row>
    <row r="355" spans="1:16" ht="18" customHeight="1">
      <c r="A355" s="184"/>
      <c r="B355" s="183" t="s">
        <v>81</v>
      </c>
      <c r="C355" s="184"/>
      <c r="D355" s="185"/>
      <c r="E355" s="374" t="s">
        <v>552</v>
      </c>
      <c r="F355" s="185"/>
      <c r="G355" s="212"/>
      <c r="H355" s="212"/>
      <c r="I355" s="212"/>
      <c r="J355" s="212"/>
      <c r="K355" s="212"/>
      <c r="L355" s="212"/>
      <c r="M355" s="212"/>
      <c r="N355" s="245"/>
      <c r="O355" s="245"/>
      <c r="P355" s="169"/>
    </row>
    <row r="356" spans="1:16" s="143" customFormat="1" ht="24" customHeight="1">
      <c r="A356" s="213"/>
      <c r="B356" s="183" t="s">
        <v>82</v>
      </c>
      <c r="C356" s="187"/>
      <c r="D356" s="187"/>
      <c r="E356" s="374" t="s">
        <v>552</v>
      </c>
      <c r="F356" s="187"/>
      <c r="G356" s="75"/>
      <c r="H356" s="214"/>
      <c r="I356" s="214"/>
      <c r="J356" s="214"/>
      <c r="K356" s="214"/>
      <c r="L356" s="214"/>
      <c r="M356" s="214"/>
      <c r="N356" s="337"/>
      <c r="O356" s="337"/>
      <c r="P356" s="171"/>
    </row>
    <row r="357" spans="1:16" s="143" customFormat="1" ht="19.5" customHeight="1">
      <c r="A357" s="213"/>
      <c r="B357" s="183"/>
      <c r="C357" s="187"/>
      <c r="D357" s="187"/>
      <c r="E357" s="377"/>
      <c r="F357" s="187"/>
      <c r="G357" s="75"/>
      <c r="H357" s="214"/>
      <c r="I357" s="214"/>
      <c r="J357" s="214"/>
      <c r="K357" s="214"/>
      <c r="L357" s="214"/>
      <c r="M357" s="214"/>
      <c r="N357" s="337"/>
      <c r="O357" s="337"/>
      <c r="P357" s="171"/>
    </row>
    <row r="358" spans="1:16" s="143" customFormat="1" ht="48" customHeight="1">
      <c r="A358" s="228"/>
      <c r="B358" s="331" t="s">
        <v>276</v>
      </c>
      <c r="C358" s="75"/>
      <c r="D358" s="75"/>
      <c r="E358" s="377" t="s">
        <v>552</v>
      </c>
      <c r="F358" s="75"/>
      <c r="G358" s="237">
        <f t="shared" ref="G358:M358" si="26">SUM(G359:G363)</f>
        <v>9225.4</v>
      </c>
      <c r="H358" s="237">
        <f t="shared" si="26"/>
        <v>14069</v>
      </c>
      <c r="I358" s="237">
        <f t="shared" si="26"/>
        <v>12455.7</v>
      </c>
      <c r="J358" s="237">
        <f t="shared" si="26"/>
        <v>30219.200000000001</v>
      </c>
      <c r="K358" s="237">
        <f t="shared" si="26"/>
        <v>40270.6</v>
      </c>
      <c r="L358" s="237">
        <f t="shared" si="26"/>
        <v>71073.899999999994</v>
      </c>
      <c r="M358" s="237">
        <f t="shared" si="26"/>
        <v>11388.6</v>
      </c>
      <c r="N358" s="340"/>
      <c r="O358" s="340"/>
      <c r="P358" s="171"/>
    </row>
    <row r="359" spans="1:16" s="143" customFormat="1" ht="24" customHeight="1">
      <c r="A359" s="228"/>
      <c r="B359" s="179" t="s">
        <v>78</v>
      </c>
      <c r="C359" s="187"/>
      <c r="D359" s="187"/>
      <c r="E359" s="377" t="s">
        <v>552</v>
      </c>
      <c r="F359" s="187"/>
      <c r="G359" s="214">
        <v>0</v>
      </c>
      <c r="H359" s="214">
        <f t="shared" ref="H359:M359" si="27">H310+H337</f>
        <v>0</v>
      </c>
      <c r="I359" s="214">
        <f t="shared" si="27"/>
        <v>0</v>
      </c>
      <c r="J359" s="214">
        <f t="shared" si="27"/>
        <v>0</v>
      </c>
      <c r="K359" s="214">
        <f t="shared" si="27"/>
        <v>0</v>
      </c>
      <c r="L359" s="214">
        <f t="shared" si="27"/>
        <v>0</v>
      </c>
      <c r="M359" s="214">
        <f t="shared" si="27"/>
        <v>0</v>
      </c>
      <c r="N359" s="337"/>
      <c r="O359" s="337"/>
      <c r="P359" s="171"/>
    </row>
    <row r="360" spans="1:16" s="143" customFormat="1" ht="18" customHeight="1">
      <c r="A360" s="350"/>
      <c r="B360" s="351" t="s">
        <v>79</v>
      </c>
      <c r="C360" s="350"/>
      <c r="D360" s="352"/>
      <c r="E360" s="377" t="s">
        <v>552</v>
      </c>
      <c r="F360" s="352"/>
      <c r="G360" s="214">
        <f t="shared" ref="G360:M363" si="28">G311+G338</f>
        <v>706</v>
      </c>
      <c r="H360" s="214">
        <f t="shared" si="28"/>
        <v>2996.7</v>
      </c>
      <c r="I360" s="214">
        <f t="shared" si="28"/>
        <v>0</v>
      </c>
      <c r="J360" s="214">
        <f t="shared" si="28"/>
        <v>0</v>
      </c>
      <c r="K360" s="214">
        <f t="shared" si="28"/>
        <v>0</v>
      </c>
      <c r="L360" s="214">
        <f t="shared" si="28"/>
        <v>0</v>
      </c>
      <c r="M360" s="214">
        <f t="shared" si="28"/>
        <v>0</v>
      </c>
      <c r="N360" s="368"/>
      <c r="O360" s="368"/>
      <c r="P360" s="171"/>
    </row>
    <row r="361" spans="1:16" s="143" customFormat="1" ht="18" customHeight="1">
      <c r="A361" s="350"/>
      <c r="B361" s="351" t="s">
        <v>80</v>
      </c>
      <c r="C361" s="350"/>
      <c r="D361" s="352"/>
      <c r="E361" s="377" t="s">
        <v>552</v>
      </c>
      <c r="F361" s="352"/>
      <c r="G361" s="214">
        <f t="shared" si="28"/>
        <v>503.4</v>
      </c>
      <c r="H361" s="214">
        <f t="shared" si="28"/>
        <v>2956.2999999999997</v>
      </c>
      <c r="I361" s="214">
        <f t="shared" si="28"/>
        <v>1775.6999999999998</v>
      </c>
      <c r="J361" s="214">
        <f t="shared" si="28"/>
        <v>771.1</v>
      </c>
      <c r="K361" s="214">
        <f t="shared" si="28"/>
        <v>259.39999999999998</v>
      </c>
      <c r="L361" s="214">
        <f t="shared" si="28"/>
        <v>457.7</v>
      </c>
      <c r="M361" s="214">
        <f t="shared" si="28"/>
        <v>72.2</v>
      </c>
      <c r="N361" s="368"/>
      <c r="O361" s="368"/>
      <c r="P361" s="171"/>
    </row>
    <row r="362" spans="1:16" s="143" customFormat="1" ht="18" customHeight="1">
      <c r="A362" s="350"/>
      <c r="B362" s="351" t="s">
        <v>81</v>
      </c>
      <c r="C362" s="350"/>
      <c r="D362" s="352"/>
      <c r="E362" s="377" t="s">
        <v>552</v>
      </c>
      <c r="F362" s="352"/>
      <c r="G362" s="214">
        <f t="shared" si="28"/>
        <v>116</v>
      </c>
      <c r="H362" s="214">
        <f t="shared" si="28"/>
        <v>116</v>
      </c>
      <c r="I362" s="214">
        <f t="shared" si="28"/>
        <v>116</v>
      </c>
      <c r="J362" s="214">
        <f t="shared" si="28"/>
        <v>116.1</v>
      </c>
      <c r="K362" s="214">
        <f t="shared" si="28"/>
        <v>116.2</v>
      </c>
      <c r="L362" s="214">
        <f t="shared" si="28"/>
        <v>116.2</v>
      </c>
      <c r="M362" s="214">
        <f t="shared" si="28"/>
        <v>116.4</v>
      </c>
      <c r="N362" s="368"/>
      <c r="O362" s="368"/>
      <c r="P362" s="171"/>
    </row>
    <row r="363" spans="1:16" s="143" customFormat="1" ht="24" customHeight="1">
      <c r="A363" s="213"/>
      <c r="B363" s="351" t="s">
        <v>82</v>
      </c>
      <c r="C363" s="187"/>
      <c r="D363" s="187"/>
      <c r="E363" s="377" t="s">
        <v>552</v>
      </c>
      <c r="F363" s="187"/>
      <c r="G363" s="214">
        <f t="shared" si="28"/>
        <v>7900</v>
      </c>
      <c r="H363" s="214">
        <f t="shared" si="28"/>
        <v>8000</v>
      </c>
      <c r="I363" s="214">
        <f t="shared" si="28"/>
        <v>10564</v>
      </c>
      <c r="J363" s="214">
        <f t="shared" si="28"/>
        <v>29332</v>
      </c>
      <c r="K363" s="214">
        <f t="shared" si="28"/>
        <v>39895</v>
      </c>
      <c r="L363" s="214">
        <f t="shared" si="28"/>
        <v>70500</v>
      </c>
      <c r="M363" s="214">
        <f t="shared" si="28"/>
        <v>11200</v>
      </c>
      <c r="N363" s="337"/>
      <c r="O363" s="337"/>
      <c r="P363" s="171"/>
    </row>
    <row r="364" spans="1:16" s="143" customFormat="1" ht="24" customHeight="1">
      <c r="A364" s="213"/>
      <c r="B364" s="183"/>
      <c r="C364" s="187"/>
      <c r="D364" s="187"/>
      <c r="E364" s="377"/>
      <c r="F364" s="187"/>
      <c r="G364" s="42"/>
      <c r="H364" s="42"/>
      <c r="I364" s="42"/>
      <c r="J364" s="42"/>
      <c r="K364" s="42"/>
      <c r="L364" s="42"/>
      <c r="M364" s="42"/>
      <c r="N364" s="337"/>
      <c r="O364" s="337"/>
      <c r="P364" s="171"/>
    </row>
    <row r="365" spans="1:16" s="143" customFormat="1" ht="25.5" customHeight="1">
      <c r="A365" s="228"/>
      <c r="B365" s="353" t="s">
        <v>321</v>
      </c>
      <c r="C365" s="40"/>
      <c r="D365" s="40"/>
      <c r="E365" s="377" t="s">
        <v>552</v>
      </c>
      <c r="F365" s="40"/>
      <c r="G365" s="326">
        <f>SUM(G366:G370)</f>
        <v>9215</v>
      </c>
      <c r="H365" s="326">
        <f>SUM(H366:H370)</f>
        <v>12380.3</v>
      </c>
      <c r="I365" s="326">
        <f>SUM(I366:I370)</f>
        <v>3406.4</v>
      </c>
      <c r="J365" s="326">
        <f>SUM(J366:J370)</f>
        <v>3107.1000000000004</v>
      </c>
      <c r="K365" s="326">
        <f>SUM(K366:K370)</f>
        <v>3221.7999999999997</v>
      </c>
      <c r="L365" s="326"/>
      <c r="M365" s="326"/>
      <c r="N365" s="340"/>
      <c r="O365" s="340"/>
      <c r="P365" s="171"/>
    </row>
    <row r="366" spans="1:16" s="143" customFormat="1" ht="24" customHeight="1">
      <c r="A366" s="228"/>
      <c r="B366" s="278" t="s">
        <v>78</v>
      </c>
      <c r="C366" s="84"/>
      <c r="D366" s="84"/>
      <c r="E366" s="377" t="s">
        <v>552</v>
      </c>
      <c r="F366" s="84"/>
      <c r="G366" s="41">
        <v>1042.9000000000001</v>
      </c>
      <c r="H366" s="41">
        <v>845</v>
      </c>
      <c r="I366" s="41"/>
      <c r="J366" s="41"/>
      <c r="K366" s="41"/>
      <c r="L366" s="41"/>
      <c r="M366" s="41"/>
      <c r="N366" s="337"/>
      <c r="O366" s="337"/>
      <c r="P366" s="171"/>
    </row>
    <row r="367" spans="1:16" s="143" customFormat="1" ht="18" customHeight="1">
      <c r="A367" s="350"/>
      <c r="B367" s="354" t="s">
        <v>79</v>
      </c>
      <c r="C367" s="350"/>
      <c r="D367" s="352"/>
      <c r="E367" s="377" t="s">
        <v>552</v>
      </c>
      <c r="F367" s="352"/>
      <c r="G367" s="355">
        <v>555.5</v>
      </c>
      <c r="H367" s="355">
        <v>1215.8</v>
      </c>
      <c r="I367" s="355"/>
      <c r="J367" s="355">
        <v>2796.3</v>
      </c>
      <c r="K367" s="355">
        <v>2899.6</v>
      </c>
      <c r="L367" s="355"/>
      <c r="M367" s="355"/>
      <c r="N367" s="368"/>
      <c r="O367" s="368"/>
      <c r="P367" s="171"/>
    </row>
    <row r="368" spans="1:16" s="143" customFormat="1" ht="18" customHeight="1">
      <c r="A368" s="350"/>
      <c r="B368" s="354" t="s">
        <v>80</v>
      </c>
      <c r="C368" s="350"/>
      <c r="D368" s="352"/>
      <c r="E368" s="377" t="s">
        <v>552</v>
      </c>
      <c r="F368" s="352"/>
      <c r="G368" s="355">
        <v>3791.5</v>
      </c>
      <c r="H368" s="355">
        <v>4338.6000000000004</v>
      </c>
      <c r="I368" s="355">
        <v>855</v>
      </c>
      <c r="J368" s="355">
        <v>310.8</v>
      </c>
      <c r="K368" s="369">
        <v>322.2</v>
      </c>
      <c r="L368" s="355"/>
      <c r="M368" s="355"/>
      <c r="N368" s="368"/>
      <c r="O368" s="368"/>
      <c r="P368" s="171"/>
    </row>
    <row r="369" spans="1:16" s="143" customFormat="1" ht="18" customHeight="1">
      <c r="A369" s="350"/>
      <c r="B369" s="354" t="s">
        <v>81</v>
      </c>
      <c r="C369" s="350"/>
      <c r="D369" s="352"/>
      <c r="E369" s="377" t="s">
        <v>552</v>
      </c>
      <c r="F369" s="352"/>
      <c r="G369" s="355">
        <v>3825.1</v>
      </c>
      <c r="H369" s="355">
        <v>5980.9</v>
      </c>
      <c r="I369" s="355">
        <v>2551.4</v>
      </c>
      <c r="J369" s="355"/>
      <c r="K369" s="355"/>
      <c r="L369" s="355"/>
      <c r="M369" s="355"/>
      <c r="N369" s="368"/>
      <c r="O369" s="368"/>
      <c r="P369" s="171"/>
    </row>
    <row r="370" spans="1:16" s="143" customFormat="1" ht="24" customHeight="1">
      <c r="A370" s="228"/>
      <c r="B370" s="354" t="s">
        <v>82</v>
      </c>
      <c r="C370" s="40"/>
      <c r="D370" s="40"/>
      <c r="E370" s="377" t="s">
        <v>552</v>
      </c>
      <c r="F370" s="40"/>
      <c r="G370" s="356"/>
      <c r="H370" s="356"/>
      <c r="I370" s="356"/>
      <c r="J370" s="356"/>
      <c r="K370" s="356"/>
      <c r="L370" s="356"/>
      <c r="M370" s="356"/>
      <c r="N370" s="340"/>
      <c r="O370" s="340"/>
      <c r="P370" s="171"/>
    </row>
    <row r="371" spans="1:16" s="143" customFormat="1" ht="47.25">
      <c r="A371" s="171"/>
      <c r="B371" s="357" t="s">
        <v>322</v>
      </c>
      <c r="C371" s="171"/>
      <c r="D371" s="171"/>
      <c r="E371" s="377" t="s">
        <v>552</v>
      </c>
      <c r="F371" s="171"/>
      <c r="G371" s="279">
        <v>953.2</v>
      </c>
      <c r="H371" s="279">
        <v>1742</v>
      </c>
      <c r="I371" s="279">
        <v>1537</v>
      </c>
      <c r="J371" s="279"/>
      <c r="K371" s="279"/>
      <c r="L371" s="171"/>
      <c r="M371" s="171"/>
      <c r="N371" s="40"/>
      <c r="O371" s="40"/>
      <c r="P371" s="171"/>
    </row>
    <row r="372" spans="1:16" s="143" customFormat="1">
      <c r="B372" s="358"/>
      <c r="E372" s="359"/>
      <c r="G372" s="360"/>
      <c r="H372" s="360"/>
      <c r="I372" s="360"/>
      <c r="J372" s="360"/>
      <c r="K372" s="360"/>
      <c r="N372" s="370"/>
      <c r="O372" s="370"/>
    </row>
    <row r="373" spans="1:16" s="143" customFormat="1">
      <c r="B373" s="361" t="s">
        <v>323</v>
      </c>
      <c r="E373" s="359"/>
      <c r="G373" s="360"/>
      <c r="H373" s="360"/>
      <c r="I373" s="360"/>
      <c r="J373" s="360"/>
      <c r="K373" s="360"/>
      <c r="N373" s="370"/>
      <c r="O373" s="370"/>
    </row>
    <row r="374" spans="1:16" s="143" customFormat="1">
      <c r="B374" s="361" t="s">
        <v>324</v>
      </c>
      <c r="E374" s="359"/>
      <c r="G374" s="360"/>
      <c r="H374" s="360"/>
      <c r="I374" s="360"/>
      <c r="J374" s="360"/>
      <c r="K374" s="360"/>
      <c r="N374" s="370"/>
      <c r="O374" s="370"/>
    </row>
    <row r="375" spans="1:16" ht="15" customHeight="1">
      <c r="B375" s="362" t="s">
        <v>325</v>
      </c>
      <c r="M375" s="371"/>
    </row>
    <row r="376" spans="1:16" ht="15" customHeight="1">
      <c r="B376" s="152" t="s">
        <v>326</v>
      </c>
      <c r="M376" s="371"/>
    </row>
    <row r="377" spans="1:16" ht="15" customHeight="1">
      <c r="B377" s="152" t="s">
        <v>327</v>
      </c>
      <c r="M377" s="371"/>
    </row>
    <row r="378" spans="1:16" ht="15" customHeight="1">
      <c r="A378" s="363"/>
      <c r="B378" s="363" t="s">
        <v>328</v>
      </c>
      <c r="M378" s="371"/>
    </row>
    <row r="379" spans="1:16" ht="15" customHeight="1">
      <c r="A379" s="363"/>
      <c r="B379" s="363" t="s">
        <v>329</v>
      </c>
      <c r="M379" s="371"/>
    </row>
    <row r="380" spans="1:16" ht="15" customHeight="1">
      <c r="A380" s="363"/>
      <c r="B380" s="363" t="s">
        <v>330</v>
      </c>
      <c r="M380" s="371"/>
    </row>
    <row r="381" spans="1:16" ht="15" customHeight="1">
      <c r="A381" s="363"/>
      <c r="B381" s="363" t="s">
        <v>331</v>
      </c>
      <c r="M381" s="371"/>
    </row>
    <row r="382" spans="1:16" ht="15" customHeight="1">
      <c r="A382" s="363"/>
      <c r="B382" s="363" t="s">
        <v>332</v>
      </c>
      <c r="M382" s="371"/>
    </row>
    <row r="383" spans="1:16" ht="15" customHeight="1">
      <c r="A383" s="363"/>
      <c r="B383" s="363" t="s">
        <v>333</v>
      </c>
      <c r="M383" s="371"/>
    </row>
    <row r="384" spans="1:16" s="140" customFormat="1" ht="15" customHeight="1">
      <c r="A384" s="363"/>
      <c r="B384" s="363" t="s">
        <v>334</v>
      </c>
      <c r="C384" s="151"/>
      <c r="D384" s="151"/>
      <c r="E384" s="151"/>
      <c r="F384" s="151"/>
      <c r="G384" s="151"/>
      <c r="H384" s="151"/>
      <c r="I384" s="151"/>
      <c r="J384" s="151"/>
      <c r="K384" s="151"/>
      <c r="L384" s="151"/>
      <c r="M384" s="371"/>
    </row>
    <row r="385" spans="1:13" s="140" customFormat="1" ht="15" customHeight="1">
      <c r="A385" s="363"/>
      <c r="B385" s="363" t="s">
        <v>335</v>
      </c>
      <c r="C385" s="151"/>
      <c r="D385" s="151"/>
      <c r="E385" s="151"/>
      <c r="F385" s="151"/>
      <c r="G385" s="151"/>
      <c r="H385" s="151"/>
      <c r="I385" s="151"/>
      <c r="J385" s="151"/>
      <c r="K385" s="151"/>
      <c r="L385" s="151"/>
      <c r="M385" s="371"/>
    </row>
    <row r="386" spans="1:13" s="140" customFormat="1" ht="15" customHeight="1">
      <c r="A386" s="363"/>
      <c r="B386" s="363" t="s">
        <v>336</v>
      </c>
      <c r="C386" s="151"/>
      <c r="D386" s="151"/>
      <c r="E386" s="151"/>
      <c r="F386" s="151"/>
      <c r="G386" s="151"/>
      <c r="H386" s="151"/>
      <c r="I386" s="151"/>
      <c r="J386" s="151"/>
      <c r="K386" s="151"/>
      <c r="L386" s="151"/>
      <c r="M386" s="371"/>
    </row>
    <row r="387" spans="1:13" s="140" customFormat="1" ht="15" customHeight="1">
      <c r="A387" s="363"/>
      <c r="B387" s="363" t="s">
        <v>337</v>
      </c>
      <c r="C387" s="151"/>
      <c r="D387" s="151"/>
      <c r="E387" s="151"/>
      <c r="F387" s="151"/>
      <c r="G387" s="151"/>
      <c r="H387" s="151"/>
      <c r="I387" s="151"/>
      <c r="J387" s="151"/>
      <c r="K387" s="151"/>
      <c r="L387" s="151"/>
      <c r="M387" s="371"/>
    </row>
    <row r="388" spans="1:13" s="140" customFormat="1" ht="15" customHeight="1">
      <c r="A388" s="363"/>
      <c r="B388" s="363" t="s">
        <v>338</v>
      </c>
      <c r="C388" s="151"/>
      <c r="D388" s="151"/>
      <c r="E388" s="151"/>
      <c r="F388" s="151"/>
      <c r="G388" s="151"/>
      <c r="H388" s="151"/>
      <c r="I388" s="151"/>
      <c r="J388" s="151"/>
      <c r="K388" s="151"/>
      <c r="L388" s="151"/>
      <c r="M388" s="371"/>
    </row>
    <row r="389" spans="1:13" s="140" customFormat="1" ht="15" customHeight="1">
      <c r="A389" s="363"/>
      <c r="B389" s="363" t="s">
        <v>339</v>
      </c>
      <c r="C389" s="151"/>
      <c r="D389" s="151"/>
      <c r="E389" s="151"/>
      <c r="F389" s="151"/>
      <c r="G389" s="151"/>
      <c r="H389" s="151"/>
      <c r="I389" s="151"/>
      <c r="J389" s="151"/>
      <c r="K389" s="151"/>
      <c r="L389" s="151"/>
      <c r="M389" s="151"/>
    </row>
    <row r="390" spans="1:13" s="140" customFormat="1" ht="15" customHeight="1">
      <c r="A390" s="363"/>
      <c r="B390" s="363" t="s">
        <v>340</v>
      </c>
      <c r="C390" s="151"/>
      <c r="D390" s="151"/>
      <c r="E390" s="151"/>
      <c r="F390" s="151"/>
      <c r="G390" s="151"/>
      <c r="H390" s="151"/>
      <c r="I390" s="151"/>
      <c r="J390" s="151"/>
      <c r="K390" s="151"/>
      <c r="L390" s="151"/>
      <c r="M390" s="151"/>
    </row>
    <row r="391" spans="1:13" s="140" customFormat="1" ht="15" customHeight="1">
      <c r="A391" s="363"/>
      <c r="B391" s="363" t="s">
        <v>341</v>
      </c>
      <c r="C391" s="151"/>
      <c r="D391" s="151"/>
      <c r="E391" s="151"/>
      <c r="F391" s="151"/>
      <c r="G391" s="151"/>
      <c r="H391" s="151"/>
      <c r="I391" s="151"/>
      <c r="J391" s="151"/>
      <c r="K391" s="151"/>
      <c r="L391" s="151"/>
      <c r="M391" s="151"/>
    </row>
    <row r="392" spans="1:13" s="140" customFormat="1" ht="15" customHeight="1">
      <c r="A392" s="363"/>
      <c r="B392" s="363" t="s">
        <v>342</v>
      </c>
      <c r="C392" s="151"/>
      <c r="D392" s="151"/>
      <c r="E392" s="151"/>
      <c r="F392" s="151"/>
      <c r="G392" s="151"/>
      <c r="H392" s="151"/>
      <c r="I392" s="151"/>
      <c r="J392" s="151"/>
      <c r="K392" s="151"/>
      <c r="L392" s="151"/>
      <c r="M392" s="151"/>
    </row>
    <row r="393" spans="1:13" s="140" customFormat="1" ht="15" customHeight="1">
      <c r="A393" s="363"/>
      <c r="B393" s="363" t="s">
        <v>343</v>
      </c>
      <c r="C393" s="151"/>
      <c r="D393" s="151"/>
      <c r="E393" s="151"/>
      <c r="F393" s="151"/>
      <c r="G393" s="151"/>
      <c r="H393" s="151"/>
      <c r="I393" s="151"/>
      <c r="J393" s="151"/>
      <c r="K393" s="151"/>
      <c r="L393" s="151"/>
      <c r="M393" s="151"/>
    </row>
    <row r="394" spans="1:13" s="140" customFormat="1" ht="15" customHeight="1">
      <c r="A394" s="363"/>
      <c r="B394" s="363" t="s">
        <v>344</v>
      </c>
      <c r="C394" s="151"/>
      <c r="D394" s="151"/>
      <c r="E394" s="151"/>
      <c r="F394" s="151"/>
      <c r="G394" s="151"/>
      <c r="H394" s="151"/>
      <c r="I394" s="151"/>
      <c r="J394" s="151"/>
      <c r="K394" s="151"/>
      <c r="L394" s="151"/>
      <c r="M394" s="151"/>
    </row>
    <row r="395" spans="1:13" ht="15" customHeight="1">
      <c r="A395" s="363"/>
      <c r="B395" s="363" t="s">
        <v>345</v>
      </c>
    </row>
    <row r="396" spans="1:13" ht="12.75" customHeight="1">
      <c r="A396" s="363"/>
      <c r="B396" s="363" t="s">
        <v>346</v>
      </c>
    </row>
    <row r="397" spans="1:13" ht="15" customHeight="1">
      <c r="B397" s="372" t="s">
        <v>347</v>
      </c>
    </row>
    <row r="398" spans="1:13" ht="15" customHeight="1">
      <c r="B398" s="372" t="s">
        <v>348</v>
      </c>
    </row>
    <row r="399" spans="1:13" ht="15" customHeight="1">
      <c r="B399" s="372" t="s">
        <v>349</v>
      </c>
    </row>
    <row r="400" spans="1:13" ht="15" customHeight="1">
      <c r="B400" s="372" t="s">
        <v>350</v>
      </c>
    </row>
    <row r="401" spans="2:2" ht="15" customHeight="1">
      <c r="B401" s="372" t="s">
        <v>351</v>
      </c>
    </row>
    <row r="402" spans="2:2" ht="15" customHeight="1">
      <c r="B402" s="372" t="s">
        <v>352</v>
      </c>
    </row>
    <row r="403" spans="2:2" ht="15" customHeight="1">
      <c r="B403" s="372" t="s">
        <v>353</v>
      </c>
    </row>
    <row r="404" spans="2:2" ht="15" customHeight="1">
      <c r="B404" s="372" t="s">
        <v>354</v>
      </c>
    </row>
    <row r="405" spans="2:2" ht="15" customHeight="1">
      <c r="B405" s="372" t="s">
        <v>355</v>
      </c>
    </row>
    <row r="406" spans="2:2" ht="15" customHeight="1">
      <c r="B406" s="372" t="s">
        <v>356</v>
      </c>
    </row>
    <row r="407" spans="2:2" ht="15" customHeight="1">
      <c r="B407" s="372" t="s">
        <v>357</v>
      </c>
    </row>
    <row r="408" spans="2:2" ht="15" customHeight="1">
      <c r="B408" s="372" t="s">
        <v>358</v>
      </c>
    </row>
    <row r="409" spans="2:2" ht="15" customHeight="1">
      <c r="B409" s="372" t="s">
        <v>359</v>
      </c>
    </row>
    <row r="410" spans="2:2" ht="15" customHeight="1">
      <c r="B410" s="372" t="s">
        <v>360</v>
      </c>
    </row>
    <row r="411" spans="2:2" ht="15" customHeight="1">
      <c r="B411" s="372" t="s">
        <v>361</v>
      </c>
    </row>
    <row r="412" spans="2:2" ht="15" customHeight="1">
      <c r="B412" s="372" t="s">
        <v>362</v>
      </c>
    </row>
    <row r="413" spans="2:2" ht="17.25" customHeight="1">
      <c r="B413" s="372" t="s">
        <v>363</v>
      </c>
    </row>
    <row r="414" spans="2:2" ht="15" customHeight="1">
      <c r="B414" s="372" t="s">
        <v>364</v>
      </c>
    </row>
    <row r="415" spans="2:2" ht="15" customHeight="1">
      <c r="B415" s="372" t="s">
        <v>365</v>
      </c>
    </row>
    <row r="416" spans="2:2" ht="15" customHeight="1">
      <c r="B416" s="372" t="s">
        <v>366</v>
      </c>
    </row>
    <row r="417" spans="2:2" ht="15" customHeight="1">
      <c r="B417" s="372" t="s">
        <v>367</v>
      </c>
    </row>
    <row r="418" spans="2:2" ht="15" customHeight="1">
      <c r="B418" s="372" t="s">
        <v>368</v>
      </c>
    </row>
    <row r="419" spans="2:2" ht="15" customHeight="1">
      <c r="B419" s="372" t="s">
        <v>369</v>
      </c>
    </row>
    <row r="420" spans="2:2" ht="15" customHeight="1">
      <c r="B420" s="372" t="s">
        <v>370</v>
      </c>
    </row>
    <row r="421" spans="2:2" ht="15" customHeight="1">
      <c r="B421" s="372" t="s">
        <v>371</v>
      </c>
    </row>
    <row r="422" spans="2:2" ht="15" customHeight="1">
      <c r="B422" s="372" t="s">
        <v>372</v>
      </c>
    </row>
    <row r="423" spans="2:2" ht="15" customHeight="1">
      <c r="B423" s="372" t="s">
        <v>373</v>
      </c>
    </row>
    <row r="424" spans="2:2" ht="15" customHeight="1">
      <c r="B424" s="372" t="s">
        <v>374</v>
      </c>
    </row>
    <row r="425" spans="2:2" ht="15" customHeight="1">
      <c r="B425" s="372" t="s">
        <v>375</v>
      </c>
    </row>
    <row r="426" spans="2:2" ht="15" customHeight="1">
      <c r="B426" s="372"/>
    </row>
    <row r="427" spans="2:2" ht="15" customHeight="1">
      <c r="B427" s="372"/>
    </row>
    <row r="428" spans="2:2" ht="15" customHeight="1">
      <c r="B428" s="372"/>
    </row>
    <row r="429" spans="2:2" ht="15" customHeight="1">
      <c r="B429" s="372"/>
    </row>
    <row r="430" spans="2:2" ht="15" customHeight="1">
      <c r="B430" s="372"/>
    </row>
    <row r="431" spans="2:2" ht="15" customHeight="1">
      <c r="B431" s="372"/>
    </row>
    <row r="432" spans="2:2" ht="15" customHeight="1">
      <c r="B432" s="372"/>
    </row>
    <row r="433" spans="2:2" ht="15" customHeight="1">
      <c r="B433" s="372"/>
    </row>
    <row r="434" spans="2:2" ht="15" customHeight="1">
      <c r="B434" s="372"/>
    </row>
    <row r="435" spans="2:2" ht="15" customHeight="1"/>
    <row r="436" spans="2:2" ht="15" customHeight="1"/>
    <row r="437" spans="2:2" ht="15" customHeight="1"/>
    <row r="438" spans="2:2" ht="15" customHeight="1"/>
    <row r="439" spans="2:2" ht="15" customHeight="1"/>
    <row r="440" spans="2:2" ht="15" customHeight="1"/>
    <row r="441" spans="2:2" ht="15" customHeight="1"/>
    <row r="442" spans="2:2" ht="15" customHeight="1"/>
    <row r="443" spans="2:2" ht="15" customHeight="1"/>
    <row r="444" spans="2:2" ht="15" customHeight="1"/>
    <row r="445" spans="2:2" ht="15" customHeight="1"/>
    <row r="446" spans="2:2" ht="15" customHeight="1"/>
    <row r="447" spans="2:2" ht="15" customHeight="1"/>
    <row r="448" spans="2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.2" customHeight="1"/>
    <row r="500" ht="15.6" customHeight="1"/>
    <row r="508" ht="15.6" customHeight="1"/>
    <row r="509" ht="15.2" customHeight="1"/>
    <row r="515" spans="2:13" ht="15.2" customHeight="1"/>
    <row r="520" spans="2:13" ht="15.2" customHeight="1"/>
    <row r="523" spans="2:13" s="140" customFormat="1" ht="15.2" customHeight="1">
      <c r="B523" s="152"/>
      <c r="C523" s="151"/>
      <c r="D523" s="151"/>
      <c r="E523" s="151"/>
      <c r="F523" s="151"/>
      <c r="G523" s="373" t="e">
        <f>SUM(G524:G536)-#REF!</f>
        <v>#REF!</v>
      </c>
      <c r="H523" s="373" t="e">
        <f>SUM(H524:H536)-#REF!</f>
        <v>#REF!</v>
      </c>
      <c r="I523" s="373" t="e">
        <f>SUM(I524:I536)-#REF!</f>
        <v>#REF!</v>
      </c>
      <c r="J523" s="373" t="e">
        <f>SUM(J524:J536)-#REF!</f>
        <v>#REF!</v>
      </c>
      <c r="K523" s="373" t="e">
        <f>SUM(K524:K536)-#REF!</f>
        <v>#REF!</v>
      </c>
      <c r="L523" s="373" t="e">
        <f>SUM(L524:L536)-#REF!</f>
        <v>#REF!</v>
      </c>
      <c r="M523" s="373" t="e">
        <f>SUM(M524:M536)-#REF!</f>
        <v>#REF!</v>
      </c>
    </row>
    <row r="524" spans="2:13" s="140" customFormat="1">
      <c r="B524" s="152"/>
      <c r="C524" s="151"/>
      <c r="D524" s="151"/>
      <c r="E524" s="151"/>
      <c r="F524" s="151" t="s">
        <v>376</v>
      </c>
      <c r="G524" s="319" t="e">
        <f>#REF!+#REF!</f>
        <v>#REF!</v>
      </c>
      <c r="H524" s="319" t="e">
        <f>#REF!+#REF!</f>
        <v>#REF!</v>
      </c>
      <c r="I524" s="319" t="e">
        <f>#REF!+#REF!</f>
        <v>#REF!</v>
      </c>
      <c r="J524" s="319" t="e">
        <f>#REF!+#REF!</f>
        <v>#REF!</v>
      </c>
      <c r="K524" s="319" t="e">
        <f>#REF!+#REF!</f>
        <v>#REF!</v>
      </c>
      <c r="L524" s="319" t="e">
        <f>#REF!+#REF!</f>
        <v>#REF!</v>
      </c>
      <c r="M524" s="319" t="e">
        <f>#REF!</f>
        <v>#REF!</v>
      </c>
    </row>
    <row r="525" spans="2:13" s="140" customFormat="1">
      <c r="B525" s="152"/>
      <c r="C525" s="151"/>
      <c r="D525" s="151"/>
      <c r="E525" s="151"/>
      <c r="F525" s="151" t="s">
        <v>377</v>
      </c>
      <c r="G525" s="319" t="e">
        <f>#REF!+#REF!</f>
        <v>#REF!</v>
      </c>
      <c r="H525" s="319" t="e">
        <f>#REF!+#REF!</f>
        <v>#REF!</v>
      </c>
      <c r="I525" s="319" t="e">
        <f>#REF!+#REF!</f>
        <v>#REF!</v>
      </c>
      <c r="J525" s="319" t="e">
        <f>#REF!+#REF!</f>
        <v>#REF!</v>
      </c>
      <c r="K525" s="319" t="e">
        <f>#REF!+#REF!</f>
        <v>#REF!</v>
      </c>
      <c r="L525" s="319" t="e">
        <f>#REF!+#REF!</f>
        <v>#REF!</v>
      </c>
      <c r="M525" s="319" t="e">
        <f>#REF!+#REF!</f>
        <v>#REF!</v>
      </c>
    </row>
    <row r="526" spans="2:13" s="140" customFormat="1">
      <c r="B526" s="152"/>
      <c r="C526" s="151"/>
      <c r="D526" s="151"/>
      <c r="E526" s="151"/>
      <c r="F526" s="151" t="s">
        <v>378</v>
      </c>
      <c r="G526" s="319" t="e">
        <f>#REF!+#REF!+#REF!+#REF!+#REF!+#REF!+#REF!+#REF!+#REF!</f>
        <v>#REF!</v>
      </c>
      <c r="H526" s="319" t="e">
        <f>#REF!+#REF!+#REF!+#REF!+#REF!+#REF!+#REF!+#REF!+#REF!</f>
        <v>#REF!</v>
      </c>
      <c r="I526" s="319" t="e">
        <f>#REF!+#REF!+#REF!+#REF!+#REF!+#REF!+#REF!+#REF!+#REF!</f>
        <v>#REF!</v>
      </c>
      <c r="J526" s="319" t="e">
        <f>#REF!+#REF!+#REF!+#REF!+#REF!+#REF!+#REF!+#REF!+#REF!+#REF!+#REF!</f>
        <v>#REF!</v>
      </c>
      <c r="K526" s="319" t="e">
        <f>#REF!+#REF!+#REF!+#REF!+#REF!+#REF!+#REF!+#REF!+#REF!+#REF!+#REF!</f>
        <v>#REF!</v>
      </c>
      <c r="L526" s="319" t="e">
        <f>#REF!+#REF!+#REF!+#REF!+#REF!+#REF!+#REF!+#REF!+#REF!+#REF!+#REF!</f>
        <v>#REF!</v>
      </c>
      <c r="M526" s="319" t="e">
        <f>#REF!+#REF!+#REF!+#REF!+#REF!+#REF!+#REF!+#REF!+#REF!+#REF!</f>
        <v>#REF!</v>
      </c>
    </row>
    <row r="527" spans="2:13" s="140" customFormat="1" ht="15" customHeight="1">
      <c r="B527" s="152"/>
      <c r="C527" s="151"/>
      <c r="D527" s="151"/>
      <c r="E527" s="151"/>
      <c r="F527" s="151" t="s">
        <v>379</v>
      </c>
      <c r="G527" s="319" t="e">
        <f>#REF!+#REF!+#REF!</f>
        <v>#REF!</v>
      </c>
      <c r="H527" s="319" t="e">
        <f>#REF!+#REF!+#REF!</f>
        <v>#REF!</v>
      </c>
      <c r="I527" s="319" t="e">
        <f>#REF!+#REF!+#REF!</f>
        <v>#REF!</v>
      </c>
      <c r="J527" s="319" t="e">
        <f>#REF!+#REF!+#REF!</f>
        <v>#REF!</v>
      </c>
      <c r="K527" s="319" t="e">
        <f>#REF!+#REF!+#REF!</f>
        <v>#REF!</v>
      </c>
      <c r="L527" s="319" t="e">
        <f>#REF!+#REF!+#REF!</f>
        <v>#REF!</v>
      </c>
      <c r="M527" s="319" t="e">
        <f>#REF!+#REF!+#REF!</f>
        <v>#REF!</v>
      </c>
    </row>
    <row r="528" spans="2:13" s="140" customFormat="1">
      <c r="B528" s="152"/>
      <c r="C528" s="151"/>
      <c r="D528" s="151"/>
      <c r="E528" s="151"/>
      <c r="F528" s="151" t="s">
        <v>380</v>
      </c>
      <c r="G528" s="319" t="e">
        <f>#REF!+#REF!+#REF!+#REF!+#REF!+#REF!+#REF!</f>
        <v>#REF!</v>
      </c>
      <c r="H528" s="319" t="e">
        <f>#REF!+#REF!+#REF!+#REF!+#REF!+#REF!+#REF!</f>
        <v>#REF!</v>
      </c>
      <c r="I528" s="319" t="e">
        <f>#REF!+#REF!+#REF!+#REF!+#REF!+#REF!+#REF!</f>
        <v>#REF!</v>
      </c>
      <c r="J528" s="319" t="e">
        <f>#REF!+#REF!+#REF!+#REF!+#REF!+#REF!+#REF!+#REF!</f>
        <v>#REF!</v>
      </c>
      <c r="K528" s="319" t="e">
        <f>#REF!+#REF!+#REF!+#REF!+#REF!+#REF!+#REF!+#REF!</f>
        <v>#REF!</v>
      </c>
      <c r="L528" s="319" t="e">
        <f>#REF!+#REF!+#REF!+#REF!+#REF!+#REF!+#REF!+#REF!</f>
        <v>#REF!</v>
      </c>
      <c r="M528" s="319" t="e">
        <f>+#REF!+#REF!+#REF!+#REF!+#REF!+#REF!</f>
        <v>#REF!</v>
      </c>
    </row>
    <row r="529" spans="2:13" s="140" customFormat="1">
      <c r="B529" s="152"/>
      <c r="C529" s="151"/>
      <c r="D529" s="151"/>
      <c r="E529" s="151"/>
      <c r="F529" s="151" t="s">
        <v>381</v>
      </c>
      <c r="G529" s="319" t="e">
        <f>#REF!+#REF!+#REF!+#REF!+#REF!+#REF!+#REF!+#REF!+#REF!+#REF!+#REF!+#REF!+#REF!+#REF!+#REF!+#REF!+#REF!+#REF!+#REF!+#REF!+#REF!+#REF!</f>
        <v>#REF!</v>
      </c>
      <c r="H529" s="319" t="e">
        <f>#REF!+#REF!+#REF!+#REF!+#REF!+#REF!+#REF!+#REF!+#REF!+#REF!+#REF!+#REF!+#REF!+#REF!+#REF!+#REF!+#REF!+#REF!+#REF!+#REF!+#REF!+#REF!</f>
        <v>#REF!</v>
      </c>
      <c r="I529" s="319" t="e">
        <f>#REF!+#REF!+#REF!+#REF!+#REF!+#REF!+#REF!+#REF!+#REF!+#REF!+#REF!+#REF!+#REF!+#REF!+#REF!+#REF!+#REF!+#REF!+#REF!+#REF!+#REF!+#REF!</f>
        <v>#REF!</v>
      </c>
      <c r="J529" s="319" t="e">
        <f>#REF!+#REF!+#REF!+#REF!+#REF!+#REF!+#REF!+#REF!+#REF!+#REF!+#REF!+#REF!+#REF!+#REF!+#REF!+#REF!+#REF!+#REF!+#REF!+#REF!+#REF!+#REF!</f>
        <v>#REF!</v>
      </c>
      <c r="K529" s="319" t="e">
        <f>#REF!+#REF!+#REF!+#REF!+#REF!+#REF!+#REF!+#REF!+#REF!+#REF!+#REF!+#REF!+#REF!+#REF!+#REF!+#REF!+#REF!+#REF!+#REF!+#REF!+#REF!+#REF!</f>
        <v>#REF!</v>
      </c>
      <c r="L529" s="319" t="e">
        <f>#REF!+#REF!+#REF!+#REF!+#REF!+#REF!+#REF!+#REF!+#REF!+#REF!+#REF!+#REF!+#REF!+#REF!+#REF!+#REF!+#REF!+#REF!+#REF!+#REF!+#REF!+#REF!</f>
        <v>#REF!</v>
      </c>
      <c r="M529" s="319" t="e">
        <f>#REF!+#REF!+#REF!+#REF!+#REF!+#REF!+#REF!+#REF!+#REF!+#REF!+#REF!+#REF!+#REF!+#REF!+#REF!+#REF!+#REF!+#REF!+#REF!</f>
        <v>#REF!</v>
      </c>
    </row>
    <row r="530" spans="2:13" s="140" customFormat="1">
      <c r="B530" s="152"/>
      <c r="C530" s="151"/>
      <c r="D530" s="151"/>
      <c r="E530" s="151"/>
      <c r="F530" s="151" t="s">
        <v>382</v>
      </c>
      <c r="G530" s="319" t="e">
        <f>#REF!</f>
        <v>#REF!</v>
      </c>
      <c r="H530" s="319" t="e">
        <f>#REF!</f>
        <v>#REF!</v>
      </c>
      <c r="I530" s="319" t="e">
        <f>#REF!</f>
        <v>#REF!</v>
      </c>
      <c r="J530" s="319" t="e">
        <f>#REF!</f>
        <v>#REF!</v>
      </c>
      <c r="K530" s="319" t="e">
        <f>#REF!</f>
        <v>#REF!</v>
      </c>
      <c r="L530" s="319" t="e">
        <f>#REF!</f>
        <v>#REF!</v>
      </c>
      <c r="M530" s="319" t="e">
        <f>#REF!</f>
        <v>#REF!</v>
      </c>
    </row>
    <row r="531" spans="2:13" s="140" customFormat="1">
      <c r="B531" s="152"/>
      <c r="C531" s="151"/>
      <c r="D531" s="151"/>
      <c r="E531" s="151"/>
      <c r="F531" s="151" t="s">
        <v>383</v>
      </c>
      <c r="G531" s="319" t="e">
        <f>#REF!+#REF!+#REF!+#REF!+#REF!+#REF!+#REF!+#REF!+#REF!+#REF!+#REF!+#REF!+#REF!+#REF!+#REF!+#REF!+#REF!+#REF!+#REF!+#REF!+#REF!+#REF!</f>
        <v>#REF!</v>
      </c>
      <c r="H531" s="319" t="e">
        <f>#REF!+#REF!+#REF!+#REF!+#REF!+#REF!+#REF!+#REF!+#REF!+#REF!+#REF!+#REF!+#REF!+#REF!+#REF!+#REF!+#REF!+#REF!+#REF!+#REF!+#REF!+#REF!</f>
        <v>#REF!</v>
      </c>
      <c r="I531" s="319" t="e">
        <f>#REF!+#REF!+#REF!+#REF!+#REF!+#REF!+#REF!+#REF!+#REF!+#REF!+#REF!+#REF!+#REF!+#REF!+#REF!+#REF!+#REF!+#REF!+#REF!+#REF!+#REF!+#REF!</f>
        <v>#REF!</v>
      </c>
      <c r="J531" s="319" t="e">
        <f>#REF!+#REF!+#REF!+#REF!+#REF!+#REF!+#REF!+#REF!+#REF!+#REF!+#REF!+#REF!+#REF!+#REF!+#REF!+#REF!+#REF!+#REF!+#REF!+#REF!+#REF!+#REF!</f>
        <v>#REF!</v>
      </c>
      <c r="K531" s="319" t="e">
        <f>#REF!+#REF!+#REF!+#REF!+#REF!+#REF!+#REF!+#REF!+#REF!+#REF!+#REF!+#REF!+#REF!+#REF!+#REF!+#REF!+#REF!+#REF!+#REF!+#REF!+#REF!</f>
        <v>#REF!</v>
      </c>
      <c r="L531" s="319" t="e">
        <f>#REF!+#REF!+#REF!+#REF!+#REF!+#REF!+#REF!+#REF!+#REF!+#REF!+#REF!+#REF!+#REF!+#REF!+#REF!+#REF!+#REF!+#REF!+#REF!+#REF!+#REF!</f>
        <v>#REF!</v>
      </c>
      <c r="M531" s="319" t="e">
        <f>#REF!+#REF!+#REF!+#REF!+#REF!+#REF!+#REF!+#REF!+#REF!+#REF!+#REF!+#REF!+#REF!+#REF!+#REF!+#REF!+#REF!+#REF!+#REF!+#REF!+#REF!</f>
        <v>#REF!</v>
      </c>
    </row>
    <row r="532" spans="2:13" s="140" customFormat="1" ht="15.2" customHeight="1">
      <c r="B532" s="152"/>
      <c r="C532" s="151"/>
      <c r="D532" s="151"/>
      <c r="E532" s="151"/>
      <c r="F532" s="151" t="s">
        <v>384</v>
      </c>
      <c r="G532" s="319" t="e">
        <f>#REF!+#REF!+#REF!+#REF!</f>
        <v>#REF!</v>
      </c>
      <c r="H532" s="319" t="e">
        <f>#REF!+#REF!+#REF!+#REF!</f>
        <v>#REF!</v>
      </c>
      <c r="I532" s="319" t="e">
        <f>#REF!+#REF!+#REF!+#REF!</f>
        <v>#REF!</v>
      </c>
      <c r="J532" s="319" t="e">
        <f>#REF!+#REF!+#REF!+#REF!</f>
        <v>#REF!</v>
      </c>
      <c r="K532" s="319" t="e">
        <f>#REF!+#REF!+#REF!+#REF!</f>
        <v>#REF!</v>
      </c>
      <c r="L532" s="319" t="e">
        <f>#REF!+#REF!+#REF!+#REF!</f>
        <v>#REF!</v>
      </c>
      <c r="M532" s="319" t="e">
        <f>#REF!+#REF!+#REF!+#REF!</f>
        <v>#REF!</v>
      </c>
    </row>
    <row r="533" spans="2:13" s="140" customFormat="1">
      <c r="B533" s="152"/>
      <c r="C533" s="151"/>
      <c r="D533" s="151"/>
      <c r="E533" s="151"/>
      <c r="F533" s="151" t="s">
        <v>385</v>
      </c>
      <c r="G533" s="319" t="e">
        <f>#REF!+#REF!+#REF!</f>
        <v>#REF!</v>
      </c>
      <c r="H533" s="319" t="e">
        <f>#REF!+#REF!+#REF!</f>
        <v>#REF!</v>
      </c>
      <c r="I533" s="319" t="e">
        <f>#REF!+#REF!+#REF!</f>
        <v>#REF!</v>
      </c>
      <c r="J533" s="319" t="e">
        <f>#REF!+#REF!+#REF!</f>
        <v>#REF!</v>
      </c>
      <c r="K533" s="319" t="e">
        <f>#REF!+#REF!+#REF!</f>
        <v>#REF!</v>
      </c>
      <c r="L533" s="319" t="e">
        <f>#REF!+#REF!+#REF!</f>
        <v>#REF!</v>
      </c>
      <c r="M533" s="319" t="e">
        <f>#REF!+#REF!+#REF!</f>
        <v>#REF!</v>
      </c>
    </row>
    <row r="534" spans="2:13" s="140" customFormat="1">
      <c r="B534" s="152"/>
      <c r="C534" s="151"/>
      <c r="D534" s="151"/>
      <c r="E534" s="151"/>
      <c r="F534" s="151" t="s">
        <v>386</v>
      </c>
      <c r="G534" s="319" t="e">
        <f>#REF!+#REF!+#REF!+#REF!+#REF!+#REF!+#REF!+#REF!+#REF!+#REF!</f>
        <v>#REF!</v>
      </c>
      <c r="H534" s="319" t="e">
        <f>#REF!+#REF!+#REF!+#REF!+#REF!+#REF!+#REF!+#REF!+#REF!+#REF!</f>
        <v>#REF!</v>
      </c>
      <c r="I534" s="319" t="e">
        <f>#REF!+#REF!+#REF!+#REF!+#REF!+#REF!+#REF!+#REF!+#REF!+#REF!</f>
        <v>#REF!</v>
      </c>
      <c r="J534" s="319" t="e">
        <f>#REF!+#REF!+#REF!+#REF!+#REF!+#REF!+#REF!+#REF!+#REF!+#REF!</f>
        <v>#REF!</v>
      </c>
      <c r="K534" s="319" t="e">
        <f>#REF!+#REF!+#REF!+#REF!+#REF!+#REF!+#REF!+#REF!+#REF!+#REF!</f>
        <v>#REF!</v>
      </c>
      <c r="L534" s="319" t="e">
        <f>#REF!+#REF!+#REF!+#REF!+#REF!+#REF!+#REF!+#REF!+#REF!+#REF!</f>
        <v>#REF!</v>
      </c>
      <c r="M534" s="319" t="e">
        <f>#REF!+#REF!+#REF!+#REF!+#REF!+#REF!+#REF!+#REF!+#REF!+#REF!</f>
        <v>#REF!</v>
      </c>
    </row>
    <row r="535" spans="2:13" s="140" customFormat="1">
      <c r="B535" s="152"/>
      <c r="C535" s="151"/>
      <c r="D535" s="151"/>
      <c r="E535" s="151"/>
      <c r="F535" s="151" t="s">
        <v>387</v>
      </c>
      <c r="G535" s="319" t="e">
        <f>#REF!+#REF!+#REF!+#REF!+#REF!+#REF!</f>
        <v>#REF!</v>
      </c>
      <c r="H535" s="319" t="e">
        <f>#REF!+#REF!+#REF!+#REF!+#REF!+#REF!</f>
        <v>#REF!</v>
      </c>
      <c r="I535" s="319" t="e">
        <f>#REF!+#REF!+#REF!+#REF!+#REF!+#REF!</f>
        <v>#REF!</v>
      </c>
      <c r="J535" s="319" t="e">
        <f>#REF!+#REF!+#REF!+#REF!+#REF!+#REF!</f>
        <v>#REF!</v>
      </c>
      <c r="K535" s="319" t="e">
        <f>#REF!+#REF!+#REF!+#REF!+#REF!+#REF!</f>
        <v>#REF!</v>
      </c>
      <c r="L535" s="319" t="e">
        <f>#REF!+#REF!+#REF!+#REF!+#REF!+#REF!</f>
        <v>#REF!</v>
      </c>
      <c r="M535" s="319" t="e">
        <f>#REF!+#REF!+#REF!</f>
        <v>#REF!</v>
      </c>
    </row>
    <row r="536" spans="2:13" s="140" customFormat="1" ht="15.2" customHeight="1">
      <c r="B536" s="152"/>
      <c r="C536" s="151"/>
      <c r="D536" s="151"/>
      <c r="E536" s="151"/>
      <c r="F536" s="151" t="s">
        <v>388</v>
      </c>
      <c r="G536" s="319" t="e">
        <f>#REF!</f>
        <v>#REF!</v>
      </c>
      <c r="H536" s="319" t="e">
        <f>#REF!</f>
        <v>#REF!</v>
      </c>
      <c r="I536" s="319" t="e">
        <f>#REF!</f>
        <v>#REF!</v>
      </c>
      <c r="J536" s="319" t="e">
        <f>#REF!</f>
        <v>#REF!</v>
      </c>
      <c r="K536" s="319" t="e">
        <f>#REF!</f>
        <v>#REF!</v>
      </c>
      <c r="L536" s="319" t="e">
        <f>#REF!</f>
        <v>#REF!</v>
      </c>
      <c r="M536" s="319" t="e">
        <f>#REF!</f>
        <v>#REF!</v>
      </c>
    </row>
    <row r="542" spans="2:13" ht="15.2" customHeight="1"/>
    <row r="546" ht="15.2" customHeight="1"/>
    <row r="549" ht="15.6" customHeight="1"/>
    <row r="554" ht="15.6" customHeight="1"/>
    <row r="555" ht="15.6" customHeight="1"/>
    <row r="556" ht="15.6" customHeight="1"/>
    <row r="559" ht="15.2" customHeight="1"/>
  </sheetData>
  <mergeCells count="280">
    <mergeCell ref="F37:F38"/>
    <mergeCell ref="F40:F41"/>
    <mergeCell ref="F43:F44"/>
    <mergeCell ref="F46:F47"/>
    <mergeCell ref="F61:F62"/>
    <mergeCell ref="O7:O8"/>
    <mergeCell ref="O26:O27"/>
    <mergeCell ref="B315:G315"/>
    <mergeCell ref="B322:L322"/>
    <mergeCell ref="B174:B175"/>
    <mergeCell ref="B189:B192"/>
    <mergeCell ref="B194:B197"/>
    <mergeCell ref="B199:B202"/>
    <mergeCell ref="B204:B207"/>
    <mergeCell ref="B209:B211"/>
    <mergeCell ref="B213:B215"/>
    <mergeCell ref="B217:B220"/>
    <mergeCell ref="B222:B224"/>
    <mergeCell ref="B226:B228"/>
    <mergeCell ref="B244:B245"/>
    <mergeCell ref="A246:P246"/>
    <mergeCell ref="B249:C249"/>
    <mergeCell ref="C7:C8"/>
    <mergeCell ref="C22:C23"/>
    <mergeCell ref="A194:A197"/>
    <mergeCell ref="A199:A202"/>
    <mergeCell ref="A204:A207"/>
    <mergeCell ref="A209:A211"/>
    <mergeCell ref="A213:A215"/>
    <mergeCell ref="A217:A220"/>
    <mergeCell ref="A222:A224"/>
    <mergeCell ref="A226:A228"/>
    <mergeCell ref="A244:A245"/>
    <mergeCell ref="A253:A254"/>
    <mergeCell ref="A255:A256"/>
    <mergeCell ref="A258:A259"/>
    <mergeCell ref="A260:A261"/>
    <mergeCell ref="A273:A274"/>
    <mergeCell ref="A276:A277"/>
    <mergeCell ref="B323:L323"/>
    <mergeCell ref="B329:L329"/>
    <mergeCell ref="B330:L330"/>
    <mergeCell ref="B253:B254"/>
    <mergeCell ref="B255:B256"/>
    <mergeCell ref="B258:B259"/>
    <mergeCell ref="B260:B261"/>
    <mergeCell ref="B273:B274"/>
    <mergeCell ref="B276:B277"/>
    <mergeCell ref="B279:B280"/>
    <mergeCell ref="C253:C254"/>
    <mergeCell ref="C255:C256"/>
    <mergeCell ref="C258:C259"/>
    <mergeCell ref="D258:D259"/>
    <mergeCell ref="C273:C274"/>
    <mergeCell ref="C276:C277"/>
    <mergeCell ref="C279:C280"/>
    <mergeCell ref="D253:D254"/>
    <mergeCell ref="A7:A8"/>
    <mergeCell ref="A22:A23"/>
    <mergeCell ref="A26:A27"/>
    <mergeCell ref="A37:A38"/>
    <mergeCell ref="A40:A41"/>
    <mergeCell ref="A43:A44"/>
    <mergeCell ref="A46:A47"/>
    <mergeCell ref="A61:A62"/>
    <mergeCell ref="A101:A102"/>
    <mergeCell ref="A111:A112"/>
    <mergeCell ref="A137:A138"/>
    <mergeCell ref="A142:A143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89:A192"/>
    <mergeCell ref="A279:A280"/>
    <mergeCell ref="B7:B8"/>
    <mergeCell ref="B22:B23"/>
    <mergeCell ref="B24:B25"/>
    <mergeCell ref="B26:B27"/>
    <mergeCell ref="B37:B38"/>
    <mergeCell ref="B40:B41"/>
    <mergeCell ref="B43:B44"/>
    <mergeCell ref="B46:B47"/>
    <mergeCell ref="B61:B62"/>
    <mergeCell ref="B101:B102"/>
    <mergeCell ref="B111:B112"/>
    <mergeCell ref="B137:B138"/>
    <mergeCell ref="B142:B143"/>
    <mergeCell ref="B160:B161"/>
    <mergeCell ref="B162:B163"/>
    <mergeCell ref="B164:B165"/>
    <mergeCell ref="B166:B167"/>
    <mergeCell ref="B168:B169"/>
    <mergeCell ref="B170:B171"/>
    <mergeCell ref="B172:B173"/>
    <mergeCell ref="C24:C25"/>
    <mergeCell ref="C26:C27"/>
    <mergeCell ref="C37:C38"/>
    <mergeCell ref="C40:C41"/>
    <mergeCell ref="C43:C44"/>
    <mergeCell ref="C46:C47"/>
    <mergeCell ref="C61:C62"/>
    <mergeCell ref="C101:C102"/>
    <mergeCell ref="C111:C112"/>
    <mergeCell ref="C160:C161"/>
    <mergeCell ref="C162:C163"/>
    <mergeCell ref="C164:C165"/>
    <mergeCell ref="C166:C167"/>
    <mergeCell ref="C260:C261"/>
    <mergeCell ref="C168:C169"/>
    <mergeCell ref="C170:C171"/>
    <mergeCell ref="C172:C173"/>
    <mergeCell ref="C174:C175"/>
    <mergeCell ref="C189:C192"/>
    <mergeCell ref="C194:C197"/>
    <mergeCell ref="C199:C202"/>
    <mergeCell ref="C204:C207"/>
    <mergeCell ref="C209:C211"/>
    <mergeCell ref="B182:F182"/>
    <mergeCell ref="D204:D207"/>
    <mergeCell ref="C213:C215"/>
    <mergeCell ref="C217:C220"/>
    <mergeCell ref="C222:C224"/>
    <mergeCell ref="C226:C228"/>
    <mergeCell ref="C244:C245"/>
    <mergeCell ref="D7:D8"/>
    <mergeCell ref="D22:D23"/>
    <mergeCell ref="D24:D25"/>
    <mergeCell ref="D26:D27"/>
    <mergeCell ref="D37:D38"/>
    <mergeCell ref="D40:D41"/>
    <mergeCell ref="D43:D44"/>
    <mergeCell ref="D46:D47"/>
    <mergeCell ref="D86:D87"/>
    <mergeCell ref="D260:D261"/>
    <mergeCell ref="D273:D274"/>
    <mergeCell ref="D276:D277"/>
    <mergeCell ref="D279:D280"/>
    <mergeCell ref="E7:E8"/>
    <mergeCell ref="E101:E102"/>
    <mergeCell ref="E129:E131"/>
    <mergeCell ref="E190:E192"/>
    <mergeCell ref="E195:E197"/>
    <mergeCell ref="E200:E202"/>
    <mergeCell ref="E205:E207"/>
    <mergeCell ref="E210:E211"/>
    <mergeCell ref="E214:E215"/>
    <mergeCell ref="E218:E220"/>
    <mergeCell ref="E223:E224"/>
    <mergeCell ref="E227:E228"/>
    <mergeCell ref="D209:D211"/>
    <mergeCell ref="D213:D215"/>
    <mergeCell ref="D217:D220"/>
    <mergeCell ref="D222:D224"/>
    <mergeCell ref="D226:D228"/>
    <mergeCell ref="D244:D245"/>
    <mergeCell ref="D101:D102"/>
    <mergeCell ref="D111:D112"/>
    <mergeCell ref="D255:D256"/>
    <mergeCell ref="F101:F102"/>
    <mergeCell ref="F111:F112"/>
    <mergeCell ref="F137:F138"/>
    <mergeCell ref="F142:F143"/>
    <mergeCell ref="F160:F161"/>
    <mergeCell ref="F162:F163"/>
    <mergeCell ref="F164:F165"/>
    <mergeCell ref="F166:F167"/>
    <mergeCell ref="F168:F169"/>
    <mergeCell ref="B109:N109"/>
    <mergeCell ref="B120:N120"/>
    <mergeCell ref="D194:D197"/>
    <mergeCell ref="D199:D202"/>
    <mergeCell ref="D129:D131"/>
    <mergeCell ref="D137:D138"/>
    <mergeCell ref="D139:D140"/>
    <mergeCell ref="D141:D142"/>
    <mergeCell ref="D143:D144"/>
    <mergeCell ref="D174:D175"/>
    <mergeCell ref="D189:D192"/>
    <mergeCell ref="C129:C131"/>
    <mergeCell ref="C137:C138"/>
    <mergeCell ref="C142:C143"/>
    <mergeCell ref="F258:F259"/>
    <mergeCell ref="F260:F261"/>
    <mergeCell ref="F273:F274"/>
    <mergeCell ref="F170:F171"/>
    <mergeCell ref="F172:F173"/>
    <mergeCell ref="F174:F175"/>
    <mergeCell ref="F189:F192"/>
    <mergeCell ref="F194:F197"/>
    <mergeCell ref="F199:F202"/>
    <mergeCell ref="F204:F207"/>
    <mergeCell ref="F209:F211"/>
    <mergeCell ref="F213:F215"/>
    <mergeCell ref="F276:F277"/>
    <mergeCell ref="F279:F280"/>
    <mergeCell ref="G22:G23"/>
    <mergeCell ref="H22:H23"/>
    <mergeCell ref="J22:J23"/>
    <mergeCell ref="K22:K23"/>
    <mergeCell ref="L22:L23"/>
    <mergeCell ref="M22:M23"/>
    <mergeCell ref="N7:N8"/>
    <mergeCell ref="N22:N23"/>
    <mergeCell ref="N26:N27"/>
    <mergeCell ref="N142:N143"/>
    <mergeCell ref="N253:N254"/>
    <mergeCell ref="N255:N256"/>
    <mergeCell ref="N258:N259"/>
    <mergeCell ref="N273:N274"/>
    <mergeCell ref="N276:N277"/>
    <mergeCell ref="N279:N280"/>
    <mergeCell ref="F217:F220"/>
    <mergeCell ref="F222:F224"/>
    <mergeCell ref="F226:F228"/>
    <mergeCell ref="F244:F245"/>
    <mergeCell ref="F253:F254"/>
    <mergeCell ref="F255:F256"/>
    <mergeCell ref="O279:O280"/>
    <mergeCell ref="P7:P8"/>
    <mergeCell ref="P22:P23"/>
    <mergeCell ref="P24:P25"/>
    <mergeCell ref="P26:P27"/>
    <mergeCell ref="P37:P38"/>
    <mergeCell ref="P40:P41"/>
    <mergeCell ref="P43:P44"/>
    <mergeCell ref="P46:P47"/>
    <mergeCell ref="P61:P62"/>
    <mergeCell ref="P137:P138"/>
    <mergeCell ref="P142:P143"/>
    <mergeCell ref="P160:P161"/>
    <mergeCell ref="P162:P163"/>
    <mergeCell ref="P164:P165"/>
    <mergeCell ref="P166:P167"/>
    <mergeCell ref="P168:P169"/>
    <mergeCell ref="P170:P171"/>
    <mergeCell ref="B81:P81"/>
    <mergeCell ref="B99:N99"/>
    <mergeCell ref="I7:M7"/>
    <mergeCell ref="B10:P10"/>
    <mergeCell ref="B11:P11"/>
    <mergeCell ref="B13:E13"/>
    <mergeCell ref="P279:P280"/>
    <mergeCell ref="P172:P173"/>
    <mergeCell ref="P174:P175"/>
    <mergeCell ref="P189:P192"/>
    <mergeCell ref="P194:P197"/>
    <mergeCell ref="P199:P202"/>
    <mergeCell ref="P204:P207"/>
    <mergeCell ref="P209:P211"/>
    <mergeCell ref="P213:P215"/>
    <mergeCell ref="P217:P220"/>
    <mergeCell ref="N1:P2"/>
    <mergeCell ref="P222:P224"/>
    <mergeCell ref="P226:P228"/>
    <mergeCell ref="P244:P245"/>
    <mergeCell ref="P253:P254"/>
    <mergeCell ref="P255:P256"/>
    <mergeCell ref="P258:P259"/>
    <mergeCell ref="P273:P274"/>
    <mergeCell ref="P276:P277"/>
    <mergeCell ref="O142:O143"/>
    <mergeCell ref="O253:O254"/>
    <mergeCell ref="O255:O256"/>
    <mergeCell ref="O258:O259"/>
    <mergeCell ref="O273:O274"/>
    <mergeCell ref="O276:O277"/>
    <mergeCell ref="A3:N3"/>
    <mergeCell ref="A4:N4"/>
    <mergeCell ref="A5:N5"/>
    <mergeCell ref="B20:P20"/>
    <mergeCell ref="B69:P69"/>
    <mergeCell ref="F7:F8"/>
    <mergeCell ref="F22:F23"/>
    <mergeCell ref="F24:F25"/>
    <mergeCell ref="F26:F27"/>
  </mergeCells>
  <printOptions horizontalCentered="1" verticalCentered="1"/>
  <pageMargins left="0.196850393700787" right="0.196850393700787" top="0.39370078740157499" bottom="0.39370078740157499" header="0.39370078740157499" footer="0.39370078740157499"/>
  <pageSetup paperSize="9" scale="10" firstPageNumber="2" fitToHeight="0" orientation="landscape" useFirstPageNumber="1" r:id="rId1"/>
  <headerFooter>
    <oddHeader>&amp;C&amp;P</oddHeader>
  </headerFooter>
  <rowBreaks count="1" manualBreakCount="1">
    <brk id="4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7"/>
  <sheetViews>
    <sheetView tabSelected="1" view="pageBreakPreview" zoomScale="86" zoomScaleNormal="100" workbookViewId="0">
      <pane ySplit="1" topLeftCell="A235" activePane="bottomLeft" state="frozen"/>
      <selection pane="bottomLeft" activeCell="F310" sqref="F310:F324"/>
    </sheetView>
  </sheetViews>
  <sheetFormatPr defaultColWidth="9" defaultRowHeight="15"/>
  <cols>
    <col min="1" max="1" width="5.5703125" customWidth="1"/>
    <col min="2" max="2" width="46.28515625" customWidth="1"/>
    <col min="3" max="3" width="10.85546875" customWidth="1"/>
    <col min="6" max="6" width="11" style="7" customWidth="1"/>
    <col min="7" max="9" width="9.140625" style="7"/>
    <col min="10" max="10" width="10" style="7" customWidth="1"/>
    <col min="11" max="11" width="9.7109375" style="7" customWidth="1"/>
    <col min="12" max="12" width="55.140625" customWidth="1"/>
  </cols>
  <sheetData>
    <row r="1" spans="1:12">
      <c r="H1" s="504" t="s">
        <v>389</v>
      </c>
      <c r="I1" s="504"/>
      <c r="J1" s="504"/>
      <c r="K1" s="504"/>
    </row>
    <row r="2" spans="1:12" ht="15" customHeight="1"/>
    <row r="3" spans="1:12" ht="18.75">
      <c r="A3" s="505" t="s">
        <v>390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</row>
    <row r="4" spans="1:12">
      <c r="A4" s="485" t="s">
        <v>2</v>
      </c>
      <c r="B4" s="485" t="s">
        <v>3</v>
      </c>
      <c r="C4" s="485" t="s">
        <v>391</v>
      </c>
      <c r="D4" s="485" t="s">
        <v>392</v>
      </c>
      <c r="E4" s="485"/>
      <c r="F4" s="485"/>
      <c r="G4" s="506" t="s">
        <v>393</v>
      </c>
      <c r="H4" s="506"/>
      <c r="I4" s="506"/>
      <c r="J4" s="506"/>
      <c r="K4" s="506"/>
    </row>
    <row r="5" spans="1:12" ht="25.5">
      <c r="A5" s="485"/>
      <c r="B5" s="485"/>
      <c r="C5" s="485"/>
      <c r="D5" s="9" t="s">
        <v>394</v>
      </c>
      <c r="E5" s="9" t="s">
        <v>395</v>
      </c>
      <c r="F5" s="8" t="s">
        <v>396</v>
      </c>
      <c r="G5" s="10">
        <v>2026</v>
      </c>
      <c r="H5" s="10">
        <v>2027</v>
      </c>
      <c r="I5" s="10">
        <v>2028</v>
      </c>
      <c r="J5" s="10">
        <v>2029</v>
      </c>
      <c r="K5" s="10">
        <v>2030</v>
      </c>
    </row>
    <row r="6" spans="1:1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</row>
    <row r="7" spans="1:12" ht="15.75" customHeight="1">
      <c r="A7" s="507" t="s">
        <v>32</v>
      </c>
      <c r="B7" s="508"/>
      <c r="C7" s="508"/>
      <c r="D7" s="508"/>
      <c r="E7" s="508"/>
      <c r="F7" s="508"/>
      <c r="G7" s="508"/>
      <c r="H7" s="508"/>
      <c r="I7" s="508"/>
      <c r="J7" s="508"/>
      <c r="K7" s="509"/>
    </row>
    <row r="8" spans="1:12" ht="31.5" customHeight="1">
      <c r="A8" s="13"/>
      <c r="B8" s="15" t="s">
        <v>397</v>
      </c>
      <c r="C8" s="15"/>
      <c r="D8" s="15"/>
      <c r="E8" s="15"/>
      <c r="F8" s="16"/>
      <c r="G8" s="17">
        <v>70</v>
      </c>
      <c r="H8" s="17" t="s">
        <v>39</v>
      </c>
      <c r="I8" s="17" t="s">
        <v>39</v>
      </c>
      <c r="J8" s="17" t="s">
        <v>398</v>
      </c>
      <c r="K8" s="17" t="s">
        <v>39</v>
      </c>
    </row>
    <row r="9" spans="1:12" ht="33.75" customHeight="1">
      <c r="A9" s="18">
        <v>1</v>
      </c>
      <c r="B9" s="15" t="s">
        <v>399</v>
      </c>
      <c r="C9" s="18" t="s">
        <v>37</v>
      </c>
      <c r="D9" s="19">
        <v>195.7</v>
      </c>
      <c r="E9" s="20">
        <v>105.5</v>
      </c>
      <c r="F9" s="21">
        <f>D9/E9*100</f>
        <v>185.49763033175401</v>
      </c>
      <c r="G9" s="21">
        <v>101.1</v>
      </c>
      <c r="H9" s="21">
        <v>101.1</v>
      </c>
      <c r="I9" s="21">
        <v>101.1</v>
      </c>
      <c r="J9" s="21">
        <v>102</v>
      </c>
      <c r="K9" s="52">
        <v>102.5</v>
      </c>
    </row>
    <row r="10" spans="1:12" ht="15.75">
      <c r="A10" s="18"/>
      <c r="B10" s="498" t="s">
        <v>400</v>
      </c>
      <c r="C10" s="499"/>
      <c r="D10" s="500"/>
      <c r="E10" s="22"/>
      <c r="F10" s="23"/>
      <c r="G10" s="23"/>
      <c r="H10" s="23"/>
      <c r="I10" s="23"/>
      <c r="J10" s="23"/>
      <c r="K10" s="53"/>
    </row>
    <row r="11" spans="1:12" ht="28.5" customHeight="1">
      <c r="A11" s="18">
        <v>2</v>
      </c>
      <c r="B11" s="15" t="s">
        <v>401</v>
      </c>
      <c r="C11" s="24" t="s">
        <v>45</v>
      </c>
      <c r="D11" s="19">
        <v>7.9</v>
      </c>
      <c r="E11" s="25">
        <v>8</v>
      </c>
      <c r="F11" s="21">
        <f>D11/E11*100</f>
        <v>98.75</v>
      </c>
      <c r="G11" s="21">
        <v>8.5</v>
      </c>
      <c r="H11" s="21">
        <v>9.1999999999999993</v>
      </c>
      <c r="I11" s="21">
        <v>9.8000000000000007</v>
      </c>
      <c r="J11" s="21">
        <v>10.5</v>
      </c>
      <c r="K11" s="21">
        <v>11.2</v>
      </c>
      <c r="L11" s="1"/>
    </row>
    <row r="12" spans="1:12" s="1" customFormat="1" ht="24" customHeight="1">
      <c r="A12" s="26">
        <v>1</v>
      </c>
      <c r="B12" s="27" t="s">
        <v>402</v>
      </c>
      <c r="C12" s="24" t="s">
        <v>45</v>
      </c>
      <c r="D12" s="28">
        <v>0.3</v>
      </c>
      <c r="E12" s="29">
        <v>0.05</v>
      </c>
      <c r="F12" s="510">
        <v>69.599999999999994</v>
      </c>
      <c r="G12" s="30">
        <v>0.3</v>
      </c>
      <c r="H12" s="31">
        <v>0.4</v>
      </c>
      <c r="I12" s="31">
        <v>0.4</v>
      </c>
      <c r="J12" s="31">
        <v>0.5</v>
      </c>
      <c r="K12" s="31">
        <v>0.5</v>
      </c>
    </row>
    <row r="13" spans="1:12" s="1" customFormat="1" ht="21" customHeight="1">
      <c r="A13" s="26">
        <v>2</v>
      </c>
      <c r="B13" s="27" t="s">
        <v>403</v>
      </c>
      <c r="C13" s="24" t="s">
        <v>45</v>
      </c>
      <c r="D13" s="28">
        <v>1.2</v>
      </c>
      <c r="E13" s="29">
        <v>0.4</v>
      </c>
      <c r="F13" s="510">
        <v>69.599999999999994</v>
      </c>
      <c r="G13" s="30">
        <v>0.9</v>
      </c>
      <c r="H13" s="31">
        <v>1</v>
      </c>
      <c r="I13" s="31">
        <v>1.1000000000000001</v>
      </c>
      <c r="J13" s="31">
        <v>1.1000000000000001</v>
      </c>
      <c r="K13" s="31">
        <v>1.2</v>
      </c>
    </row>
    <row r="14" spans="1:12" s="1" customFormat="1" ht="24" customHeight="1">
      <c r="A14" s="26">
        <v>3</v>
      </c>
      <c r="B14" s="27" t="s">
        <v>404</v>
      </c>
      <c r="C14" s="24" t="s">
        <v>45</v>
      </c>
      <c r="D14" s="28">
        <v>1.2</v>
      </c>
      <c r="E14" s="29">
        <v>0.9</v>
      </c>
      <c r="F14" s="510">
        <v>69.599999999999994</v>
      </c>
      <c r="G14" s="30">
        <v>1</v>
      </c>
      <c r="H14" s="31">
        <v>1.1000000000000001</v>
      </c>
      <c r="I14" s="31">
        <v>1.2</v>
      </c>
      <c r="J14" s="31">
        <v>1.3</v>
      </c>
      <c r="K14" s="31">
        <v>1.2</v>
      </c>
    </row>
    <row r="15" spans="1:12" s="1" customFormat="1" ht="26.25" customHeight="1">
      <c r="A15" s="26">
        <v>4</v>
      </c>
      <c r="B15" s="27" t="s">
        <v>405</v>
      </c>
      <c r="C15" s="24" t="s">
        <v>45</v>
      </c>
      <c r="D15" s="28">
        <v>0.1</v>
      </c>
      <c r="E15" s="29">
        <v>0.08</v>
      </c>
      <c r="F15" s="510">
        <v>69.599999999999994</v>
      </c>
      <c r="G15" s="30">
        <v>0.4</v>
      </c>
      <c r="H15" s="31">
        <v>0.4</v>
      </c>
      <c r="I15" s="31">
        <v>0.4</v>
      </c>
      <c r="J15" s="31">
        <v>0.5</v>
      </c>
      <c r="K15" s="31">
        <v>0.4</v>
      </c>
    </row>
    <row r="16" spans="1:12" s="1" customFormat="1" ht="30">
      <c r="A16" s="26">
        <v>5</v>
      </c>
      <c r="B16" s="27" t="s">
        <v>406</v>
      </c>
      <c r="C16" s="24" t="s">
        <v>45</v>
      </c>
      <c r="D16" s="28">
        <v>0.1</v>
      </c>
      <c r="E16" s="29">
        <v>0.01</v>
      </c>
      <c r="F16" s="510">
        <v>69.599999999999994</v>
      </c>
      <c r="G16" s="30">
        <v>0.5</v>
      </c>
      <c r="H16" s="31">
        <v>0.5</v>
      </c>
      <c r="I16" s="31">
        <v>0.5</v>
      </c>
      <c r="J16" s="31">
        <v>0.5</v>
      </c>
      <c r="K16" s="31">
        <v>0.5</v>
      </c>
    </row>
    <row r="17" spans="1:11" s="1" customFormat="1" ht="30">
      <c r="A17" s="26">
        <v>6</v>
      </c>
      <c r="B17" s="27" t="s">
        <v>407</v>
      </c>
      <c r="C17" s="24" t="s">
        <v>45</v>
      </c>
      <c r="D17" s="28">
        <v>0.6</v>
      </c>
      <c r="E17" s="29">
        <v>0.02</v>
      </c>
      <c r="F17" s="510">
        <v>69.599999999999994</v>
      </c>
      <c r="G17" s="30">
        <v>0.5</v>
      </c>
      <c r="H17" s="31">
        <v>0.5</v>
      </c>
      <c r="I17" s="31">
        <v>0.5</v>
      </c>
      <c r="J17" s="31">
        <v>0.6</v>
      </c>
      <c r="K17" s="31">
        <v>0.5</v>
      </c>
    </row>
    <row r="18" spans="1:11" s="1" customFormat="1" ht="30">
      <c r="A18" s="26">
        <v>7</v>
      </c>
      <c r="B18" s="27" t="s">
        <v>408</v>
      </c>
      <c r="C18" s="24" t="s">
        <v>45</v>
      </c>
      <c r="D18" s="28">
        <v>1.2</v>
      </c>
      <c r="E18" s="29">
        <v>0.8</v>
      </c>
      <c r="F18" s="510">
        <v>69.599999999999994</v>
      </c>
      <c r="G18" s="30">
        <v>1.2</v>
      </c>
      <c r="H18" s="31">
        <v>1.3</v>
      </c>
      <c r="I18" s="31">
        <v>1.4</v>
      </c>
      <c r="J18" s="31">
        <v>1.45</v>
      </c>
      <c r="K18" s="31">
        <v>1.6</v>
      </c>
    </row>
    <row r="19" spans="1:11" s="1" customFormat="1" ht="30">
      <c r="A19" s="26">
        <v>8</v>
      </c>
      <c r="B19" s="27" t="s">
        <v>409</v>
      </c>
      <c r="C19" s="24" t="s">
        <v>45</v>
      </c>
      <c r="D19" s="28">
        <v>0.9</v>
      </c>
      <c r="E19" s="29">
        <v>0.6</v>
      </c>
      <c r="F19" s="510">
        <v>69.599999999999994</v>
      </c>
      <c r="G19" s="30">
        <v>1</v>
      </c>
      <c r="H19" s="31">
        <v>1.1000000000000001</v>
      </c>
      <c r="I19" s="31">
        <v>1.2</v>
      </c>
      <c r="J19" s="31">
        <v>1.2</v>
      </c>
      <c r="K19" s="31">
        <v>1.3</v>
      </c>
    </row>
    <row r="20" spans="1:11" s="1" customFormat="1" ht="30">
      <c r="A20" s="26">
        <v>9</v>
      </c>
      <c r="B20" s="27" t="s">
        <v>410</v>
      </c>
      <c r="C20" s="24" t="s">
        <v>45</v>
      </c>
      <c r="D20" s="28">
        <v>0.2</v>
      </c>
      <c r="E20" s="29">
        <v>0.1</v>
      </c>
      <c r="F20" s="510">
        <v>69.599999999999994</v>
      </c>
      <c r="G20" s="30">
        <v>0.5</v>
      </c>
      <c r="H20" s="31">
        <v>0.5</v>
      </c>
      <c r="I20" s="31">
        <v>0.5</v>
      </c>
      <c r="J20" s="31">
        <v>0.6</v>
      </c>
      <c r="K20" s="31">
        <v>0.6</v>
      </c>
    </row>
    <row r="21" spans="1:11" s="1" customFormat="1" ht="30">
      <c r="A21" s="26">
        <v>10</v>
      </c>
      <c r="B21" s="27" t="s">
        <v>411</v>
      </c>
      <c r="C21" s="24" t="s">
        <v>45</v>
      </c>
      <c r="D21" s="28">
        <v>0.9</v>
      </c>
      <c r="E21" s="29">
        <v>0.8</v>
      </c>
      <c r="F21" s="510">
        <v>69.599999999999994</v>
      </c>
      <c r="G21" s="30">
        <v>1</v>
      </c>
      <c r="H21" s="31">
        <v>1.1000000000000001</v>
      </c>
      <c r="I21" s="31">
        <v>1.1000000000000001</v>
      </c>
      <c r="J21" s="31">
        <v>1.2</v>
      </c>
      <c r="K21" s="31">
        <v>1.4</v>
      </c>
    </row>
    <row r="22" spans="1:11" s="1" customFormat="1" ht="30">
      <c r="A22" s="26">
        <v>11</v>
      </c>
      <c r="B22" s="27" t="s">
        <v>232</v>
      </c>
      <c r="C22" s="24" t="s">
        <v>45</v>
      </c>
      <c r="D22" s="28">
        <v>1.2</v>
      </c>
      <c r="E22" s="29">
        <v>4.2</v>
      </c>
      <c r="F22" s="510">
        <v>69.599999999999994</v>
      </c>
      <c r="G22" s="30">
        <v>1.2</v>
      </c>
      <c r="H22" s="31">
        <v>1.3</v>
      </c>
      <c r="I22" s="31">
        <v>1.5</v>
      </c>
      <c r="J22" s="31">
        <v>1.5</v>
      </c>
      <c r="K22" s="31">
        <v>2</v>
      </c>
    </row>
    <row r="23" spans="1:11" s="1" customFormat="1" ht="39" customHeight="1">
      <c r="A23" s="26"/>
      <c r="B23" s="32" t="s">
        <v>412</v>
      </c>
      <c r="C23" s="33" t="s">
        <v>413</v>
      </c>
      <c r="D23" s="21">
        <v>16</v>
      </c>
      <c r="E23" s="21">
        <v>19.600000000000001</v>
      </c>
      <c r="F23" s="34">
        <f t="shared" ref="F23:F86" si="0">D23/E23*100</f>
        <v>81.632653061224502</v>
      </c>
      <c r="G23" s="17">
        <v>23.7</v>
      </c>
      <c r="H23" s="17">
        <v>25.5</v>
      </c>
      <c r="I23" s="17">
        <v>27.6</v>
      </c>
      <c r="J23" s="17">
        <v>27.6</v>
      </c>
      <c r="K23" s="17">
        <v>27.6</v>
      </c>
    </row>
    <row r="24" spans="1:11" s="1" customFormat="1" ht="31.5">
      <c r="A24" s="26">
        <v>1</v>
      </c>
      <c r="B24" s="27" t="s">
        <v>402</v>
      </c>
      <c r="C24" s="33" t="s">
        <v>413</v>
      </c>
      <c r="D24" s="35">
        <v>1.7</v>
      </c>
      <c r="E24" s="35">
        <v>2.2000000000000002</v>
      </c>
      <c r="F24" s="511">
        <f t="shared" si="0"/>
        <v>77.272727272727295</v>
      </c>
      <c r="G24" s="37">
        <v>2.5</v>
      </c>
      <c r="H24" s="37">
        <v>2.5</v>
      </c>
      <c r="I24" s="37">
        <v>2.8</v>
      </c>
      <c r="J24" s="37">
        <v>2.8</v>
      </c>
      <c r="K24" s="37">
        <v>2.8</v>
      </c>
    </row>
    <row r="25" spans="1:11" s="1" customFormat="1" ht="30.75" customHeight="1">
      <c r="A25" s="26">
        <v>2</v>
      </c>
      <c r="B25" s="27" t="s">
        <v>403</v>
      </c>
      <c r="C25" s="33" t="s">
        <v>413</v>
      </c>
      <c r="D25" s="35">
        <v>1.8</v>
      </c>
      <c r="E25" s="35">
        <v>2.1</v>
      </c>
      <c r="F25" s="511">
        <f t="shared" si="0"/>
        <v>85.714285714285694</v>
      </c>
      <c r="G25" s="37">
        <v>2.2999999999999998</v>
      </c>
      <c r="H25" s="37">
        <v>2.2999999999999998</v>
      </c>
      <c r="I25" s="37">
        <v>2.6</v>
      </c>
      <c r="J25" s="37">
        <v>2.6</v>
      </c>
      <c r="K25" s="37">
        <v>2.6</v>
      </c>
    </row>
    <row r="26" spans="1:11" s="1" customFormat="1" ht="33.75" customHeight="1">
      <c r="A26" s="26">
        <v>3</v>
      </c>
      <c r="B26" s="27" t="s">
        <v>404</v>
      </c>
      <c r="C26" s="33" t="s">
        <v>413</v>
      </c>
      <c r="D26" s="35">
        <v>2.1</v>
      </c>
      <c r="E26" s="35">
        <v>2.1</v>
      </c>
      <c r="F26" s="512">
        <f t="shared" si="0"/>
        <v>100</v>
      </c>
      <c r="G26" s="37">
        <v>2.6</v>
      </c>
      <c r="H26" s="37">
        <v>2.9</v>
      </c>
      <c r="I26" s="37">
        <v>2.9</v>
      </c>
      <c r="J26" s="37">
        <v>2.9</v>
      </c>
      <c r="K26" s="37">
        <v>2.9</v>
      </c>
    </row>
    <row r="27" spans="1:11" s="1" customFormat="1" ht="30" customHeight="1">
      <c r="A27" s="26">
        <v>4</v>
      </c>
      <c r="B27" s="27" t="s">
        <v>405</v>
      </c>
      <c r="C27" s="33" t="s">
        <v>413</v>
      </c>
      <c r="D27" s="35">
        <v>1.5</v>
      </c>
      <c r="E27" s="35">
        <v>1.7</v>
      </c>
      <c r="F27" s="512">
        <f t="shared" si="0"/>
        <v>88.235294117647101</v>
      </c>
      <c r="G27" s="37">
        <v>2.2000000000000002</v>
      </c>
      <c r="H27" s="37">
        <v>2.2999999999999998</v>
      </c>
      <c r="I27" s="37">
        <v>2.6</v>
      </c>
      <c r="J27" s="37">
        <v>2.6</v>
      </c>
      <c r="K27" s="37">
        <v>2.6</v>
      </c>
    </row>
    <row r="28" spans="1:11" s="1" customFormat="1" ht="29.25" customHeight="1">
      <c r="A28" s="26">
        <v>5</v>
      </c>
      <c r="B28" s="27" t="s">
        <v>406</v>
      </c>
      <c r="C28" s="33" t="s">
        <v>413</v>
      </c>
      <c r="D28" s="35">
        <v>1.6</v>
      </c>
      <c r="E28" s="35">
        <v>1.9</v>
      </c>
      <c r="F28" s="511">
        <f t="shared" si="0"/>
        <v>84.210526315789494</v>
      </c>
      <c r="G28" s="37">
        <v>2.2000000000000002</v>
      </c>
      <c r="H28" s="37">
        <v>2.2999999999999998</v>
      </c>
      <c r="I28" s="37">
        <v>2.5</v>
      </c>
      <c r="J28" s="37">
        <v>2.5</v>
      </c>
      <c r="K28" s="37">
        <v>2.5</v>
      </c>
    </row>
    <row r="29" spans="1:11" s="1" customFormat="1" ht="31.5">
      <c r="A29" s="26">
        <v>6</v>
      </c>
      <c r="B29" s="27" t="s">
        <v>407</v>
      </c>
      <c r="C29" s="33" t="s">
        <v>413</v>
      </c>
      <c r="D29" s="35">
        <v>1.5</v>
      </c>
      <c r="E29" s="35">
        <v>1.5</v>
      </c>
      <c r="F29" s="511">
        <f t="shared" si="0"/>
        <v>100</v>
      </c>
      <c r="G29" s="37">
        <v>2.2999999999999998</v>
      </c>
      <c r="H29" s="37">
        <v>2.2999999999999998</v>
      </c>
      <c r="I29" s="37">
        <v>2.2999999999999998</v>
      </c>
      <c r="J29" s="37">
        <v>2.2999999999999998</v>
      </c>
      <c r="K29" s="37">
        <v>2.2999999999999998</v>
      </c>
    </row>
    <row r="30" spans="1:11" s="1" customFormat="1" ht="31.5">
      <c r="A30" s="26">
        <v>7</v>
      </c>
      <c r="B30" s="27" t="s">
        <v>408</v>
      </c>
      <c r="C30" s="33" t="s">
        <v>413</v>
      </c>
      <c r="D30" s="35">
        <v>1.4</v>
      </c>
      <c r="E30" s="35">
        <v>1.9</v>
      </c>
      <c r="F30" s="511">
        <f t="shared" si="0"/>
        <v>73.684210526315795</v>
      </c>
      <c r="G30" s="37">
        <v>2.2000000000000002</v>
      </c>
      <c r="H30" s="37">
        <v>2.5</v>
      </c>
      <c r="I30" s="37">
        <v>2.8</v>
      </c>
      <c r="J30" s="37">
        <v>2.8</v>
      </c>
      <c r="K30" s="37">
        <v>2.8</v>
      </c>
    </row>
    <row r="31" spans="1:11" s="1" customFormat="1" ht="30" customHeight="1">
      <c r="A31" s="26">
        <v>8</v>
      </c>
      <c r="B31" s="27" t="s">
        <v>409</v>
      </c>
      <c r="C31" s="33" t="s">
        <v>413</v>
      </c>
      <c r="D31" s="35">
        <v>2.2999999999999998</v>
      </c>
      <c r="E31" s="35">
        <v>2.2999999999999998</v>
      </c>
      <c r="F31" s="511">
        <f t="shared" si="0"/>
        <v>100</v>
      </c>
      <c r="G31" s="37">
        <v>2.2999999999999998</v>
      </c>
      <c r="H31" s="37">
        <v>2.8</v>
      </c>
      <c r="I31" s="37">
        <v>3.1</v>
      </c>
      <c r="J31" s="37">
        <v>3.1</v>
      </c>
      <c r="K31" s="37">
        <v>3.1</v>
      </c>
    </row>
    <row r="32" spans="1:11" s="1" customFormat="1" ht="31.5">
      <c r="A32" s="26">
        <v>9</v>
      </c>
      <c r="B32" s="27" t="s">
        <v>410</v>
      </c>
      <c r="C32" s="33" t="s">
        <v>413</v>
      </c>
      <c r="D32" s="35">
        <v>1.3</v>
      </c>
      <c r="E32" s="35">
        <v>1.7</v>
      </c>
      <c r="F32" s="511">
        <f t="shared" si="0"/>
        <v>76.470588235294102</v>
      </c>
      <c r="G32" s="37">
        <v>2.5</v>
      </c>
      <c r="H32" s="37">
        <v>2.5</v>
      </c>
      <c r="I32" s="37">
        <v>2.5</v>
      </c>
      <c r="J32" s="37">
        <v>2.5</v>
      </c>
      <c r="K32" s="37">
        <v>2.5</v>
      </c>
    </row>
    <row r="33" spans="1:12" s="1" customFormat="1" ht="31.5">
      <c r="A33" s="26">
        <v>10</v>
      </c>
      <c r="B33" s="27" t="s">
        <v>411</v>
      </c>
      <c r="C33" s="33" t="s">
        <v>413</v>
      </c>
      <c r="D33" s="35">
        <v>1.1000000000000001</v>
      </c>
      <c r="E33" s="35">
        <v>2.2000000000000002</v>
      </c>
      <c r="F33" s="513">
        <f t="shared" si="0"/>
        <v>50</v>
      </c>
      <c r="G33" s="37">
        <v>2.6</v>
      </c>
      <c r="H33" s="37">
        <v>3.1</v>
      </c>
      <c r="I33" s="37">
        <v>3.5</v>
      </c>
      <c r="J33" s="37">
        <v>3.5</v>
      </c>
      <c r="K33" s="37">
        <v>3.5</v>
      </c>
    </row>
    <row r="34" spans="1:12" s="1" customFormat="1" ht="34.5" customHeight="1">
      <c r="A34" s="26">
        <v>11</v>
      </c>
      <c r="B34" s="27" t="s">
        <v>232</v>
      </c>
      <c r="C34" s="33" t="s">
        <v>413</v>
      </c>
      <c r="D34" s="39">
        <v>0</v>
      </c>
      <c r="E34" s="39">
        <f>K34</f>
        <v>0</v>
      </c>
      <c r="F34" s="36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/>
    </row>
    <row r="35" spans="1:12" ht="60" customHeight="1">
      <c r="A35" s="15"/>
      <c r="B35" s="15" t="s">
        <v>414</v>
      </c>
      <c r="C35" s="18" t="s">
        <v>37</v>
      </c>
      <c r="D35" s="40">
        <v>10</v>
      </c>
      <c r="E35" s="21">
        <v>11.2</v>
      </c>
      <c r="F35" s="21">
        <f t="shared" si="0"/>
        <v>89.285714285714306</v>
      </c>
      <c r="G35" s="40">
        <v>12.5</v>
      </c>
      <c r="H35" s="40">
        <v>13.7</v>
      </c>
      <c r="I35" s="41">
        <v>15</v>
      </c>
      <c r="J35" s="40">
        <v>15</v>
      </c>
      <c r="K35" s="40">
        <v>15</v>
      </c>
      <c r="L35" s="1"/>
    </row>
    <row r="36" spans="1:12" s="1" customFormat="1" ht="15.75">
      <c r="A36" s="26">
        <v>1</v>
      </c>
      <c r="B36" s="27" t="s">
        <v>402</v>
      </c>
      <c r="C36" s="39" t="s">
        <v>37</v>
      </c>
      <c r="D36" s="38">
        <v>1</v>
      </c>
      <c r="E36" s="38">
        <v>1</v>
      </c>
      <c r="F36" s="512">
        <f>D36/E36*100</f>
        <v>100</v>
      </c>
      <c r="G36" s="38">
        <v>1.5</v>
      </c>
      <c r="H36" s="38">
        <v>1.5</v>
      </c>
      <c r="I36" s="38">
        <v>1.5</v>
      </c>
      <c r="J36" s="38">
        <v>1.5</v>
      </c>
      <c r="K36" s="38">
        <v>1.5</v>
      </c>
    </row>
    <row r="37" spans="1:12" s="1" customFormat="1" ht="15.75">
      <c r="A37" s="26">
        <v>2</v>
      </c>
      <c r="B37" s="27" t="s">
        <v>403</v>
      </c>
      <c r="C37" s="39" t="s">
        <v>37</v>
      </c>
      <c r="D37" s="38">
        <v>1</v>
      </c>
      <c r="E37" s="38">
        <v>1.2</v>
      </c>
      <c r="F37" s="512">
        <f t="shared" si="0"/>
        <v>83.3333333333333</v>
      </c>
      <c r="G37" s="38">
        <v>1.2</v>
      </c>
      <c r="H37" s="38">
        <v>1.3</v>
      </c>
      <c r="I37" s="38">
        <v>1.6</v>
      </c>
      <c r="J37" s="38">
        <v>1.6</v>
      </c>
      <c r="K37" s="38">
        <v>1.6</v>
      </c>
    </row>
    <row r="38" spans="1:12" s="1" customFormat="1" ht="15.75">
      <c r="A38" s="26">
        <v>3</v>
      </c>
      <c r="B38" s="27" t="s">
        <v>404</v>
      </c>
      <c r="C38" s="39" t="s">
        <v>37</v>
      </c>
      <c r="D38" s="38">
        <v>1</v>
      </c>
      <c r="E38" s="38">
        <v>1.5</v>
      </c>
      <c r="F38" s="512">
        <f t="shared" si="0"/>
        <v>66.6666666666667</v>
      </c>
      <c r="G38" s="38">
        <v>1.5</v>
      </c>
      <c r="H38" s="38">
        <v>1.5</v>
      </c>
      <c r="I38" s="38">
        <v>1.5</v>
      </c>
      <c r="J38" s="38">
        <v>1.5</v>
      </c>
      <c r="K38" s="38">
        <v>1.5</v>
      </c>
    </row>
    <row r="39" spans="1:12" s="1" customFormat="1" ht="15.75">
      <c r="A39" s="26">
        <v>4</v>
      </c>
      <c r="B39" s="27" t="s">
        <v>405</v>
      </c>
      <c r="C39" s="39" t="s">
        <v>37</v>
      </c>
      <c r="D39" s="38">
        <v>1</v>
      </c>
      <c r="E39" s="38">
        <v>1</v>
      </c>
      <c r="F39" s="512">
        <f t="shared" si="0"/>
        <v>100</v>
      </c>
      <c r="G39" s="38">
        <v>1.2</v>
      </c>
      <c r="H39" s="38">
        <v>1.3</v>
      </c>
      <c r="I39" s="38">
        <v>1.5</v>
      </c>
      <c r="J39" s="38">
        <v>1.5</v>
      </c>
      <c r="K39" s="38">
        <v>1.5</v>
      </c>
    </row>
    <row r="40" spans="1:12" s="1" customFormat="1" ht="15.75">
      <c r="A40" s="26">
        <v>5</v>
      </c>
      <c r="B40" s="27" t="s">
        <v>406</v>
      </c>
      <c r="C40" s="39" t="s">
        <v>37</v>
      </c>
      <c r="D40" s="38">
        <v>1</v>
      </c>
      <c r="E40" s="38">
        <v>1.2</v>
      </c>
      <c r="F40" s="512">
        <f t="shared" si="0"/>
        <v>83.3333333333333</v>
      </c>
      <c r="G40" s="38">
        <v>1.2</v>
      </c>
      <c r="H40" s="38">
        <v>1.3</v>
      </c>
      <c r="I40" s="38">
        <v>1.6</v>
      </c>
      <c r="J40" s="38">
        <v>1.6</v>
      </c>
      <c r="K40" s="38">
        <v>1.6</v>
      </c>
    </row>
    <row r="41" spans="1:12" s="1" customFormat="1" ht="15.75">
      <c r="A41" s="26">
        <v>6</v>
      </c>
      <c r="B41" s="27" t="s">
        <v>407</v>
      </c>
      <c r="C41" s="39" t="s">
        <v>37</v>
      </c>
      <c r="D41" s="38">
        <v>1</v>
      </c>
      <c r="E41" s="38">
        <v>1</v>
      </c>
      <c r="F41" s="512">
        <f t="shared" si="0"/>
        <v>100</v>
      </c>
      <c r="G41" s="38">
        <v>1.2</v>
      </c>
      <c r="H41" s="38">
        <v>1.3</v>
      </c>
      <c r="I41" s="38">
        <v>1.3</v>
      </c>
      <c r="J41" s="38">
        <v>1.3</v>
      </c>
      <c r="K41" s="38">
        <v>1.3</v>
      </c>
    </row>
    <row r="42" spans="1:12" s="1" customFormat="1" ht="15.75">
      <c r="A42" s="26">
        <v>7</v>
      </c>
      <c r="B42" s="27" t="s">
        <v>408</v>
      </c>
      <c r="C42" s="39" t="s">
        <v>37</v>
      </c>
      <c r="D42" s="38">
        <v>1</v>
      </c>
      <c r="E42" s="38">
        <v>1</v>
      </c>
      <c r="F42" s="512">
        <f t="shared" si="0"/>
        <v>100</v>
      </c>
      <c r="G42" s="38">
        <v>1.2</v>
      </c>
      <c r="H42" s="38">
        <v>1.3</v>
      </c>
      <c r="I42" s="38">
        <v>1.4</v>
      </c>
      <c r="J42" s="38">
        <v>1.4</v>
      </c>
      <c r="K42" s="38">
        <v>1.4</v>
      </c>
    </row>
    <row r="43" spans="1:12" s="1" customFormat="1" ht="15.75">
      <c r="A43" s="26">
        <v>8</v>
      </c>
      <c r="B43" s="27" t="s">
        <v>409</v>
      </c>
      <c r="C43" s="39" t="s">
        <v>37</v>
      </c>
      <c r="D43" s="38">
        <v>1</v>
      </c>
      <c r="E43" s="38">
        <v>1</v>
      </c>
      <c r="F43" s="512">
        <f t="shared" si="0"/>
        <v>100</v>
      </c>
      <c r="G43" s="38">
        <v>1.2</v>
      </c>
      <c r="H43" s="38">
        <v>1.4</v>
      </c>
      <c r="I43" s="38">
        <v>1.5</v>
      </c>
      <c r="J43" s="38">
        <v>1.5</v>
      </c>
      <c r="K43" s="38">
        <v>1.5</v>
      </c>
    </row>
    <row r="44" spans="1:12" s="1" customFormat="1" ht="15.75">
      <c r="A44" s="26">
        <v>9</v>
      </c>
      <c r="B44" s="27" t="s">
        <v>410</v>
      </c>
      <c r="C44" s="39" t="s">
        <v>37</v>
      </c>
      <c r="D44" s="38">
        <v>1</v>
      </c>
      <c r="E44" s="38">
        <v>1</v>
      </c>
      <c r="F44" s="512">
        <f t="shared" si="0"/>
        <v>100</v>
      </c>
      <c r="G44" s="38">
        <v>1</v>
      </c>
      <c r="H44" s="38">
        <v>1.5</v>
      </c>
      <c r="I44" s="38">
        <v>1.5</v>
      </c>
      <c r="J44" s="38">
        <v>1.5</v>
      </c>
      <c r="K44" s="38">
        <v>1.5</v>
      </c>
    </row>
    <row r="45" spans="1:12" s="1" customFormat="1" ht="15.75">
      <c r="A45" s="26">
        <v>10</v>
      </c>
      <c r="B45" s="27" t="s">
        <v>411</v>
      </c>
      <c r="C45" s="39" t="s">
        <v>37</v>
      </c>
      <c r="D45" s="41">
        <v>1</v>
      </c>
      <c r="E45" s="41">
        <v>1.3</v>
      </c>
      <c r="F45" s="512">
        <f t="shared" si="0"/>
        <v>76.923076923076906</v>
      </c>
      <c r="G45" s="38">
        <v>1.3</v>
      </c>
      <c r="H45" s="38">
        <v>1.3</v>
      </c>
      <c r="I45" s="38">
        <v>1.6</v>
      </c>
      <c r="J45" s="38">
        <v>1.6</v>
      </c>
      <c r="K45" s="38">
        <v>1.6</v>
      </c>
    </row>
    <row r="46" spans="1:12" s="1" customFormat="1" ht="15.75">
      <c r="A46" s="26">
        <v>11</v>
      </c>
      <c r="B46" s="27" t="s">
        <v>232</v>
      </c>
      <c r="C46" s="39" t="s">
        <v>37</v>
      </c>
      <c r="D46" s="42">
        <v>0</v>
      </c>
      <c r="E46" s="43">
        <f>K46</f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</row>
    <row r="47" spans="1:12" s="1" customFormat="1" ht="32.25" customHeight="1">
      <c r="A47" s="26"/>
      <c r="B47" s="32" t="s">
        <v>47</v>
      </c>
      <c r="C47" s="18" t="s">
        <v>37</v>
      </c>
      <c r="D47" s="18">
        <v>6.3</v>
      </c>
      <c r="E47" s="18">
        <v>7</v>
      </c>
      <c r="F47" s="34">
        <f t="shared" si="0"/>
        <v>90</v>
      </c>
      <c r="G47" s="17">
        <v>8.5</v>
      </c>
      <c r="H47" s="17">
        <v>8.8000000000000007</v>
      </c>
      <c r="I47" s="17">
        <v>9.1</v>
      </c>
      <c r="J47" s="17">
        <v>9.6</v>
      </c>
      <c r="K47" s="17">
        <v>10</v>
      </c>
    </row>
    <row r="48" spans="1:12" s="1" customFormat="1" ht="15.75">
      <c r="A48" s="26">
        <v>1</v>
      </c>
      <c r="B48" s="27" t="s">
        <v>402</v>
      </c>
      <c r="C48" s="44" t="s">
        <v>37</v>
      </c>
      <c r="D48" s="39">
        <v>6.3</v>
      </c>
      <c r="E48" s="18">
        <v>7</v>
      </c>
      <c r="F48" s="514">
        <f t="shared" si="0"/>
        <v>90</v>
      </c>
      <c r="G48" s="45">
        <v>8.5</v>
      </c>
      <c r="H48" s="45">
        <v>8.8000000000000007</v>
      </c>
      <c r="I48" s="45">
        <v>9.1</v>
      </c>
      <c r="J48" s="45">
        <v>9.6</v>
      </c>
      <c r="K48" s="45">
        <v>10</v>
      </c>
    </row>
    <row r="49" spans="1:11" s="1" customFormat="1" ht="15.75">
      <c r="A49" s="26">
        <v>2</v>
      </c>
      <c r="B49" s="27" t="s">
        <v>403</v>
      </c>
      <c r="C49" s="44" t="s">
        <v>37</v>
      </c>
      <c r="D49" s="39">
        <v>6.3</v>
      </c>
      <c r="E49" s="18">
        <v>7</v>
      </c>
      <c r="F49" s="514">
        <f t="shared" si="0"/>
        <v>90</v>
      </c>
      <c r="G49" s="45">
        <v>8.5</v>
      </c>
      <c r="H49" s="45">
        <v>8.8000000000000007</v>
      </c>
      <c r="I49" s="45">
        <v>9.1</v>
      </c>
      <c r="J49" s="45">
        <v>9.6</v>
      </c>
      <c r="K49" s="45">
        <v>10</v>
      </c>
    </row>
    <row r="50" spans="1:11" s="1" customFormat="1" ht="15.75">
      <c r="A50" s="26">
        <v>3</v>
      </c>
      <c r="B50" s="27" t="s">
        <v>404</v>
      </c>
      <c r="C50" s="44" t="s">
        <v>37</v>
      </c>
      <c r="D50" s="39">
        <v>6.3</v>
      </c>
      <c r="E50" s="18">
        <v>7</v>
      </c>
      <c r="F50" s="514">
        <f t="shared" si="0"/>
        <v>90</v>
      </c>
      <c r="G50" s="45">
        <v>8.5</v>
      </c>
      <c r="H50" s="45">
        <v>8.8000000000000007</v>
      </c>
      <c r="I50" s="45">
        <v>9.1</v>
      </c>
      <c r="J50" s="45">
        <v>9.6</v>
      </c>
      <c r="K50" s="45">
        <v>10</v>
      </c>
    </row>
    <row r="51" spans="1:11" s="1" customFormat="1" ht="15.75">
      <c r="A51" s="26">
        <v>4</v>
      </c>
      <c r="B51" s="27" t="s">
        <v>405</v>
      </c>
      <c r="C51" s="44" t="s">
        <v>37</v>
      </c>
      <c r="D51" s="39">
        <v>6.3</v>
      </c>
      <c r="E51" s="18">
        <v>7</v>
      </c>
      <c r="F51" s="514">
        <f t="shared" si="0"/>
        <v>90</v>
      </c>
      <c r="G51" s="45">
        <v>8.5</v>
      </c>
      <c r="H51" s="45">
        <v>8.8000000000000007</v>
      </c>
      <c r="I51" s="45">
        <v>9.1</v>
      </c>
      <c r="J51" s="45">
        <v>9.6</v>
      </c>
      <c r="K51" s="45">
        <v>10</v>
      </c>
    </row>
    <row r="52" spans="1:11" s="1" customFormat="1" ht="15.75">
      <c r="A52" s="26">
        <v>5</v>
      </c>
      <c r="B52" s="27" t="s">
        <v>406</v>
      </c>
      <c r="C52" s="44" t="s">
        <v>37</v>
      </c>
      <c r="D52" s="39">
        <v>6.3</v>
      </c>
      <c r="E52" s="18">
        <v>7</v>
      </c>
      <c r="F52" s="514">
        <f t="shared" si="0"/>
        <v>90</v>
      </c>
      <c r="G52" s="45">
        <v>8.5</v>
      </c>
      <c r="H52" s="45">
        <v>8.8000000000000007</v>
      </c>
      <c r="I52" s="45">
        <v>9.1</v>
      </c>
      <c r="J52" s="45">
        <v>9.6</v>
      </c>
      <c r="K52" s="45">
        <v>10</v>
      </c>
    </row>
    <row r="53" spans="1:11" s="1" customFormat="1" ht="15.75">
      <c r="A53" s="26">
        <v>6</v>
      </c>
      <c r="B53" s="27" t="s">
        <v>407</v>
      </c>
      <c r="C53" s="44" t="s">
        <v>37</v>
      </c>
      <c r="D53" s="39">
        <v>6.3</v>
      </c>
      <c r="E53" s="18">
        <v>7</v>
      </c>
      <c r="F53" s="514">
        <f t="shared" si="0"/>
        <v>90</v>
      </c>
      <c r="G53" s="45">
        <v>8.5</v>
      </c>
      <c r="H53" s="45">
        <v>8.8000000000000007</v>
      </c>
      <c r="I53" s="45">
        <v>9.1</v>
      </c>
      <c r="J53" s="45">
        <v>9.6</v>
      </c>
      <c r="K53" s="45">
        <v>10</v>
      </c>
    </row>
    <row r="54" spans="1:11" s="1" customFormat="1" ht="15.75">
      <c r="A54" s="26">
        <v>7</v>
      </c>
      <c r="B54" s="27" t="s">
        <v>408</v>
      </c>
      <c r="C54" s="44" t="s">
        <v>37</v>
      </c>
      <c r="D54" s="39">
        <v>6.3</v>
      </c>
      <c r="E54" s="18">
        <v>7</v>
      </c>
      <c r="F54" s="514">
        <f t="shared" si="0"/>
        <v>90</v>
      </c>
      <c r="G54" s="45">
        <v>8.5</v>
      </c>
      <c r="H54" s="45">
        <v>8.8000000000000007</v>
      </c>
      <c r="I54" s="45">
        <v>9.1</v>
      </c>
      <c r="J54" s="45">
        <v>9.6</v>
      </c>
      <c r="K54" s="45">
        <v>10</v>
      </c>
    </row>
    <row r="55" spans="1:11" s="1" customFormat="1" ht="15.75">
      <c r="A55" s="26">
        <v>8</v>
      </c>
      <c r="B55" s="27" t="s">
        <v>409</v>
      </c>
      <c r="C55" s="44" t="s">
        <v>37</v>
      </c>
      <c r="D55" s="39">
        <v>6.3</v>
      </c>
      <c r="E55" s="18">
        <v>7</v>
      </c>
      <c r="F55" s="514">
        <f t="shared" si="0"/>
        <v>90</v>
      </c>
      <c r="G55" s="45">
        <v>8.5</v>
      </c>
      <c r="H55" s="45">
        <v>8.8000000000000007</v>
      </c>
      <c r="I55" s="45">
        <v>9.1</v>
      </c>
      <c r="J55" s="45">
        <v>9.6</v>
      </c>
      <c r="K55" s="45">
        <v>10</v>
      </c>
    </row>
    <row r="56" spans="1:11" s="1" customFormat="1" ht="15.75">
      <c r="A56" s="26">
        <v>9</v>
      </c>
      <c r="B56" s="27" t="s">
        <v>410</v>
      </c>
      <c r="C56" s="44" t="s">
        <v>37</v>
      </c>
      <c r="D56" s="39">
        <v>6.3</v>
      </c>
      <c r="E56" s="18">
        <v>7</v>
      </c>
      <c r="F56" s="514">
        <f t="shared" si="0"/>
        <v>90</v>
      </c>
      <c r="G56" s="45">
        <v>8.5</v>
      </c>
      <c r="H56" s="45">
        <v>8.8000000000000007</v>
      </c>
      <c r="I56" s="45">
        <v>9.1</v>
      </c>
      <c r="J56" s="45">
        <v>9.6</v>
      </c>
      <c r="K56" s="45">
        <v>10</v>
      </c>
    </row>
    <row r="57" spans="1:11" s="1" customFormat="1" ht="15.75">
      <c r="A57" s="26">
        <v>10</v>
      </c>
      <c r="B57" s="27" t="s">
        <v>411</v>
      </c>
      <c r="C57" s="44" t="s">
        <v>37</v>
      </c>
      <c r="D57" s="39">
        <v>6.3</v>
      </c>
      <c r="E57" s="18">
        <v>7</v>
      </c>
      <c r="F57" s="514">
        <f t="shared" si="0"/>
        <v>90</v>
      </c>
      <c r="G57" s="45">
        <v>8.5</v>
      </c>
      <c r="H57" s="45">
        <v>8.8000000000000007</v>
      </c>
      <c r="I57" s="45">
        <v>9.1</v>
      </c>
      <c r="J57" s="45">
        <v>9.6</v>
      </c>
      <c r="K57" s="45">
        <v>10</v>
      </c>
    </row>
    <row r="58" spans="1:11" s="1" customFormat="1" ht="15.75">
      <c r="A58" s="26">
        <v>11</v>
      </c>
      <c r="B58" s="27" t="s">
        <v>232</v>
      </c>
      <c r="C58" s="44" t="s">
        <v>37</v>
      </c>
      <c r="D58" s="39">
        <v>6.3</v>
      </c>
      <c r="E58" s="18">
        <v>7</v>
      </c>
      <c r="F58" s="514">
        <f t="shared" si="0"/>
        <v>90</v>
      </c>
      <c r="G58" s="45">
        <v>8.5</v>
      </c>
      <c r="H58" s="45">
        <v>8.8000000000000007</v>
      </c>
      <c r="I58" s="45">
        <v>9.1</v>
      </c>
      <c r="J58" s="45">
        <v>9.6</v>
      </c>
      <c r="K58" s="45">
        <v>10</v>
      </c>
    </row>
    <row r="59" spans="1:11" s="1" customFormat="1" ht="50.25" customHeight="1">
      <c r="A59" s="26"/>
      <c r="B59" s="33" t="s">
        <v>59</v>
      </c>
      <c r="C59" s="46" t="s">
        <v>37</v>
      </c>
      <c r="D59" s="46">
        <v>15.1</v>
      </c>
      <c r="E59" s="46">
        <v>13</v>
      </c>
      <c r="F59" s="47">
        <f t="shared" si="0"/>
        <v>116.153846153846</v>
      </c>
      <c r="G59" s="48">
        <v>14</v>
      </c>
      <c r="H59" s="48">
        <v>15</v>
      </c>
      <c r="I59" s="48">
        <v>16</v>
      </c>
      <c r="J59" s="48">
        <v>16</v>
      </c>
      <c r="K59" s="48">
        <v>16</v>
      </c>
    </row>
    <row r="60" spans="1:11" s="1" customFormat="1" ht="15.75">
      <c r="A60" s="26">
        <v>1</v>
      </c>
      <c r="B60" s="27" t="s">
        <v>402</v>
      </c>
      <c r="C60" s="44" t="s">
        <v>37</v>
      </c>
      <c r="D60" s="49">
        <v>15.1</v>
      </c>
      <c r="E60" s="46">
        <v>13</v>
      </c>
      <c r="F60" s="515">
        <f t="shared" si="0"/>
        <v>116.153846153846</v>
      </c>
      <c r="G60" s="51">
        <v>14</v>
      </c>
      <c r="H60" s="51">
        <v>15</v>
      </c>
      <c r="I60" s="51">
        <v>16</v>
      </c>
      <c r="J60" s="51">
        <v>16</v>
      </c>
      <c r="K60" s="51">
        <v>16</v>
      </c>
    </row>
    <row r="61" spans="1:11" s="1" customFormat="1" ht="15.75">
      <c r="A61" s="26">
        <v>2</v>
      </c>
      <c r="B61" s="27" t="s">
        <v>403</v>
      </c>
      <c r="C61" s="44" t="s">
        <v>37</v>
      </c>
      <c r="D61" s="49">
        <v>15.1</v>
      </c>
      <c r="E61" s="46">
        <v>13</v>
      </c>
      <c r="F61" s="515">
        <f t="shared" si="0"/>
        <v>116.153846153846</v>
      </c>
      <c r="G61" s="51">
        <v>14</v>
      </c>
      <c r="H61" s="51">
        <v>15</v>
      </c>
      <c r="I61" s="51">
        <v>16</v>
      </c>
      <c r="J61" s="51">
        <v>16</v>
      </c>
      <c r="K61" s="51">
        <v>16</v>
      </c>
    </row>
    <row r="62" spans="1:11" s="1" customFormat="1" ht="15.75">
      <c r="A62" s="26">
        <v>3</v>
      </c>
      <c r="B62" s="27" t="s">
        <v>404</v>
      </c>
      <c r="C62" s="44" t="s">
        <v>37</v>
      </c>
      <c r="D62" s="49">
        <v>15.1</v>
      </c>
      <c r="E62" s="46">
        <v>13</v>
      </c>
      <c r="F62" s="515">
        <f t="shared" si="0"/>
        <v>116.153846153846</v>
      </c>
      <c r="G62" s="51">
        <v>14</v>
      </c>
      <c r="H62" s="51">
        <v>15</v>
      </c>
      <c r="I62" s="51">
        <v>16</v>
      </c>
      <c r="J62" s="51">
        <v>16</v>
      </c>
      <c r="K62" s="51">
        <v>16</v>
      </c>
    </row>
    <row r="63" spans="1:11" s="1" customFormat="1" ht="15.75">
      <c r="A63" s="26">
        <v>4</v>
      </c>
      <c r="B63" s="27" t="s">
        <v>405</v>
      </c>
      <c r="C63" s="44" t="s">
        <v>37</v>
      </c>
      <c r="D63" s="49">
        <v>15.1</v>
      </c>
      <c r="E63" s="46">
        <v>13</v>
      </c>
      <c r="F63" s="515">
        <f t="shared" si="0"/>
        <v>116.153846153846</v>
      </c>
      <c r="G63" s="51">
        <v>14</v>
      </c>
      <c r="H63" s="51">
        <v>15</v>
      </c>
      <c r="I63" s="51">
        <v>16</v>
      </c>
      <c r="J63" s="51">
        <v>16</v>
      </c>
      <c r="K63" s="51">
        <v>16</v>
      </c>
    </row>
    <row r="64" spans="1:11" s="1" customFormat="1" ht="15.75">
      <c r="A64" s="26">
        <v>5</v>
      </c>
      <c r="B64" s="27" t="s">
        <v>406</v>
      </c>
      <c r="C64" s="44" t="s">
        <v>37</v>
      </c>
      <c r="D64" s="49">
        <v>15.1</v>
      </c>
      <c r="E64" s="46">
        <v>13</v>
      </c>
      <c r="F64" s="515">
        <f t="shared" si="0"/>
        <v>116.153846153846</v>
      </c>
      <c r="G64" s="51">
        <v>14</v>
      </c>
      <c r="H64" s="51">
        <v>15</v>
      </c>
      <c r="I64" s="51">
        <v>16</v>
      </c>
      <c r="J64" s="51">
        <v>16</v>
      </c>
      <c r="K64" s="51">
        <v>16</v>
      </c>
    </row>
    <row r="65" spans="1:12" s="1" customFormat="1" ht="15.75">
      <c r="A65" s="26">
        <v>6</v>
      </c>
      <c r="B65" s="27" t="s">
        <v>407</v>
      </c>
      <c r="C65" s="44" t="s">
        <v>37</v>
      </c>
      <c r="D65" s="49">
        <v>15.1</v>
      </c>
      <c r="E65" s="46">
        <v>13</v>
      </c>
      <c r="F65" s="515">
        <f t="shared" si="0"/>
        <v>116.153846153846</v>
      </c>
      <c r="G65" s="51">
        <v>14</v>
      </c>
      <c r="H65" s="51">
        <v>15</v>
      </c>
      <c r="I65" s="51">
        <v>16</v>
      </c>
      <c r="J65" s="51">
        <v>16</v>
      </c>
      <c r="K65" s="51">
        <v>16</v>
      </c>
    </row>
    <row r="66" spans="1:12" s="1" customFormat="1" ht="15.75">
      <c r="A66" s="26">
        <v>7</v>
      </c>
      <c r="B66" s="27" t="s">
        <v>408</v>
      </c>
      <c r="C66" s="44" t="s">
        <v>37</v>
      </c>
      <c r="D66" s="49">
        <v>15.1</v>
      </c>
      <c r="E66" s="46">
        <v>13</v>
      </c>
      <c r="F66" s="515">
        <f t="shared" si="0"/>
        <v>116.153846153846</v>
      </c>
      <c r="G66" s="51">
        <v>14</v>
      </c>
      <c r="H66" s="51">
        <v>15</v>
      </c>
      <c r="I66" s="51">
        <v>16</v>
      </c>
      <c r="J66" s="51">
        <v>16</v>
      </c>
      <c r="K66" s="51">
        <v>16</v>
      </c>
    </row>
    <row r="67" spans="1:12" s="1" customFormat="1" ht="15.75">
      <c r="A67" s="26">
        <v>8</v>
      </c>
      <c r="B67" s="27" t="s">
        <v>409</v>
      </c>
      <c r="C67" s="44" t="s">
        <v>37</v>
      </c>
      <c r="D67" s="49">
        <v>15.1</v>
      </c>
      <c r="E67" s="46">
        <v>13</v>
      </c>
      <c r="F67" s="515">
        <f t="shared" si="0"/>
        <v>116.153846153846</v>
      </c>
      <c r="G67" s="51">
        <v>14</v>
      </c>
      <c r="H67" s="51">
        <v>15</v>
      </c>
      <c r="I67" s="51">
        <v>16</v>
      </c>
      <c r="J67" s="51">
        <v>16</v>
      </c>
      <c r="K67" s="51">
        <v>16</v>
      </c>
    </row>
    <row r="68" spans="1:12" s="1" customFormat="1" ht="15.75">
      <c r="A68" s="26">
        <v>9</v>
      </c>
      <c r="B68" s="27" t="s">
        <v>410</v>
      </c>
      <c r="C68" s="44" t="s">
        <v>37</v>
      </c>
      <c r="D68" s="49">
        <v>15.1</v>
      </c>
      <c r="E68" s="46">
        <v>13</v>
      </c>
      <c r="F68" s="515">
        <f t="shared" si="0"/>
        <v>116.153846153846</v>
      </c>
      <c r="G68" s="51">
        <v>14</v>
      </c>
      <c r="H68" s="51">
        <v>15</v>
      </c>
      <c r="I68" s="51">
        <v>16</v>
      </c>
      <c r="J68" s="51">
        <v>16</v>
      </c>
      <c r="K68" s="51">
        <v>16</v>
      </c>
    </row>
    <row r="69" spans="1:12" s="1" customFormat="1" ht="15.75">
      <c r="A69" s="26">
        <v>10</v>
      </c>
      <c r="B69" s="27" t="s">
        <v>411</v>
      </c>
      <c r="C69" s="44" t="s">
        <v>37</v>
      </c>
      <c r="D69" s="49">
        <v>15.1</v>
      </c>
      <c r="E69" s="46">
        <v>13</v>
      </c>
      <c r="F69" s="515">
        <f t="shared" si="0"/>
        <v>116.153846153846</v>
      </c>
      <c r="G69" s="51">
        <v>14</v>
      </c>
      <c r="H69" s="51">
        <v>15</v>
      </c>
      <c r="I69" s="51">
        <v>16</v>
      </c>
      <c r="J69" s="51">
        <v>16</v>
      </c>
      <c r="K69" s="51">
        <v>16</v>
      </c>
    </row>
    <row r="70" spans="1:12" s="1" customFormat="1" ht="15.75">
      <c r="A70" s="26">
        <v>11</v>
      </c>
      <c r="B70" s="27" t="s">
        <v>232</v>
      </c>
      <c r="C70" s="44" t="s">
        <v>37</v>
      </c>
      <c r="D70" s="49">
        <v>15.1</v>
      </c>
      <c r="E70" s="46">
        <v>13</v>
      </c>
      <c r="F70" s="515">
        <f t="shared" si="0"/>
        <v>116.153846153846</v>
      </c>
      <c r="G70" s="51">
        <v>14</v>
      </c>
      <c r="H70" s="51">
        <v>15</v>
      </c>
      <c r="I70" s="51">
        <v>16</v>
      </c>
      <c r="J70" s="51">
        <v>16</v>
      </c>
      <c r="K70" s="51">
        <v>16</v>
      </c>
      <c r="L70" s="2"/>
    </row>
    <row r="71" spans="1:12" s="2" customFormat="1" ht="47.25">
      <c r="A71" s="18"/>
      <c r="B71" s="33" t="s">
        <v>415</v>
      </c>
      <c r="C71" s="54" t="s">
        <v>61</v>
      </c>
      <c r="D71" s="54">
        <v>10.6</v>
      </c>
      <c r="E71" s="25">
        <v>11.2</v>
      </c>
      <c r="F71" s="21">
        <f t="shared" si="0"/>
        <v>94.642857142857196</v>
      </c>
      <c r="G71" s="41">
        <v>11.7</v>
      </c>
      <c r="H71" s="40">
        <v>12.4</v>
      </c>
      <c r="I71" s="40">
        <v>13.8</v>
      </c>
      <c r="J71" s="40">
        <v>15.1</v>
      </c>
      <c r="K71" s="40">
        <v>16.5</v>
      </c>
      <c r="L71" s="1"/>
    </row>
    <row r="72" spans="1:12" s="1" customFormat="1" ht="15.75">
      <c r="A72" s="26">
        <v>1</v>
      </c>
      <c r="B72" s="27" t="s">
        <v>402</v>
      </c>
      <c r="C72" s="55" t="s">
        <v>61</v>
      </c>
      <c r="D72" s="56">
        <v>624</v>
      </c>
      <c r="E72" s="57">
        <v>670</v>
      </c>
      <c r="F72" s="516">
        <f t="shared" si="0"/>
        <v>93.134328358208904</v>
      </c>
      <c r="G72" s="58">
        <v>672</v>
      </c>
      <c r="H72" s="58">
        <v>801</v>
      </c>
      <c r="I72" s="58">
        <v>854</v>
      </c>
      <c r="J72" s="58">
        <v>982</v>
      </c>
      <c r="K72" s="58">
        <v>1005</v>
      </c>
    </row>
    <row r="73" spans="1:12" s="1" customFormat="1" ht="15.75">
      <c r="A73" s="26">
        <v>2</v>
      </c>
      <c r="B73" s="27" t="s">
        <v>403</v>
      </c>
      <c r="C73" s="55" t="s">
        <v>61</v>
      </c>
      <c r="D73" s="56">
        <v>1020</v>
      </c>
      <c r="E73" s="57">
        <v>1174</v>
      </c>
      <c r="F73" s="516">
        <f t="shared" si="0"/>
        <v>86.882453151618407</v>
      </c>
      <c r="G73" s="58">
        <v>1198</v>
      </c>
      <c r="H73" s="58">
        <v>1302</v>
      </c>
      <c r="I73" s="58">
        <v>1472</v>
      </c>
      <c r="J73" s="58">
        <v>1598</v>
      </c>
      <c r="K73" s="58">
        <v>1623</v>
      </c>
    </row>
    <row r="74" spans="1:12" s="1" customFormat="1" ht="15.75">
      <c r="A74" s="26">
        <v>3</v>
      </c>
      <c r="B74" s="27" t="s">
        <v>404</v>
      </c>
      <c r="C74" s="55" t="s">
        <v>61</v>
      </c>
      <c r="D74" s="56">
        <v>1552</v>
      </c>
      <c r="E74" s="57">
        <v>1623</v>
      </c>
      <c r="F74" s="516">
        <f t="shared" si="0"/>
        <v>95.625385089340696</v>
      </c>
      <c r="G74" s="58">
        <v>1705</v>
      </c>
      <c r="H74" s="58">
        <v>1779</v>
      </c>
      <c r="I74" s="58">
        <v>1889</v>
      </c>
      <c r="J74" s="58">
        <v>2120</v>
      </c>
      <c r="K74" s="58">
        <v>2200</v>
      </c>
    </row>
    <row r="75" spans="1:12" s="1" customFormat="1" ht="15.75">
      <c r="A75" s="26">
        <v>4</v>
      </c>
      <c r="B75" s="27" t="s">
        <v>405</v>
      </c>
      <c r="C75" s="55" t="s">
        <v>61</v>
      </c>
      <c r="D75" s="56">
        <v>845</v>
      </c>
      <c r="E75" s="57">
        <v>882</v>
      </c>
      <c r="F75" s="516">
        <f t="shared" si="0"/>
        <v>95.804988662131507</v>
      </c>
      <c r="G75" s="58">
        <v>892</v>
      </c>
      <c r="H75" s="58">
        <v>905</v>
      </c>
      <c r="I75" s="58">
        <v>1005</v>
      </c>
      <c r="J75" s="58">
        <v>1084</v>
      </c>
      <c r="K75" s="58">
        <v>1102</v>
      </c>
    </row>
    <row r="76" spans="1:12" s="1" customFormat="1" ht="15.75">
      <c r="A76" s="26">
        <v>5</v>
      </c>
      <c r="B76" s="27" t="s">
        <v>406</v>
      </c>
      <c r="C76" s="55" t="s">
        <v>61</v>
      </c>
      <c r="D76" s="56">
        <v>624</v>
      </c>
      <c r="E76" s="57">
        <v>654</v>
      </c>
      <c r="F76" s="516">
        <f t="shared" si="0"/>
        <v>95.412844036697294</v>
      </c>
      <c r="G76" s="58">
        <v>674</v>
      </c>
      <c r="H76" s="58">
        <v>764</v>
      </c>
      <c r="I76" s="58">
        <v>851</v>
      </c>
      <c r="J76" s="58">
        <v>936</v>
      </c>
      <c r="K76" s="58">
        <v>978</v>
      </c>
    </row>
    <row r="77" spans="1:12" s="1" customFormat="1" ht="15.75">
      <c r="A77" s="26">
        <v>6</v>
      </c>
      <c r="B77" s="27" t="s">
        <v>407</v>
      </c>
      <c r="C77" s="55" t="s">
        <v>61</v>
      </c>
      <c r="D77" s="56">
        <v>534</v>
      </c>
      <c r="E77" s="57">
        <v>539</v>
      </c>
      <c r="F77" s="516">
        <f t="shared" si="0"/>
        <v>99.072356215213304</v>
      </c>
      <c r="G77" s="58">
        <v>542</v>
      </c>
      <c r="H77" s="58">
        <v>624</v>
      </c>
      <c r="I77" s="58">
        <v>736</v>
      </c>
      <c r="J77" s="58">
        <v>747</v>
      </c>
      <c r="K77" s="58">
        <v>822</v>
      </c>
    </row>
    <row r="78" spans="1:12" s="1" customFormat="1" ht="15.75">
      <c r="A78" s="26">
        <v>7</v>
      </c>
      <c r="B78" s="27" t="s">
        <v>408</v>
      </c>
      <c r="C78" s="55" t="s">
        <v>61</v>
      </c>
      <c r="D78" s="56">
        <v>1587</v>
      </c>
      <c r="E78" s="57">
        <v>1624</v>
      </c>
      <c r="F78" s="516">
        <f t="shared" si="0"/>
        <v>97.721674876847302</v>
      </c>
      <c r="G78" s="58">
        <v>1682</v>
      </c>
      <c r="H78" s="58">
        <v>1720</v>
      </c>
      <c r="I78" s="58">
        <v>1836</v>
      </c>
      <c r="J78" s="58">
        <v>2014</v>
      </c>
      <c r="K78" s="58">
        <v>2440</v>
      </c>
    </row>
    <row r="79" spans="1:12" s="1" customFormat="1" ht="15.75">
      <c r="A79" s="26">
        <v>8</v>
      </c>
      <c r="B79" s="27" t="s">
        <v>409</v>
      </c>
      <c r="C79" s="55" t="s">
        <v>61</v>
      </c>
      <c r="D79" s="56">
        <v>1289</v>
      </c>
      <c r="E79" s="57">
        <v>1359</v>
      </c>
      <c r="F79" s="516">
        <f t="shared" si="0"/>
        <v>94.849153789551096</v>
      </c>
      <c r="G79" s="58">
        <v>1397</v>
      </c>
      <c r="H79" s="58">
        <v>1470</v>
      </c>
      <c r="I79" s="58">
        <v>1583</v>
      </c>
      <c r="J79" s="58">
        <v>1698</v>
      </c>
      <c r="K79" s="58">
        <v>2004</v>
      </c>
    </row>
    <row r="80" spans="1:12" s="1" customFormat="1" ht="15.75">
      <c r="A80" s="26">
        <v>9</v>
      </c>
      <c r="B80" s="27" t="s">
        <v>410</v>
      </c>
      <c r="C80" s="55" t="s">
        <v>61</v>
      </c>
      <c r="D80" s="56">
        <v>386</v>
      </c>
      <c r="E80" s="57">
        <v>421</v>
      </c>
      <c r="F80" s="516">
        <f t="shared" si="0"/>
        <v>91.686460807600994</v>
      </c>
      <c r="G80" s="58">
        <v>466</v>
      </c>
      <c r="H80" s="58">
        <v>502</v>
      </c>
      <c r="I80" s="58">
        <v>563</v>
      </c>
      <c r="J80" s="58">
        <v>587</v>
      </c>
      <c r="K80" s="58">
        <v>628</v>
      </c>
    </row>
    <row r="81" spans="1:12" s="1" customFormat="1" ht="15.75">
      <c r="A81" s="26">
        <v>10</v>
      </c>
      <c r="B81" s="27" t="s">
        <v>411</v>
      </c>
      <c r="C81" s="55" t="s">
        <v>61</v>
      </c>
      <c r="D81" s="56">
        <v>582</v>
      </c>
      <c r="E81" s="57">
        <v>604</v>
      </c>
      <c r="F81" s="516">
        <f t="shared" si="0"/>
        <v>96.357615894039697</v>
      </c>
      <c r="G81" s="58">
        <v>639</v>
      </c>
      <c r="H81" s="58">
        <v>698</v>
      </c>
      <c r="I81" s="58">
        <v>754</v>
      </c>
      <c r="J81" s="58">
        <v>823</v>
      </c>
      <c r="K81" s="58">
        <v>1120</v>
      </c>
    </row>
    <row r="82" spans="1:12" s="1" customFormat="1" ht="15.75">
      <c r="A82" s="26">
        <v>11</v>
      </c>
      <c r="B82" s="27" t="s">
        <v>232</v>
      </c>
      <c r="C82" s="55" t="s">
        <v>61</v>
      </c>
      <c r="D82" s="56">
        <v>1594</v>
      </c>
      <c r="E82" s="57">
        <v>1625</v>
      </c>
      <c r="F82" s="516">
        <f t="shared" si="0"/>
        <v>98.092307692307699</v>
      </c>
      <c r="G82" s="58">
        <v>1798</v>
      </c>
      <c r="H82" s="58">
        <v>1820</v>
      </c>
      <c r="I82" s="58">
        <v>2275</v>
      </c>
      <c r="J82" s="58">
        <v>2532</v>
      </c>
      <c r="K82" s="58">
        <v>2582</v>
      </c>
    </row>
    <row r="83" spans="1:12" s="1" customFormat="1" ht="47.25">
      <c r="A83" s="59"/>
      <c r="B83" s="60" t="s">
        <v>416</v>
      </c>
      <c r="C83" s="55" t="s">
        <v>61</v>
      </c>
      <c r="D83" s="54">
        <v>25.1</v>
      </c>
      <c r="E83" s="25">
        <v>26.1</v>
      </c>
      <c r="F83" s="21">
        <f t="shared" si="0"/>
        <v>96.168582375478906</v>
      </c>
      <c r="G83" s="40">
        <v>29.6</v>
      </c>
      <c r="H83" s="40">
        <v>33.200000000000003</v>
      </c>
      <c r="I83" s="40">
        <v>38.200000000000003</v>
      </c>
      <c r="J83" s="41">
        <v>42</v>
      </c>
      <c r="K83" s="41">
        <v>46</v>
      </c>
    </row>
    <row r="84" spans="1:12" s="1" customFormat="1" ht="15.75">
      <c r="A84" s="26">
        <v>1</v>
      </c>
      <c r="B84" s="27" t="s">
        <v>402</v>
      </c>
      <c r="C84" s="55" t="s">
        <v>61</v>
      </c>
      <c r="D84" s="61">
        <v>900</v>
      </c>
      <c r="E84" s="61">
        <v>923</v>
      </c>
      <c r="F84" s="516">
        <f t="shared" si="0"/>
        <v>97.508125677139802</v>
      </c>
      <c r="G84" s="62">
        <v>1007</v>
      </c>
      <c r="H84" s="63">
        <f t="shared" ref="H84:H94" si="1">G84*112.2%</f>
        <v>1129.854</v>
      </c>
      <c r="I84" s="63">
        <f t="shared" ref="I84:I94" si="2">H84*115.1%</f>
        <v>1300.4619540000001</v>
      </c>
      <c r="J84" s="63">
        <f t="shared" ref="J84:J94" si="3">I84*109.9%</f>
        <v>1429.2076874459999</v>
      </c>
      <c r="K84" s="63">
        <f t="shared" ref="K84:K94" si="4">J84*109.5%</f>
        <v>1564.9824177533701</v>
      </c>
    </row>
    <row r="85" spans="1:12" s="1" customFormat="1" ht="15.75">
      <c r="A85" s="26">
        <v>2</v>
      </c>
      <c r="B85" s="27" t="s">
        <v>403</v>
      </c>
      <c r="C85" s="55" t="s">
        <v>61</v>
      </c>
      <c r="D85" s="61">
        <v>5108</v>
      </c>
      <c r="E85" s="61">
        <v>5279</v>
      </c>
      <c r="F85" s="516">
        <f t="shared" si="0"/>
        <v>96.760750142072396</v>
      </c>
      <c r="G85" s="62">
        <v>6179</v>
      </c>
      <c r="H85" s="63">
        <f t="shared" si="1"/>
        <v>6932.8379999999997</v>
      </c>
      <c r="I85" s="63">
        <f t="shared" si="2"/>
        <v>7979.6965380000001</v>
      </c>
      <c r="J85" s="63">
        <f t="shared" si="3"/>
        <v>8769.6864952619999</v>
      </c>
      <c r="K85" s="63">
        <f t="shared" si="4"/>
        <v>9602.8067123118908</v>
      </c>
    </row>
    <row r="86" spans="1:12" s="1" customFormat="1" ht="15.75">
      <c r="A86" s="26">
        <v>3</v>
      </c>
      <c r="B86" s="27" t="s">
        <v>404</v>
      </c>
      <c r="C86" s="55" t="s">
        <v>61</v>
      </c>
      <c r="D86" s="61">
        <v>2134</v>
      </c>
      <c r="E86" s="61">
        <v>2155</v>
      </c>
      <c r="F86" s="516">
        <f t="shared" si="0"/>
        <v>99.025522041763296</v>
      </c>
      <c r="G86" s="62">
        <v>2210</v>
      </c>
      <c r="H86" s="63">
        <f t="shared" si="1"/>
        <v>2479.62</v>
      </c>
      <c r="I86" s="63">
        <f t="shared" si="2"/>
        <v>2854.0426200000002</v>
      </c>
      <c r="J86" s="63">
        <f t="shared" si="3"/>
        <v>3136.59283938</v>
      </c>
      <c r="K86" s="63">
        <f t="shared" si="4"/>
        <v>3434.5691591210998</v>
      </c>
    </row>
    <row r="87" spans="1:12" s="1" customFormat="1" ht="15.75">
      <c r="A87" s="26">
        <v>4</v>
      </c>
      <c r="B87" s="27" t="s">
        <v>405</v>
      </c>
      <c r="C87" s="55" t="s">
        <v>61</v>
      </c>
      <c r="D87" s="61">
        <v>3274</v>
      </c>
      <c r="E87" s="61">
        <v>3384</v>
      </c>
      <c r="F87" s="516">
        <f t="shared" ref="F87:F108" si="5">D87/E87*100</f>
        <v>96.749408983451502</v>
      </c>
      <c r="G87" s="62">
        <v>4384</v>
      </c>
      <c r="H87" s="63">
        <f t="shared" si="1"/>
        <v>4918.848</v>
      </c>
      <c r="I87" s="63">
        <f t="shared" si="2"/>
        <v>5661.5940479999999</v>
      </c>
      <c r="J87" s="63">
        <f t="shared" si="3"/>
        <v>6222.091858752</v>
      </c>
      <c r="K87" s="63">
        <f t="shared" si="4"/>
        <v>6813.1905853334401</v>
      </c>
    </row>
    <row r="88" spans="1:12" s="1" customFormat="1" ht="15.75">
      <c r="A88" s="26">
        <v>5</v>
      </c>
      <c r="B88" s="27" t="s">
        <v>406</v>
      </c>
      <c r="C88" s="55" t="s">
        <v>61</v>
      </c>
      <c r="D88" s="61">
        <v>2754</v>
      </c>
      <c r="E88" s="61">
        <v>2812</v>
      </c>
      <c r="F88" s="516">
        <f t="shared" si="5"/>
        <v>97.937411095305805</v>
      </c>
      <c r="G88" s="62">
        <v>2934</v>
      </c>
      <c r="H88" s="63">
        <f t="shared" si="1"/>
        <v>3291.9479999999999</v>
      </c>
      <c r="I88" s="63">
        <f t="shared" si="2"/>
        <v>3789.0321479999998</v>
      </c>
      <c r="J88" s="63">
        <f t="shared" si="3"/>
        <v>4164.146330652</v>
      </c>
      <c r="K88" s="63">
        <f t="shared" si="4"/>
        <v>4559.7402320639403</v>
      </c>
    </row>
    <row r="89" spans="1:12" s="1" customFormat="1" ht="15.75">
      <c r="A89" s="26">
        <v>6</v>
      </c>
      <c r="B89" s="27" t="s">
        <v>407</v>
      </c>
      <c r="C89" s="55" t="s">
        <v>61</v>
      </c>
      <c r="D89" s="61">
        <v>2344</v>
      </c>
      <c r="E89" s="61">
        <v>2410</v>
      </c>
      <c r="F89" s="516">
        <f t="shared" si="5"/>
        <v>97.261410788381696</v>
      </c>
      <c r="G89" s="62">
        <v>3410</v>
      </c>
      <c r="H89" s="63">
        <f t="shared" si="1"/>
        <v>3826.02</v>
      </c>
      <c r="I89" s="63">
        <f t="shared" si="2"/>
        <v>4403.7490200000002</v>
      </c>
      <c r="J89" s="63">
        <f t="shared" si="3"/>
        <v>4839.7201729799999</v>
      </c>
      <c r="K89" s="63">
        <f t="shared" si="4"/>
        <v>5299.4935894131004</v>
      </c>
    </row>
    <row r="90" spans="1:12" s="1" customFormat="1" ht="15.75">
      <c r="A90" s="26">
        <v>7</v>
      </c>
      <c r="B90" s="27" t="s">
        <v>408</v>
      </c>
      <c r="C90" s="55" t="s">
        <v>61</v>
      </c>
      <c r="D90" s="61">
        <v>2487</v>
      </c>
      <c r="E90" s="61">
        <v>2561</v>
      </c>
      <c r="F90" s="516">
        <f t="shared" si="5"/>
        <v>97.110503709488498</v>
      </c>
      <c r="G90" s="62">
        <v>2594</v>
      </c>
      <c r="H90" s="63">
        <f t="shared" si="1"/>
        <v>2910.4679999999998</v>
      </c>
      <c r="I90" s="63">
        <f t="shared" si="2"/>
        <v>3349.948668</v>
      </c>
      <c r="J90" s="63">
        <f t="shared" si="3"/>
        <v>3681.5935861319999</v>
      </c>
      <c r="K90" s="63">
        <f t="shared" si="4"/>
        <v>4031.3449768145401</v>
      </c>
    </row>
    <row r="91" spans="1:12" s="1" customFormat="1" ht="15.75">
      <c r="A91" s="26">
        <v>8</v>
      </c>
      <c r="B91" s="27" t="s">
        <v>409</v>
      </c>
      <c r="C91" s="55" t="s">
        <v>61</v>
      </c>
      <c r="D91" s="61">
        <v>2079</v>
      </c>
      <c r="E91" s="61">
        <v>2194</v>
      </c>
      <c r="F91" s="516">
        <f t="shared" si="5"/>
        <v>94.758432087511395</v>
      </c>
      <c r="G91" s="62">
        <v>2212</v>
      </c>
      <c r="H91" s="63">
        <f t="shared" si="1"/>
        <v>2481.864</v>
      </c>
      <c r="I91" s="63">
        <f t="shared" si="2"/>
        <v>2856.6254640000002</v>
      </c>
      <c r="J91" s="63">
        <f t="shared" si="3"/>
        <v>3139.4313849360001</v>
      </c>
      <c r="K91" s="63">
        <f t="shared" si="4"/>
        <v>3437.67736650492</v>
      </c>
    </row>
    <row r="92" spans="1:12" s="1" customFormat="1" ht="15.75">
      <c r="A92" s="26">
        <v>9</v>
      </c>
      <c r="B92" s="27" t="s">
        <v>410</v>
      </c>
      <c r="C92" s="55" t="s">
        <v>61</v>
      </c>
      <c r="D92" s="61">
        <v>751</v>
      </c>
      <c r="E92" s="61">
        <v>840</v>
      </c>
      <c r="F92" s="516">
        <f t="shared" si="5"/>
        <v>89.404761904761898</v>
      </c>
      <c r="G92" s="62">
        <v>897</v>
      </c>
      <c r="H92" s="63">
        <f t="shared" si="1"/>
        <v>1006.434</v>
      </c>
      <c r="I92" s="63">
        <f t="shared" si="2"/>
        <v>1158.405534</v>
      </c>
      <c r="J92" s="63">
        <f t="shared" si="3"/>
        <v>1273.0876818659999</v>
      </c>
      <c r="K92" s="63">
        <f t="shared" si="4"/>
        <v>1394.0310116432699</v>
      </c>
    </row>
    <row r="93" spans="1:12" s="1" customFormat="1" ht="15.75">
      <c r="A93" s="26">
        <v>10</v>
      </c>
      <c r="B93" s="27" t="s">
        <v>411</v>
      </c>
      <c r="C93" s="55" t="s">
        <v>61</v>
      </c>
      <c r="D93" s="61">
        <v>1205</v>
      </c>
      <c r="E93" s="61">
        <v>1314</v>
      </c>
      <c r="F93" s="516">
        <f t="shared" si="5"/>
        <v>91.704718417047204</v>
      </c>
      <c r="G93" s="62">
        <v>1371</v>
      </c>
      <c r="H93" s="63">
        <f t="shared" si="1"/>
        <v>1538.2619999999999</v>
      </c>
      <c r="I93" s="63">
        <f t="shared" si="2"/>
        <v>1770.5395619999999</v>
      </c>
      <c r="J93" s="63">
        <f t="shared" si="3"/>
        <v>1945.822978638</v>
      </c>
      <c r="K93" s="63">
        <f t="shared" si="4"/>
        <v>2130.6761616086101</v>
      </c>
    </row>
    <row r="94" spans="1:12" s="1" customFormat="1" ht="15.75">
      <c r="A94" s="26">
        <v>11</v>
      </c>
      <c r="B94" s="27" t="s">
        <v>232</v>
      </c>
      <c r="C94" s="55" t="s">
        <v>61</v>
      </c>
      <c r="D94" s="61">
        <v>2118</v>
      </c>
      <c r="E94" s="61">
        <v>2267</v>
      </c>
      <c r="F94" s="516">
        <f t="shared" si="5"/>
        <v>93.427437141596798</v>
      </c>
      <c r="G94" s="62">
        <v>2387</v>
      </c>
      <c r="H94" s="63">
        <f t="shared" si="1"/>
        <v>2678.2139999999999</v>
      </c>
      <c r="I94" s="63">
        <f t="shared" si="2"/>
        <v>3082.6243140000001</v>
      </c>
      <c r="J94" s="63">
        <f t="shared" si="3"/>
        <v>3387.8041210860001</v>
      </c>
      <c r="K94" s="63">
        <f t="shared" si="4"/>
        <v>3709.6455125891698</v>
      </c>
      <c r="L94"/>
    </row>
    <row r="95" spans="1:12" ht="63">
      <c r="A95" s="18"/>
      <c r="B95" s="33" t="s">
        <v>417</v>
      </c>
      <c r="C95" s="18" t="s">
        <v>63</v>
      </c>
      <c r="D95" s="54">
        <v>2167</v>
      </c>
      <c r="E95" s="25">
        <v>2178</v>
      </c>
      <c r="F95" s="21">
        <f t="shared" si="5"/>
        <v>99.494949494949495</v>
      </c>
      <c r="G95" s="64">
        <v>2461</v>
      </c>
      <c r="H95" s="64">
        <v>2855</v>
      </c>
      <c r="I95" s="64">
        <v>3368</v>
      </c>
      <c r="J95" s="64">
        <v>3536</v>
      </c>
      <c r="K95" s="64">
        <v>3713</v>
      </c>
      <c r="L95" s="1"/>
    </row>
    <row r="96" spans="1:12" s="1" customFormat="1" ht="18.75">
      <c r="A96" s="26">
        <v>1</v>
      </c>
      <c r="B96" s="27" t="s">
        <v>402</v>
      </c>
      <c r="C96" s="18" t="s">
        <v>63</v>
      </c>
      <c r="D96" s="65">
        <v>0</v>
      </c>
      <c r="E96" s="66">
        <v>0</v>
      </c>
      <c r="F96" s="30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</row>
    <row r="97" spans="1:11" s="1" customFormat="1" ht="18.75">
      <c r="A97" s="26">
        <v>2</v>
      </c>
      <c r="B97" s="27" t="s">
        <v>403</v>
      </c>
      <c r="C97" s="18" t="s">
        <v>63</v>
      </c>
      <c r="D97" s="56">
        <v>5</v>
      </c>
      <c r="E97" s="61">
        <v>5</v>
      </c>
      <c r="F97" s="516">
        <f t="shared" si="5"/>
        <v>100</v>
      </c>
      <c r="G97" s="68">
        <v>10</v>
      </c>
      <c r="H97" s="68">
        <v>12</v>
      </c>
      <c r="I97" s="68">
        <v>12</v>
      </c>
      <c r="J97" s="68">
        <v>15</v>
      </c>
      <c r="K97" s="68">
        <v>20</v>
      </c>
    </row>
    <row r="98" spans="1:11" s="1" customFormat="1" ht="18.75">
      <c r="A98" s="26">
        <v>3</v>
      </c>
      <c r="B98" s="27" t="s">
        <v>404</v>
      </c>
      <c r="C98" s="18" t="s">
        <v>63</v>
      </c>
      <c r="D98" s="56">
        <v>766</v>
      </c>
      <c r="E98" s="61">
        <v>766</v>
      </c>
      <c r="F98" s="516">
        <f t="shared" si="5"/>
        <v>100</v>
      </c>
      <c r="G98" s="68">
        <v>782</v>
      </c>
      <c r="H98" s="68">
        <v>791</v>
      </c>
      <c r="I98" s="68">
        <v>806</v>
      </c>
      <c r="J98" s="68">
        <v>816</v>
      </c>
      <c r="K98" s="68">
        <v>827</v>
      </c>
    </row>
    <row r="99" spans="1:11" s="1" customFormat="1" ht="18.75">
      <c r="A99" s="26">
        <v>4</v>
      </c>
      <c r="B99" s="27" t="s">
        <v>405</v>
      </c>
      <c r="C99" s="18" t="s">
        <v>63</v>
      </c>
      <c r="D99" s="56"/>
      <c r="E99" s="61"/>
      <c r="F99" s="30">
        <v>0</v>
      </c>
      <c r="G99" s="68"/>
      <c r="H99" s="68"/>
      <c r="I99" s="68"/>
      <c r="J99" s="68"/>
      <c r="K99" s="68"/>
    </row>
    <row r="100" spans="1:11" s="1" customFormat="1" ht="18.75">
      <c r="A100" s="26">
        <v>5</v>
      </c>
      <c r="B100" s="27" t="s">
        <v>406</v>
      </c>
      <c r="C100" s="18" t="s">
        <v>63</v>
      </c>
      <c r="D100" s="56"/>
      <c r="E100" s="61"/>
      <c r="F100" s="30">
        <v>0</v>
      </c>
      <c r="G100" s="68"/>
      <c r="H100" s="68"/>
      <c r="I100" s="68"/>
      <c r="J100" s="68"/>
      <c r="K100" s="68"/>
    </row>
    <row r="101" spans="1:11" s="1" customFormat="1" ht="18.75">
      <c r="A101" s="26">
        <v>6</v>
      </c>
      <c r="B101" s="27" t="s">
        <v>407</v>
      </c>
      <c r="C101" s="18" t="s">
        <v>63</v>
      </c>
      <c r="D101" s="56"/>
      <c r="E101" s="61"/>
      <c r="F101" s="30">
        <v>0</v>
      </c>
      <c r="G101" s="68"/>
      <c r="H101" s="68"/>
      <c r="I101" s="68"/>
      <c r="J101" s="68"/>
      <c r="K101" s="68"/>
    </row>
    <row r="102" spans="1:11" s="1" customFormat="1" ht="18.75">
      <c r="A102" s="26">
        <v>7</v>
      </c>
      <c r="B102" s="27" t="s">
        <v>408</v>
      </c>
      <c r="C102" s="18" t="s">
        <v>63</v>
      </c>
      <c r="D102" s="56">
        <v>620</v>
      </c>
      <c r="E102" s="61">
        <v>620</v>
      </c>
      <c r="F102" s="516">
        <v>100</v>
      </c>
      <c r="G102" s="68">
        <v>642</v>
      </c>
      <c r="H102" s="68">
        <v>653</v>
      </c>
      <c r="I102" s="68">
        <v>661</v>
      </c>
      <c r="J102" s="68">
        <v>672</v>
      </c>
      <c r="K102" s="68">
        <v>675</v>
      </c>
    </row>
    <row r="103" spans="1:11" s="1" customFormat="1" ht="18.75">
      <c r="A103" s="26">
        <v>8</v>
      </c>
      <c r="B103" s="27" t="s">
        <v>409</v>
      </c>
      <c r="C103" s="18" t="s">
        <v>63</v>
      </c>
      <c r="D103" s="56">
        <v>301</v>
      </c>
      <c r="E103" s="61">
        <v>301</v>
      </c>
      <c r="F103" s="516">
        <f t="shared" si="5"/>
        <v>100</v>
      </c>
      <c r="G103" s="68">
        <v>318</v>
      </c>
      <c r="H103" s="68">
        <v>326</v>
      </c>
      <c r="I103" s="68">
        <v>351</v>
      </c>
      <c r="J103" s="68">
        <v>398</v>
      </c>
      <c r="K103" s="68">
        <v>460</v>
      </c>
    </row>
    <row r="104" spans="1:11" s="1" customFormat="1" ht="18.75">
      <c r="A104" s="26">
        <v>9</v>
      </c>
      <c r="B104" s="27" t="s">
        <v>410</v>
      </c>
      <c r="C104" s="18" t="s">
        <v>63</v>
      </c>
      <c r="D104" s="56">
        <v>0</v>
      </c>
      <c r="E104" s="61">
        <v>0</v>
      </c>
      <c r="F104" s="30">
        <v>0</v>
      </c>
      <c r="G104" s="68">
        <v>0</v>
      </c>
      <c r="H104" s="68">
        <v>0</v>
      </c>
      <c r="I104" s="68">
        <v>0</v>
      </c>
      <c r="J104" s="68">
        <v>0</v>
      </c>
      <c r="K104" s="68">
        <v>0</v>
      </c>
    </row>
    <row r="105" spans="1:11" s="1" customFormat="1" ht="18.75">
      <c r="A105" s="26">
        <v>10</v>
      </c>
      <c r="B105" s="27" t="s">
        <v>411</v>
      </c>
      <c r="C105" s="18" t="s">
        <v>63</v>
      </c>
      <c r="D105" s="56">
        <v>0</v>
      </c>
      <c r="E105" s="61">
        <v>0</v>
      </c>
      <c r="F105" s="30">
        <v>0</v>
      </c>
      <c r="G105" s="68">
        <v>0</v>
      </c>
      <c r="H105" s="68">
        <v>0</v>
      </c>
      <c r="I105" s="68">
        <v>0</v>
      </c>
      <c r="J105" s="68">
        <v>0</v>
      </c>
      <c r="K105" s="68">
        <v>0</v>
      </c>
    </row>
    <row r="106" spans="1:11" s="1" customFormat="1" ht="18.75">
      <c r="A106" s="26">
        <v>11</v>
      </c>
      <c r="B106" s="27" t="s">
        <v>232</v>
      </c>
      <c r="C106" s="18" t="s">
        <v>63</v>
      </c>
      <c r="D106" s="56">
        <v>475</v>
      </c>
      <c r="E106" s="61">
        <v>486</v>
      </c>
      <c r="F106" s="516">
        <f t="shared" si="5"/>
        <v>97.7366255144033</v>
      </c>
      <c r="G106" s="68">
        <v>709</v>
      </c>
      <c r="H106" s="68">
        <v>1073</v>
      </c>
      <c r="I106" s="68">
        <v>1538</v>
      </c>
      <c r="J106" s="68">
        <v>1635</v>
      </c>
      <c r="K106" s="68">
        <v>1731</v>
      </c>
    </row>
    <row r="107" spans="1:11" s="1" customFormat="1" ht="47.25">
      <c r="A107" s="59"/>
      <c r="B107" s="60" t="s">
        <v>418</v>
      </c>
      <c r="C107" s="18" t="s">
        <v>63</v>
      </c>
      <c r="D107" s="54">
        <v>129</v>
      </c>
      <c r="E107" s="54">
        <v>129</v>
      </c>
      <c r="F107" s="21">
        <f t="shared" si="5"/>
        <v>100</v>
      </c>
      <c r="G107" s="40">
        <f t="shared" ref="G107:K107" si="6">SUM(G108:G115)</f>
        <v>95</v>
      </c>
      <c r="H107" s="40">
        <f t="shared" si="6"/>
        <v>113</v>
      </c>
      <c r="I107" s="40">
        <f t="shared" si="6"/>
        <v>135</v>
      </c>
      <c r="J107" s="40">
        <f t="shared" si="6"/>
        <v>148</v>
      </c>
      <c r="K107" s="40">
        <f t="shared" si="6"/>
        <v>175</v>
      </c>
    </row>
    <row r="108" spans="1:11" s="1" customFormat="1" ht="15.75">
      <c r="A108" s="59"/>
      <c r="B108" s="27" t="s">
        <v>410</v>
      </c>
      <c r="C108" s="18" t="s">
        <v>63</v>
      </c>
      <c r="D108" s="56">
        <v>129</v>
      </c>
      <c r="E108" s="55">
        <v>129</v>
      </c>
      <c r="F108" s="516">
        <f t="shared" si="5"/>
        <v>100</v>
      </c>
      <c r="G108" s="58">
        <v>95</v>
      </c>
      <c r="H108" s="69">
        <v>113</v>
      </c>
      <c r="I108" s="69">
        <v>135</v>
      </c>
      <c r="J108" s="69">
        <v>148</v>
      </c>
      <c r="K108" s="69">
        <v>175</v>
      </c>
    </row>
    <row r="109" spans="1:11" s="1" customFormat="1" ht="15.75" hidden="1">
      <c r="A109" s="59"/>
      <c r="B109" s="70" t="s">
        <v>419</v>
      </c>
      <c r="C109" s="18" t="s">
        <v>63</v>
      </c>
      <c r="D109" s="56">
        <v>0</v>
      </c>
      <c r="E109" s="55">
        <v>0</v>
      </c>
      <c r="F109" s="30">
        <v>0</v>
      </c>
      <c r="G109" s="58">
        <v>0</v>
      </c>
      <c r="H109" s="69">
        <v>0</v>
      </c>
      <c r="I109" s="69">
        <v>0</v>
      </c>
      <c r="J109" s="69">
        <v>0</v>
      </c>
      <c r="K109" s="69">
        <v>0</v>
      </c>
    </row>
    <row r="110" spans="1:11" s="1" customFormat="1" ht="15.75" hidden="1">
      <c r="A110" s="59"/>
      <c r="B110" s="70" t="s">
        <v>420</v>
      </c>
      <c r="C110" s="18" t="s">
        <v>63</v>
      </c>
      <c r="D110" s="56">
        <v>0</v>
      </c>
      <c r="E110" s="55">
        <v>0</v>
      </c>
      <c r="F110" s="30">
        <v>0</v>
      </c>
      <c r="G110" s="58">
        <v>0</v>
      </c>
      <c r="H110" s="69">
        <v>0</v>
      </c>
      <c r="I110" s="69">
        <v>0</v>
      </c>
      <c r="J110" s="69">
        <v>0</v>
      </c>
      <c r="K110" s="69">
        <v>0</v>
      </c>
    </row>
    <row r="111" spans="1:11" s="1" customFormat="1" ht="15.75" hidden="1">
      <c r="A111" s="59"/>
      <c r="B111" s="70" t="s">
        <v>421</v>
      </c>
      <c r="C111" s="18" t="s">
        <v>63</v>
      </c>
      <c r="D111" s="56">
        <v>0</v>
      </c>
      <c r="E111" s="55">
        <v>0</v>
      </c>
      <c r="F111" s="30">
        <v>0</v>
      </c>
      <c r="G111" s="58">
        <v>0</v>
      </c>
      <c r="H111" s="69">
        <v>0</v>
      </c>
      <c r="I111" s="69">
        <v>0</v>
      </c>
      <c r="J111" s="69">
        <v>0</v>
      </c>
      <c r="K111" s="69">
        <v>0</v>
      </c>
    </row>
    <row r="112" spans="1:11" s="1" customFormat="1" ht="15.75" hidden="1">
      <c r="A112" s="59"/>
      <c r="B112" s="70" t="s">
        <v>422</v>
      </c>
      <c r="C112" s="18" t="s">
        <v>63</v>
      </c>
      <c r="D112" s="56">
        <v>0</v>
      </c>
      <c r="E112" s="55">
        <v>0</v>
      </c>
      <c r="F112" s="30">
        <v>0</v>
      </c>
      <c r="G112" s="58">
        <v>0</v>
      </c>
      <c r="H112" s="69">
        <v>0</v>
      </c>
      <c r="I112" s="69">
        <v>0</v>
      </c>
      <c r="J112" s="69">
        <v>0</v>
      </c>
      <c r="K112" s="69">
        <v>0</v>
      </c>
    </row>
    <row r="113" spans="1:11" s="1" customFormat="1" ht="15.75" hidden="1">
      <c r="A113" s="59"/>
      <c r="B113" s="70" t="s">
        <v>423</v>
      </c>
      <c r="C113" s="18" t="s">
        <v>63</v>
      </c>
      <c r="D113" s="56">
        <v>0</v>
      </c>
      <c r="E113" s="55">
        <v>0</v>
      </c>
      <c r="F113" s="30">
        <v>0</v>
      </c>
      <c r="G113" s="58">
        <v>0</v>
      </c>
      <c r="H113" s="69">
        <v>0</v>
      </c>
      <c r="I113" s="69">
        <v>0</v>
      </c>
      <c r="J113" s="69">
        <v>0</v>
      </c>
      <c r="K113" s="69">
        <v>0</v>
      </c>
    </row>
    <row r="114" spans="1:11" s="1" customFormat="1" ht="15.75" hidden="1">
      <c r="A114" s="59"/>
      <c r="B114" s="70" t="s">
        <v>424</v>
      </c>
      <c r="C114" s="18" t="s">
        <v>63</v>
      </c>
      <c r="D114" s="56">
        <v>0</v>
      </c>
      <c r="E114" s="55">
        <v>0</v>
      </c>
      <c r="F114" s="30">
        <v>0</v>
      </c>
      <c r="G114" s="58">
        <v>0</v>
      </c>
      <c r="H114" s="69">
        <v>0</v>
      </c>
      <c r="I114" s="69">
        <v>0</v>
      </c>
      <c r="J114" s="69">
        <v>0</v>
      </c>
      <c r="K114" s="69">
        <v>0</v>
      </c>
    </row>
    <row r="115" spans="1:11" s="1" customFormat="1" ht="15.75" hidden="1">
      <c r="A115" s="59"/>
      <c r="B115" s="70" t="s">
        <v>425</v>
      </c>
      <c r="C115" s="18" t="s">
        <v>63</v>
      </c>
      <c r="D115" s="56">
        <v>0</v>
      </c>
      <c r="E115" s="55">
        <v>0</v>
      </c>
      <c r="F115" s="30">
        <v>0</v>
      </c>
      <c r="G115" s="58">
        <v>0</v>
      </c>
      <c r="H115" s="69">
        <v>0</v>
      </c>
      <c r="I115" s="69">
        <v>0</v>
      </c>
      <c r="J115" s="69">
        <v>0</v>
      </c>
      <c r="K115" s="69">
        <v>0</v>
      </c>
    </row>
    <row r="116" spans="1:11" s="1" customFormat="1" ht="31.5" customHeight="1">
      <c r="A116" s="71"/>
      <c r="B116" s="60" t="s">
        <v>64</v>
      </c>
      <c r="C116" s="18" t="s">
        <v>63</v>
      </c>
      <c r="D116" s="54">
        <v>136</v>
      </c>
      <c r="E116" s="54">
        <v>68</v>
      </c>
      <c r="F116" s="21">
        <f t="shared" ref="F116:F141" si="7">D116/E116*100</f>
        <v>200</v>
      </c>
      <c r="G116" s="40">
        <f t="shared" ref="G116:K116" si="8">SUM(G117:G128)</f>
        <v>186</v>
      </c>
      <c r="H116" s="40">
        <f t="shared" si="8"/>
        <v>119</v>
      </c>
      <c r="I116" s="40">
        <f t="shared" si="8"/>
        <v>119</v>
      </c>
      <c r="J116" s="40">
        <f t="shared" si="8"/>
        <v>119</v>
      </c>
      <c r="K116" s="40">
        <f t="shared" si="8"/>
        <v>119</v>
      </c>
    </row>
    <row r="117" spans="1:11" s="1" customFormat="1" ht="15.75">
      <c r="A117" s="71"/>
      <c r="B117" s="70" t="s">
        <v>426</v>
      </c>
      <c r="C117" s="18" t="s">
        <v>63</v>
      </c>
      <c r="D117" s="56">
        <v>136</v>
      </c>
      <c r="E117" s="55">
        <v>68</v>
      </c>
      <c r="F117" s="516">
        <f t="shared" si="7"/>
        <v>200</v>
      </c>
      <c r="G117" s="69">
        <v>186</v>
      </c>
      <c r="H117" s="69">
        <v>119</v>
      </c>
      <c r="I117" s="69">
        <v>119</v>
      </c>
      <c r="J117" s="69">
        <v>119</v>
      </c>
      <c r="K117" s="69">
        <v>119</v>
      </c>
    </row>
    <row r="118" spans="1:11" s="1" customFormat="1" ht="15.75" hidden="1">
      <c r="A118" s="71"/>
      <c r="B118" s="70" t="s">
        <v>427</v>
      </c>
      <c r="C118" s="18" t="s">
        <v>63</v>
      </c>
      <c r="D118" s="56">
        <v>0</v>
      </c>
      <c r="E118" s="55">
        <v>0</v>
      </c>
      <c r="F118" s="30" t="e">
        <f t="shared" si="7"/>
        <v>#DIV/0!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</row>
    <row r="119" spans="1:11" s="1" customFormat="1" ht="15.75" hidden="1">
      <c r="A119" s="71"/>
      <c r="B119" s="70" t="s">
        <v>428</v>
      </c>
      <c r="C119" s="18" t="s">
        <v>63</v>
      </c>
      <c r="D119" s="56">
        <v>0</v>
      </c>
      <c r="E119" s="55">
        <v>0</v>
      </c>
      <c r="F119" s="30" t="e">
        <f t="shared" si="7"/>
        <v>#DIV/0!</v>
      </c>
      <c r="G119" s="69">
        <v>0</v>
      </c>
      <c r="H119" s="69">
        <v>0</v>
      </c>
      <c r="I119" s="69">
        <v>0</v>
      </c>
      <c r="J119" s="69">
        <v>0</v>
      </c>
      <c r="K119" s="69">
        <v>0</v>
      </c>
    </row>
    <row r="120" spans="1:11" s="1" customFormat="1" ht="15.75" hidden="1">
      <c r="A120" s="71"/>
      <c r="B120" s="70" t="s">
        <v>429</v>
      </c>
      <c r="C120" s="18" t="s">
        <v>63</v>
      </c>
      <c r="D120" s="56">
        <v>0</v>
      </c>
      <c r="E120" s="55">
        <v>0</v>
      </c>
      <c r="F120" s="30" t="e">
        <f t="shared" si="7"/>
        <v>#DIV/0!</v>
      </c>
      <c r="G120" s="69">
        <v>0</v>
      </c>
      <c r="H120" s="69">
        <v>0</v>
      </c>
      <c r="I120" s="69">
        <v>0</v>
      </c>
      <c r="J120" s="69">
        <v>0</v>
      </c>
      <c r="K120" s="69">
        <v>0</v>
      </c>
    </row>
    <row r="121" spans="1:11" s="1" customFormat="1" ht="15.75" hidden="1">
      <c r="A121" s="71"/>
      <c r="B121" s="70" t="s">
        <v>419</v>
      </c>
      <c r="C121" s="18" t="s">
        <v>63</v>
      </c>
      <c r="D121" s="56">
        <v>0</v>
      </c>
      <c r="E121" s="55">
        <v>0</v>
      </c>
      <c r="F121" s="30" t="e">
        <f t="shared" si="7"/>
        <v>#DIV/0!</v>
      </c>
      <c r="G121" s="69">
        <v>0</v>
      </c>
      <c r="H121" s="69">
        <v>0</v>
      </c>
      <c r="I121" s="69">
        <v>0</v>
      </c>
      <c r="J121" s="69">
        <v>0</v>
      </c>
      <c r="K121" s="69">
        <v>0</v>
      </c>
    </row>
    <row r="122" spans="1:11" s="1" customFormat="1" ht="15.75" hidden="1">
      <c r="A122" s="71"/>
      <c r="B122" s="70" t="s">
        <v>420</v>
      </c>
      <c r="C122" s="18" t="s">
        <v>63</v>
      </c>
      <c r="D122" s="56">
        <v>0</v>
      </c>
      <c r="E122" s="55">
        <v>0</v>
      </c>
      <c r="F122" s="30" t="e">
        <f t="shared" si="7"/>
        <v>#DIV/0!</v>
      </c>
      <c r="G122" s="69">
        <v>0</v>
      </c>
      <c r="H122" s="69">
        <v>0</v>
      </c>
      <c r="I122" s="69">
        <v>0</v>
      </c>
      <c r="J122" s="69">
        <v>0</v>
      </c>
      <c r="K122" s="69">
        <v>0</v>
      </c>
    </row>
    <row r="123" spans="1:11" s="1" customFormat="1" ht="15.75" hidden="1">
      <c r="A123" s="71"/>
      <c r="B123" s="70" t="s">
        <v>421</v>
      </c>
      <c r="C123" s="18" t="s">
        <v>63</v>
      </c>
      <c r="D123" s="56">
        <v>0</v>
      </c>
      <c r="E123" s="55">
        <v>0</v>
      </c>
      <c r="F123" s="30" t="e">
        <f t="shared" si="7"/>
        <v>#DIV/0!</v>
      </c>
      <c r="G123" s="69">
        <v>0</v>
      </c>
      <c r="H123" s="69">
        <v>0</v>
      </c>
      <c r="I123" s="69">
        <v>0</v>
      </c>
      <c r="J123" s="69">
        <v>0</v>
      </c>
      <c r="K123" s="69">
        <v>0</v>
      </c>
    </row>
    <row r="124" spans="1:11" s="1" customFormat="1" ht="15.75" hidden="1">
      <c r="A124" s="71"/>
      <c r="B124" s="70" t="s">
        <v>422</v>
      </c>
      <c r="C124" s="18" t="s">
        <v>63</v>
      </c>
      <c r="D124" s="56">
        <v>0</v>
      </c>
      <c r="E124" s="55">
        <v>0</v>
      </c>
      <c r="F124" s="30" t="e">
        <f t="shared" si="7"/>
        <v>#DIV/0!</v>
      </c>
      <c r="G124" s="69">
        <v>0</v>
      </c>
      <c r="H124" s="69">
        <v>0</v>
      </c>
      <c r="I124" s="69">
        <v>0</v>
      </c>
      <c r="J124" s="69">
        <v>0</v>
      </c>
      <c r="K124" s="69">
        <v>0</v>
      </c>
    </row>
    <row r="125" spans="1:11" s="1" customFormat="1" ht="15.75" hidden="1">
      <c r="A125" s="71"/>
      <c r="B125" s="70" t="s">
        <v>423</v>
      </c>
      <c r="C125" s="18" t="s">
        <v>63</v>
      </c>
      <c r="D125" s="56">
        <v>0</v>
      </c>
      <c r="E125" s="55">
        <v>0</v>
      </c>
      <c r="F125" s="30" t="e">
        <f t="shared" si="7"/>
        <v>#DIV/0!</v>
      </c>
      <c r="G125" s="69">
        <v>0</v>
      </c>
      <c r="H125" s="69">
        <v>0</v>
      </c>
      <c r="I125" s="69">
        <v>0</v>
      </c>
      <c r="J125" s="69">
        <v>0</v>
      </c>
      <c r="K125" s="69">
        <v>0</v>
      </c>
    </row>
    <row r="126" spans="1:11" s="1" customFormat="1" ht="15.75" hidden="1">
      <c r="A126" s="71"/>
      <c r="B126" s="70" t="s">
        <v>424</v>
      </c>
      <c r="C126" s="18" t="s">
        <v>63</v>
      </c>
      <c r="D126" s="56">
        <v>0</v>
      </c>
      <c r="E126" s="55">
        <v>0</v>
      </c>
      <c r="F126" s="30" t="e">
        <f t="shared" si="7"/>
        <v>#DIV/0!</v>
      </c>
      <c r="G126" s="69">
        <v>0</v>
      </c>
      <c r="H126" s="69">
        <v>0</v>
      </c>
      <c r="I126" s="69">
        <v>0</v>
      </c>
      <c r="J126" s="69">
        <v>0</v>
      </c>
      <c r="K126" s="69">
        <v>0</v>
      </c>
    </row>
    <row r="127" spans="1:11" s="1" customFormat="1" ht="15.75" hidden="1">
      <c r="A127" s="71"/>
      <c r="B127" s="70" t="s">
        <v>430</v>
      </c>
      <c r="C127" s="18" t="s">
        <v>63</v>
      </c>
      <c r="D127" s="56">
        <v>0</v>
      </c>
      <c r="E127" s="55">
        <v>0</v>
      </c>
      <c r="F127" s="30" t="e">
        <f t="shared" si="7"/>
        <v>#DIV/0!</v>
      </c>
      <c r="G127" s="69">
        <v>0</v>
      </c>
      <c r="H127" s="69">
        <v>0</v>
      </c>
      <c r="I127" s="69">
        <v>0</v>
      </c>
      <c r="J127" s="69">
        <v>0</v>
      </c>
      <c r="K127" s="69">
        <v>0</v>
      </c>
    </row>
    <row r="128" spans="1:11" s="1" customFormat="1" ht="15.75" hidden="1">
      <c r="A128" s="71"/>
      <c r="B128" s="70" t="s">
        <v>425</v>
      </c>
      <c r="C128" s="18" t="s">
        <v>63</v>
      </c>
      <c r="D128" s="56">
        <v>0</v>
      </c>
      <c r="E128" s="55">
        <v>0</v>
      </c>
      <c r="F128" s="30" t="e">
        <f t="shared" si="7"/>
        <v>#DIV/0!</v>
      </c>
      <c r="G128" s="69">
        <v>0</v>
      </c>
      <c r="H128" s="69">
        <v>0</v>
      </c>
      <c r="I128" s="69">
        <v>0</v>
      </c>
      <c r="J128" s="69">
        <v>0</v>
      </c>
      <c r="K128" s="69">
        <v>0</v>
      </c>
    </row>
    <row r="129" spans="1:12" s="1" customFormat="1" ht="15.75" hidden="1">
      <c r="A129" s="26"/>
      <c r="B129" s="72" t="s">
        <v>431</v>
      </c>
      <c r="C129" s="18" t="s">
        <v>63</v>
      </c>
      <c r="D129" s="49">
        <v>0</v>
      </c>
      <c r="E129" s="49">
        <v>0</v>
      </c>
      <c r="F129" s="50" t="e">
        <f t="shared" si="7"/>
        <v>#DIV/0!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</row>
    <row r="130" spans="1:12" s="1" customFormat="1" ht="15.75" hidden="1">
      <c r="A130" s="26"/>
      <c r="B130" s="72" t="s">
        <v>432</v>
      </c>
      <c r="C130" s="18" t="s">
        <v>63</v>
      </c>
      <c r="D130" s="49">
        <v>0</v>
      </c>
      <c r="E130" s="49">
        <v>0</v>
      </c>
      <c r="F130" s="50" t="e">
        <f t="shared" si="7"/>
        <v>#DIV/0!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</row>
    <row r="131" spans="1:12" s="1" customFormat="1" ht="15.75" hidden="1">
      <c r="A131" s="26"/>
      <c r="B131" s="72" t="s">
        <v>433</v>
      </c>
      <c r="C131" s="18" t="s">
        <v>63</v>
      </c>
      <c r="D131" s="49">
        <v>0</v>
      </c>
      <c r="E131" s="49">
        <v>0</v>
      </c>
      <c r="F131" s="50" t="e">
        <f t="shared" si="7"/>
        <v>#DIV/0!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</row>
    <row r="132" spans="1:12" s="1" customFormat="1" ht="15.75" hidden="1">
      <c r="A132" s="26"/>
      <c r="B132" s="72" t="s">
        <v>434</v>
      </c>
      <c r="C132" s="18" t="s">
        <v>63</v>
      </c>
      <c r="D132" s="49">
        <v>0</v>
      </c>
      <c r="E132" s="49">
        <v>0</v>
      </c>
      <c r="F132" s="50" t="e">
        <f t="shared" si="7"/>
        <v>#DIV/0!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</row>
    <row r="133" spans="1:12" s="1" customFormat="1" ht="15.75" hidden="1">
      <c r="A133" s="26"/>
      <c r="B133" s="72" t="s">
        <v>435</v>
      </c>
      <c r="C133" s="18" t="s">
        <v>63</v>
      </c>
      <c r="D133" s="49">
        <v>0</v>
      </c>
      <c r="E133" s="49">
        <v>0</v>
      </c>
      <c r="F133" s="50" t="e">
        <f t="shared" si="7"/>
        <v>#DIV/0!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</row>
    <row r="134" spans="1:12" s="1" customFormat="1" ht="15.75" hidden="1">
      <c r="A134" s="26"/>
      <c r="B134" s="72" t="s">
        <v>436</v>
      </c>
      <c r="C134" s="18" t="s">
        <v>63</v>
      </c>
      <c r="D134" s="49">
        <v>0</v>
      </c>
      <c r="E134" s="49">
        <v>0</v>
      </c>
      <c r="F134" s="50" t="e">
        <f t="shared" si="7"/>
        <v>#DIV/0!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</row>
    <row r="135" spans="1:12" s="1" customFormat="1" ht="15.75" hidden="1">
      <c r="A135" s="26"/>
      <c r="B135" s="72" t="s">
        <v>437</v>
      </c>
      <c r="C135" s="18" t="s">
        <v>63</v>
      </c>
      <c r="D135" s="49">
        <v>0</v>
      </c>
      <c r="E135" s="49">
        <v>0</v>
      </c>
      <c r="F135" s="50" t="e">
        <f t="shared" si="7"/>
        <v>#DIV/0!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</row>
    <row r="136" spans="1:12" s="1" customFormat="1" ht="15.75" hidden="1">
      <c r="A136" s="26"/>
      <c r="B136" s="72" t="s">
        <v>438</v>
      </c>
      <c r="C136" s="18" t="s">
        <v>63</v>
      </c>
      <c r="D136" s="49">
        <v>0</v>
      </c>
      <c r="E136" s="49">
        <v>0</v>
      </c>
      <c r="F136" s="50" t="e">
        <f t="shared" si="7"/>
        <v>#DIV/0!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</row>
    <row r="137" spans="1:12" s="1" customFormat="1" ht="15.75" hidden="1">
      <c r="A137" s="26"/>
      <c r="B137" s="72" t="s">
        <v>439</v>
      </c>
      <c r="C137" s="18" t="s">
        <v>63</v>
      </c>
      <c r="D137" s="49">
        <v>0</v>
      </c>
      <c r="E137" s="49">
        <v>0</v>
      </c>
      <c r="F137" s="50" t="e">
        <f t="shared" si="7"/>
        <v>#DIV/0!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</row>
    <row r="138" spans="1:12" s="1" customFormat="1" ht="15.75" hidden="1">
      <c r="A138" s="26"/>
      <c r="B138" s="72" t="s">
        <v>424</v>
      </c>
      <c r="C138" s="18" t="s">
        <v>63</v>
      </c>
      <c r="D138" s="49">
        <v>0</v>
      </c>
      <c r="E138" s="49">
        <v>0</v>
      </c>
      <c r="F138" s="50" t="e">
        <f t="shared" si="7"/>
        <v>#DIV/0!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</row>
    <row r="139" spans="1:12" s="1" customFormat="1" ht="15.75" hidden="1">
      <c r="A139" s="26"/>
      <c r="B139" s="72" t="s">
        <v>440</v>
      </c>
      <c r="C139" s="18" t="s">
        <v>63</v>
      </c>
      <c r="D139" s="49">
        <v>0</v>
      </c>
      <c r="E139" s="49">
        <v>0</v>
      </c>
      <c r="F139" s="50" t="e">
        <f t="shared" si="7"/>
        <v>#DIV/0!</v>
      </c>
      <c r="G139" s="51">
        <v>0</v>
      </c>
      <c r="H139" s="51">
        <v>0</v>
      </c>
      <c r="I139" s="51">
        <v>0</v>
      </c>
      <c r="J139" s="51">
        <v>0</v>
      </c>
      <c r="K139" s="51">
        <v>0</v>
      </c>
    </row>
    <row r="140" spans="1:12" s="1" customFormat="1" ht="15.75" hidden="1">
      <c r="A140" s="26"/>
      <c r="B140" s="72" t="s">
        <v>441</v>
      </c>
      <c r="C140" s="18" t="s">
        <v>63</v>
      </c>
      <c r="D140" s="49">
        <v>0</v>
      </c>
      <c r="E140" s="49">
        <v>0</v>
      </c>
      <c r="F140" s="50" t="e">
        <f t="shared" si="7"/>
        <v>#DIV/0!</v>
      </c>
      <c r="G140" s="51">
        <v>0</v>
      </c>
      <c r="H140" s="51">
        <v>0</v>
      </c>
      <c r="I140" s="51">
        <v>0</v>
      </c>
      <c r="J140" s="51">
        <v>0</v>
      </c>
      <c r="K140" s="51">
        <v>0</v>
      </c>
    </row>
    <row r="141" spans="1:12" s="1" customFormat="1" ht="15.75" hidden="1">
      <c r="A141" s="26"/>
      <c r="B141" s="72" t="s">
        <v>442</v>
      </c>
      <c r="C141" s="18" t="s">
        <v>63</v>
      </c>
      <c r="D141" s="49">
        <v>0</v>
      </c>
      <c r="E141" s="49">
        <v>0</v>
      </c>
      <c r="F141" s="50" t="e">
        <f t="shared" si="7"/>
        <v>#DIV/0!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</row>
    <row r="142" spans="1:12" s="1" customFormat="1" ht="62.25" customHeight="1">
      <c r="A142" s="73">
        <v>2</v>
      </c>
      <c r="B142" s="32" t="s">
        <v>443</v>
      </c>
      <c r="C142" s="74" t="s">
        <v>444</v>
      </c>
      <c r="D142" s="75"/>
      <c r="E142" s="76"/>
      <c r="F142" s="77"/>
      <c r="G142" s="17">
        <v>1100</v>
      </c>
      <c r="H142" s="17">
        <v>1428</v>
      </c>
      <c r="I142" s="17">
        <v>1721</v>
      </c>
      <c r="J142" s="17">
        <v>1975</v>
      </c>
      <c r="K142" s="17"/>
      <c r="L142"/>
    </row>
    <row r="143" spans="1:12" ht="36" customHeight="1">
      <c r="A143" s="9"/>
      <c r="B143" s="78" t="s">
        <v>445</v>
      </c>
      <c r="C143" s="18" t="s">
        <v>89</v>
      </c>
      <c r="D143" s="79">
        <v>1.9</v>
      </c>
      <c r="E143" s="80">
        <v>2.8</v>
      </c>
      <c r="F143" s="47"/>
      <c r="G143" s="47">
        <v>3.1</v>
      </c>
      <c r="H143" s="47">
        <v>3</v>
      </c>
      <c r="I143" s="47">
        <v>4</v>
      </c>
      <c r="J143" s="47">
        <v>4.0999999999999996</v>
      </c>
      <c r="K143" s="90">
        <v>4.1559999999999997</v>
      </c>
      <c r="L143" s="1"/>
    </row>
    <row r="144" spans="1:12" s="1" customFormat="1" ht="15" hidden="1" customHeight="1">
      <c r="A144" s="54"/>
      <c r="B144" s="70" t="s">
        <v>428</v>
      </c>
      <c r="C144" s="39" t="s">
        <v>446</v>
      </c>
      <c r="D144" s="55"/>
      <c r="E144" s="55"/>
      <c r="F144" s="30"/>
      <c r="G144" s="69"/>
      <c r="H144" s="69"/>
      <c r="I144" s="69"/>
      <c r="J144" s="69"/>
      <c r="K144" s="69"/>
    </row>
    <row r="145" spans="1:12" s="1" customFormat="1" ht="15.75" hidden="1">
      <c r="A145" s="54"/>
      <c r="B145" s="70" t="s">
        <v>431</v>
      </c>
      <c r="C145" s="39" t="s">
        <v>446</v>
      </c>
      <c r="D145" s="55"/>
      <c r="E145" s="55"/>
      <c r="F145" s="30"/>
      <c r="G145" s="69"/>
      <c r="H145" s="69"/>
      <c r="I145" s="69"/>
      <c r="J145" s="69"/>
      <c r="K145" s="69"/>
    </row>
    <row r="146" spans="1:12" s="1" customFormat="1" ht="15.75" hidden="1">
      <c r="A146" s="54"/>
      <c r="B146" s="70" t="s">
        <v>432</v>
      </c>
      <c r="C146" s="39" t="s">
        <v>446</v>
      </c>
      <c r="D146" s="55"/>
      <c r="E146" s="55"/>
      <c r="F146" s="30"/>
      <c r="G146" s="69"/>
      <c r="H146" s="69"/>
      <c r="I146" s="69"/>
      <c r="J146" s="69"/>
      <c r="K146" s="69"/>
    </row>
    <row r="147" spans="1:12" s="1" customFormat="1" ht="15.75" hidden="1">
      <c r="A147" s="54"/>
      <c r="B147" s="70" t="s">
        <v>433</v>
      </c>
      <c r="C147" s="39" t="s">
        <v>446</v>
      </c>
      <c r="D147" s="55"/>
      <c r="E147" s="55"/>
      <c r="F147" s="30"/>
      <c r="G147" s="69"/>
      <c r="H147" s="69"/>
      <c r="I147" s="69"/>
      <c r="J147" s="69"/>
      <c r="K147" s="69"/>
    </row>
    <row r="148" spans="1:12" s="1" customFormat="1" ht="15.75">
      <c r="A148" s="54"/>
      <c r="B148" s="70" t="s">
        <v>447</v>
      </c>
      <c r="C148" s="39" t="s">
        <v>89</v>
      </c>
      <c r="D148" s="55">
        <v>1.9</v>
      </c>
      <c r="E148" s="55">
        <v>2.8</v>
      </c>
      <c r="F148" s="30"/>
      <c r="G148" s="69">
        <v>3.1</v>
      </c>
      <c r="H148" s="69">
        <v>3</v>
      </c>
      <c r="I148" s="69">
        <v>4</v>
      </c>
      <c r="J148" s="69">
        <v>4.0999999999999996</v>
      </c>
      <c r="K148" s="69">
        <v>4.1559999999999997</v>
      </c>
    </row>
    <row r="149" spans="1:12" s="1" customFormat="1" ht="15.75" hidden="1">
      <c r="A149" s="54"/>
      <c r="B149" s="70" t="s">
        <v>436</v>
      </c>
      <c r="C149" s="39" t="s">
        <v>446</v>
      </c>
      <c r="D149" s="55">
        <v>0</v>
      </c>
      <c r="E149" s="55">
        <v>0</v>
      </c>
      <c r="F149" s="30" t="e">
        <f t="shared" ref="F149:F156" si="9">D149/E149*100</f>
        <v>#DIV/0!</v>
      </c>
      <c r="G149" s="69">
        <v>0</v>
      </c>
      <c r="H149" s="69">
        <v>0</v>
      </c>
      <c r="I149" s="69">
        <v>0</v>
      </c>
      <c r="J149" s="69">
        <v>0</v>
      </c>
      <c r="K149" s="69">
        <v>0</v>
      </c>
    </row>
    <row r="150" spans="1:12" s="1" customFormat="1" ht="15.75" hidden="1">
      <c r="A150" s="54"/>
      <c r="B150" s="70" t="s">
        <v>437</v>
      </c>
      <c r="C150" s="39" t="s">
        <v>446</v>
      </c>
      <c r="D150" s="55">
        <v>0</v>
      </c>
      <c r="E150" s="55">
        <v>0</v>
      </c>
      <c r="F150" s="30" t="e">
        <f t="shared" si="9"/>
        <v>#DIV/0!</v>
      </c>
      <c r="G150" s="69">
        <v>0</v>
      </c>
      <c r="H150" s="69">
        <v>0</v>
      </c>
      <c r="I150" s="69">
        <v>0</v>
      </c>
      <c r="J150" s="69">
        <v>0</v>
      </c>
      <c r="K150" s="69">
        <v>0</v>
      </c>
    </row>
    <row r="151" spans="1:12" s="1" customFormat="1" ht="15.75" hidden="1">
      <c r="A151" s="54"/>
      <c r="B151" s="70" t="s">
        <v>438</v>
      </c>
      <c r="C151" s="39" t="s">
        <v>446</v>
      </c>
      <c r="D151" s="55">
        <v>0</v>
      </c>
      <c r="E151" s="55">
        <v>0</v>
      </c>
      <c r="F151" s="30" t="e">
        <f t="shared" si="9"/>
        <v>#DIV/0!</v>
      </c>
      <c r="G151" s="69">
        <v>0</v>
      </c>
      <c r="H151" s="69">
        <v>0</v>
      </c>
      <c r="I151" s="69">
        <v>0</v>
      </c>
      <c r="J151" s="69">
        <v>0</v>
      </c>
      <c r="K151" s="69">
        <v>0</v>
      </c>
    </row>
    <row r="152" spans="1:12" s="1" customFormat="1" ht="15.75" hidden="1">
      <c r="A152" s="54"/>
      <c r="B152" s="70" t="s">
        <v>439</v>
      </c>
      <c r="C152" s="39" t="s">
        <v>446</v>
      </c>
      <c r="D152" s="55">
        <v>0</v>
      </c>
      <c r="E152" s="55">
        <v>0</v>
      </c>
      <c r="F152" s="30" t="e">
        <f t="shared" si="9"/>
        <v>#DIV/0!</v>
      </c>
      <c r="G152" s="69">
        <v>0</v>
      </c>
      <c r="H152" s="69">
        <v>0</v>
      </c>
      <c r="I152" s="69">
        <v>0</v>
      </c>
      <c r="J152" s="69">
        <v>0</v>
      </c>
      <c r="K152" s="69">
        <v>0</v>
      </c>
    </row>
    <row r="153" spans="1:12" s="1" customFormat="1" ht="15.75" hidden="1">
      <c r="A153" s="54"/>
      <c r="B153" s="70" t="s">
        <v>424</v>
      </c>
      <c r="C153" s="39" t="s">
        <v>446</v>
      </c>
      <c r="D153" s="55">
        <v>0</v>
      </c>
      <c r="E153" s="55">
        <v>0</v>
      </c>
      <c r="F153" s="30" t="e">
        <f t="shared" si="9"/>
        <v>#DIV/0!</v>
      </c>
      <c r="G153" s="69">
        <v>0</v>
      </c>
      <c r="H153" s="69">
        <v>0</v>
      </c>
      <c r="I153" s="69">
        <v>0</v>
      </c>
      <c r="J153" s="69">
        <v>0</v>
      </c>
      <c r="K153" s="69">
        <v>0</v>
      </c>
    </row>
    <row r="154" spans="1:12" s="1" customFormat="1" ht="15.75" hidden="1">
      <c r="A154" s="54"/>
      <c r="B154" s="70" t="s">
        <v>440</v>
      </c>
      <c r="C154" s="39" t="s">
        <v>446</v>
      </c>
      <c r="D154" s="55">
        <v>0</v>
      </c>
      <c r="E154" s="55">
        <v>0</v>
      </c>
      <c r="F154" s="30" t="e">
        <f t="shared" si="9"/>
        <v>#DIV/0!</v>
      </c>
      <c r="G154" s="69">
        <v>0</v>
      </c>
      <c r="H154" s="69">
        <v>0</v>
      </c>
      <c r="I154" s="69">
        <v>0</v>
      </c>
      <c r="J154" s="69">
        <v>0</v>
      </c>
      <c r="K154" s="69">
        <v>0</v>
      </c>
    </row>
    <row r="155" spans="1:12" s="1" customFormat="1" ht="15.75" hidden="1">
      <c r="A155" s="54"/>
      <c r="B155" s="70" t="s">
        <v>441</v>
      </c>
      <c r="C155" s="39" t="s">
        <v>446</v>
      </c>
      <c r="D155" s="55">
        <v>0</v>
      </c>
      <c r="E155" s="55">
        <v>0</v>
      </c>
      <c r="F155" s="30" t="e">
        <f t="shared" si="9"/>
        <v>#DIV/0!</v>
      </c>
      <c r="G155" s="69">
        <v>0</v>
      </c>
      <c r="H155" s="69">
        <v>0</v>
      </c>
      <c r="I155" s="69">
        <v>0</v>
      </c>
      <c r="J155" s="69">
        <v>0</v>
      </c>
      <c r="K155" s="69">
        <v>0</v>
      </c>
    </row>
    <row r="156" spans="1:12" s="1" customFormat="1" ht="15.75" hidden="1">
      <c r="A156" s="54"/>
      <c r="B156" s="70" t="s">
        <v>442</v>
      </c>
      <c r="C156" s="39" t="s">
        <v>446</v>
      </c>
      <c r="D156" s="55">
        <v>0</v>
      </c>
      <c r="E156" s="55">
        <v>0</v>
      </c>
      <c r="F156" s="30" t="e">
        <f t="shared" si="9"/>
        <v>#DIV/0!</v>
      </c>
      <c r="G156" s="69">
        <v>0</v>
      </c>
      <c r="H156" s="69">
        <v>0</v>
      </c>
      <c r="I156" s="69">
        <v>0</v>
      </c>
      <c r="J156" s="69">
        <v>0</v>
      </c>
      <c r="K156" s="69">
        <v>0</v>
      </c>
      <c r="L156" s="2"/>
    </row>
    <row r="157" spans="1:12" s="2" customFormat="1" ht="48.75" customHeight="1">
      <c r="A157" s="18">
        <v>3</v>
      </c>
      <c r="B157" s="81" t="s">
        <v>448</v>
      </c>
      <c r="C157" s="82" t="s">
        <v>449</v>
      </c>
      <c r="D157" s="83"/>
      <c r="E157" s="83"/>
      <c r="F157" s="81"/>
      <c r="G157" s="40">
        <v>10</v>
      </c>
      <c r="H157" s="40">
        <v>10.4</v>
      </c>
      <c r="I157" s="40">
        <v>10.8</v>
      </c>
      <c r="J157" s="40">
        <v>11</v>
      </c>
      <c r="K157" s="99"/>
    </row>
    <row r="158" spans="1:12" s="2" customFormat="1" ht="35.25" customHeight="1">
      <c r="A158" s="15"/>
      <c r="B158" s="81" t="s">
        <v>450</v>
      </c>
      <c r="C158" s="54" t="s">
        <v>97</v>
      </c>
      <c r="D158" s="54">
        <v>4.7</v>
      </c>
      <c r="E158" s="54">
        <v>3.8</v>
      </c>
      <c r="F158" s="21">
        <f t="shared" ref="F158:F186" si="10">D158/E158*100</f>
        <v>123.68421052631599</v>
      </c>
      <c r="G158" s="84">
        <v>5</v>
      </c>
      <c r="H158" s="84">
        <v>5.3</v>
      </c>
      <c r="I158" s="84">
        <v>5.5</v>
      </c>
      <c r="J158" s="84">
        <v>6</v>
      </c>
      <c r="K158" s="40">
        <v>6.5</v>
      </c>
    </row>
    <row r="159" spans="1:12" s="2" customFormat="1" ht="15.75">
      <c r="A159" s="18"/>
      <c r="B159" s="501" t="s">
        <v>400</v>
      </c>
      <c r="C159" s="502"/>
      <c r="D159" s="503"/>
      <c r="E159" s="55"/>
      <c r="F159" s="30"/>
      <c r="G159" s="69"/>
      <c r="H159" s="69"/>
      <c r="I159" s="69"/>
      <c r="J159" s="69"/>
      <c r="K159" s="69"/>
    </row>
    <row r="160" spans="1:12" s="2" customFormat="1" ht="65.25" customHeight="1">
      <c r="A160" s="13">
        <v>4</v>
      </c>
      <c r="B160" s="85" t="s">
        <v>451</v>
      </c>
      <c r="C160" s="55" t="s">
        <v>37</v>
      </c>
      <c r="D160" s="54"/>
      <c r="E160" s="54"/>
      <c r="F160" s="40"/>
      <c r="G160" s="40">
        <v>5</v>
      </c>
      <c r="H160" s="40">
        <v>5</v>
      </c>
      <c r="I160" s="40">
        <v>5</v>
      </c>
      <c r="J160" s="40">
        <v>5</v>
      </c>
      <c r="K160" s="99"/>
    </row>
    <row r="161" spans="1:12" s="2" customFormat="1" ht="15" customHeight="1">
      <c r="A161" s="15"/>
      <c r="B161" s="83" t="s">
        <v>452</v>
      </c>
      <c r="C161" s="86" t="s">
        <v>37</v>
      </c>
      <c r="D161" s="86">
        <v>4.7</v>
      </c>
      <c r="E161" s="87">
        <v>4.5</v>
      </c>
      <c r="F161" s="88">
        <f t="shared" si="10"/>
        <v>104.444444444444</v>
      </c>
      <c r="G161" s="84">
        <v>4.7</v>
      </c>
      <c r="H161" s="84">
        <v>4.5999999999999996</v>
      </c>
      <c r="I161" s="84">
        <v>4.5</v>
      </c>
      <c r="J161" s="84">
        <v>4.5</v>
      </c>
      <c r="K161" s="40">
        <v>4.5</v>
      </c>
    </row>
    <row r="162" spans="1:12" s="2" customFormat="1" ht="15.75">
      <c r="A162" s="18"/>
      <c r="B162" s="501" t="s">
        <v>400</v>
      </c>
      <c r="C162" s="502"/>
      <c r="D162" s="503"/>
      <c r="E162" s="43"/>
      <c r="F162" s="30"/>
      <c r="G162" s="30"/>
      <c r="H162" s="30"/>
      <c r="I162" s="30"/>
      <c r="J162" s="30"/>
      <c r="K162" s="100"/>
      <c r="L162"/>
    </row>
    <row r="163" spans="1:12" ht="33.75" customHeight="1">
      <c r="A163" s="89"/>
      <c r="B163" s="32" t="s">
        <v>453</v>
      </c>
      <c r="C163" s="14" t="s">
        <v>109</v>
      </c>
      <c r="D163" s="46">
        <v>664</v>
      </c>
      <c r="E163" s="46">
        <v>459</v>
      </c>
      <c r="F163" s="47">
        <f t="shared" si="10"/>
        <v>144.66230936819201</v>
      </c>
      <c r="G163" s="90">
        <v>460</v>
      </c>
      <c r="H163" s="90">
        <v>459</v>
      </c>
      <c r="I163" s="90">
        <v>459</v>
      </c>
      <c r="J163" s="90">
        <v>459</v>
      </c>
      <c r="K163" s="90">
        <v>459</v>
      </c>
      <c r="L163" s="3"/>
    </row>
    <row r="164" spans="1:12" s="3" customFormat="1" ht="15.75">
      <c r="A164" s="26">
        <v>1</v>
      </c>
      <c r="B164" s="27" t="s">
        <v>402</v>
      </c>
      <c r="C164" s="14" t="s">
        <v>109</v>
      </c>
      <c r="D164" s="49">
        <v>38</v>
      </c>
      <c r="E164" s="49">
        <v>25</v>
      </c>
      <c r="F164" s="515">
        <f t="shared" si="10"/>
        <v>152</v>
      </c>
      <c r="G164" s="49">
        <v>25</v>
      </c>
      <c r="H164" s="49">
        <v>25</v>
      </c>
      <c r="I164" s="49">
        <v>25</v>
      </c>
      <c r="J164" s="49">
        <v>25</v>
      </c>
      <c r="K164" s="49">
        <v>25</v>
      </c>
    </row>
    <row r="165" spans="1:12" s="3" customFormat="1" ht="15.75">
      <c r="A165" s="26">
        <v>2</v>
      </c>
      <c r="B165" s="27" t="s">
        <v>403</v>
      </c>
      <c r="C165" s="14" t="s">
        <v>109</v>
      </c>
      <c r="D165" s="49">
        <v>56</v>
      </c>
      <c r="E165" s="49">
        <v>39</v>
      </c>
      <c r="F165" s="515">
        <f t="shared" si="10"/>
        <v>143.58974358974399</v>
      </c>
      <c r="G165" s="49">
        <v>39</v>
      </c>
      <c r="H165" s="49">
        <v>39</v>
      </c>
      <c r="I165" s="49">
        <v>39</v>
      </c>
      <c r="J165" s="49">
        <v>39</v>
      </c>
      <c r="K165" s="49">
        <v>39</v>
      </c>
    </row>
    <row r="166" spans="1:12" s="3" customFormat="1" ht="15.75">
      <c r="A166" s="26">
        <v>3</v>
      </c>
      <c r="B166" s="27" t="s">
        <v>404</v>
      </c>
      <c r="C166" s="14" t="s">
        <v>109</v>
      </c>
      <c r="D166" s="49">
        <v>31</v>
      </c>
      <c r="E166" s="49">
        <v>17</v>
      </c>
      <c r="F166" s="515">
        <f t="shared" si="10"/>
        <v>182.35294117647101</v>
      </c>
      <c r="G166" s="49">
        <v>17</v>
      </c>
      <c r="H166" s="49">
        <v>17</v>
      </c>
      <c r="I166" s="49">
        <v>17</v>
      </c>
      <c r="J166" s="49">
        <v>17</v>
      </c>
      <c r="K166" s="49">
        <v>17</v>
      </c>
    </row>
    <row r="167" spans="1:12" s="3" customFormat="1" ht="15.75">
      <c r="A167" s="26">
        <v>4</v>
      </c>
      <c r="B167" s="27" t="s">
        <v>405</v>
      </c>
      <c r="C167" s="14" t="s">
        <v>109</v>
      </c>
      <c r="D167" s="49">
        <v>52</v>
      </c>
      <c r="E167" s="49">
        <v>35</v>
      </c>
      <c r="F167" s="515">
        <f t="shared" si="10"/>
        <v>148.57142857142901</v>
      </c>
      <c r="G167" s="49">
        <v>35</v>
      </c>
      <c r="H167" s="49">
        <v>35</v>
      </c>
      <c r="I167" s="49">
        <v>35</v>
      </c>
      <c r="J167" s="49">
        <v>35</v>
      </c>
      <c r="K167" s="49">
        <v>35</v>
      </c>
    </row>
    <row r="168" spans="1:12" s="3" customFormat="1" ht="15.75">
      <c r="A168" s="26">
        <v>5</v>
      </c>
      <c r="B168" s="27" t="s">
        <v>406</v>
      </c>
      <c r="C168" s="14" t="s">
        <v>109</v>
      </c>
      <c r="D168" s="49">
        <v>73</v>
      </c>
      <c r="E168" s="49">
        <v>53</v>
      </c>
      <c r="F168" s="515">
        <f t="shared" si="10"/>
        <v>137.735849056604</v>
      </c>
      <c r="G168" s="49">
        <v>53</v>
      </c>
      <c r="H168" s="49">
        <v>53</v>
      </c>
      <c r="I168" s="49">
        <v>53</v>
      </c>
      <c r="J168" s="49">
        <v>53</v>
      </c>
      <c r="K168" s="49">
        <v>53</v>
      </c>
    </row>
    <row r="169" spans="1:12" s="3" customFormat="1" ht="15.75">
      <c r="A169" s="26">
        <v>6</v>
      </c>
      <c r="B169" s="27" t="s">
        <v>407</v>
      </c>
      <c r="C169" s="14" t="s">
        <v>109</v>
      </c>
      <c r="D169" s="49">
        <v>79</v>
      </c>
      <c r="E169" s="49">
        <v>54</v>
      </c>
      <c r="F169" s="515">
        <f t="shared" si="10"/>
        <v>146.29629629629599</v>
      </c>
      <c r="G169" s="49">
        <v>54</v>
      </c>
      <c r="H169" s="49">
        <v>54</v>
      </c>
      <c r="I169" s="49">
        <v>54</v>
      </c>
      <c r="J169" s="49">
        <v>54</v>
      </c>
      <c r="K169" s="49">
        <v>54</v>
      </c>
    </row>
    <row r="170" spans="1:12" s="3" customFormat="1" ht="15.75">
      <c r="A170" s="26">
        <v>7</v>
      </c>
      <c r="B170" s="27" t="s">
        <v>408</v>
      </c>
      <c r="C170" s="14" t="s">
        <v>109</v>
      </c>
      <c r="D170" s="49">
        <v>21</v>
      </c>
      <c r="E170" s="49">
        <v>17</v>
      </c>
      <c r="F170" s="515">
        <f t="shared" si="10"/>
        <v>123.529411764706</v>
      </c>
      <c r="G170" s="49">
        <v>17</v>
      </c>
      <c r="H170" s="49">
        <v>17</v>
      </c>
      <c r="I170" s="49">
        <v>17</v>
      </c>
      <c r="J170" s="49">
        <v>17</v>
      </c>
      <c r="K170" s="49">
        <v>17</v>
      </c>
    </row>
    <row r="171" spans="1:12" s="3" customFormat="1" ht="15.75">
      <c r="A171" s="26">
        <v>8</v>
      </c>
      <c r="B171" s="27" t="s">
        <v>409</v>
      </c>
      <c r="C171" s="14" t="s">
        <v>109</v>
      </c>
      <c r="D171" s="49">
        <v>26</v>
      </c>
      <c r="E171" s="49">
        <v>19</v>
      </c>
      <c r="F171" s="515">
        <f t="shared" si="10"/>
        <v>136.842105263158</v>
      </c>
      <c r="G171" s="49">
        <v>19</v>
      </c>
      <c r="H171" s="49">
        <v>19</v>
      </c>
      <c r="I171" s="49">
        <v>19</v>
      </c>
      <c r="J171" s="49">
        <v>19</v>
      </c>
      <c r="K171" s="49">
        <v>19</v>
      </c>
    </row>
    <row r="172" spans="1:12" s="3" customFormat="1" ht="15.75">
      <c r="A172" s="26">
        <v>9</v>
      </c>
      <c r="B172" s="27" t="s">
        <v>410</v>
      </c>
      <c r="C172" s="14" t="s">
        <v>109</v>
      </c>
      <c r="D172" s="49">
        <v>48</v>
      </c>
      <c r="E172" s="49">
        <v>28</v>
      </c>
      <c r="F172" s="515">
        <f t="shared" si="10"/>
        <v>171.42857142857099</v>
      </c>
      <c r="G172" s="49">
        <v>28</v>
      </c>
      <c r="H172" s="49">
        <v>28</v>
      </c>
      <c r="I172" s="49">
        <v>28</v>
      </c>
      <c r="J172" s="49">
        <v>28</v>
      </c>
      <c r="K172" s="49">
        <v>28</v>
      </c>
    </row>
    <row r="173" spans="1:12" s="3" customFormat="1" ht="15.75">
      <c r="A173" s="26">
        <v>10</v>
      </c>
      <c r="B173" s="27" t="s">
        <v>411</v>
      </c>
      <c r="C173" s="14" t="s">
        <v>109</v>
      </c>
      <c r="D173" s="49">
        <v>71</v>
      </c>
      <c r="E173" s="49">
        <v>44</v>
      </c>
      <c r="F173" s="515">
        <f t="shared" si="10"/>
        <v>161.363636363636</v>
      </c>
      <c r="G173" s="49">
        <v>44</v>
      </c>
      <c r="H173" s="49">
        <v>44</v>
      </c>
      <c r="I173" s="49">
        <v>44</v>
      </c>
      <c r="J173" s="49">
        <v>44</v>
      </c>
      <c r="K173" s="49">
        <v>44</v>
      </c>
    </row>
    <row r="174" spans="1:12" s="3" customFormat="1" ht="15.75">
      <c r="A174" s="26">
        <v>11</v>
      </c>
      <c r="B174" s="27" t="s">
        <v>232</v>
      </c>
      <c r="C174" s="14" t="s">
        <v>109</v>
      </c>
      <c r="D174" s="49">
        <v>169</v>
      </c>
      <c r="E174" s="49">
        <v>128</v>
      </c>
      <c r="F174" s="515">
        <f t="shared" si="10"/>
        <v>132.03125</v>
      </c>
      <c r="G174" s="49">
        <v>129</v>
      </c>
      <c r="H174" s="49">
        <v>128</v>
      </c>
      <c r="I174" s="49">
        <v>128</v>
      </c>
      <c r="J174" s="49">
        <v>128</v>
      </c>
      <c r="K174" s="49">
        <v>128</v>
      </c>
    </row>
    <row r="175" spans="1:12" s="3" customFormat="1" ht="15.75">
      <c r="A175" s="91"/>
      <c r="B175" s="92" t="s">
        <v>110</v>
      </c>
      <c r="C175" s="14" t="s">
        <v>109</v>
      </c>
      <c r="D175" s="93">
        <v>352</v>
      </c>
      <c r="E175" s="93">
        <v>402</v>
      </c>
      <c r="F175" s="94">
        <f t="shared" si="10"/>
        <v>87.562189054726403</v>
      </c>
      <c r="G175" s="48">
        <v>311</v>
      </c>
      <c r="H175" s="48">
        <v>397</v>
      </c>
      <c r="I175" s="48">
        <v>402</v>
      </c>
      <c r="J175" s="48">
        <v>402</v>
      </c>
      <c r="K175" s="48">
        <v>402</v>
      </c>
    </row>
    <row r="176" spans="1:12" s="3" customFormat="1" ht="15.75">
      <c r="A176" s="26">
        <v>1</v>
      </c>
      <c r="B176" s="27" t="s">
        <v>402</v>
      </c>
      <c r="C176" s="14" t="s">
        <v>109</v>
      </c>
      <c r="D176" s="44">
        <v>15</v>
      </c>
      <c r="E176" s="44">
        <v>15</v>
      </c>
      <c r="F176" s="515">
        <f t="shared" si="10"/>
        <v>100</v>
      </c>
      <c r="G176" s="44">
        <v>15</v>
      </c>
      <c r="H176" s="44">
        <v>15</v>
      </c>
      <c r="I176" s="44">
        <v>15</v>
      </c>
      <c r="J176" s="44">
        <v>15</v>
      </c>
      <c r="K176" s="44">
        <v>15</v>
      </c>
    </row>
    <row r="177" spans="1:12" s="3" customFormat="1" ht="15.75">
      <c r="A177" s="26">
        <v>2</v>
      </c>
      <c r="B177" s="27" t="s">
        <v>403</v>
      </c>
      <c r="C177" s="14" t="s">
        <v>109</v>
      </c>
      <c r="D177" s="44">
        <v>28</v>
      </c>
      <c r="E177" s="44">
        <v>28</v>
      </c>
      <c r="F177" s="515">
        <f t="shared" si="10"/>
        <v>100</v>
      </c>
      <c r="G177" s="44">
        <v>28</v>
      </c>
      <c r="H177" s="44">
        <v>28</v>
      </c>
      <c r="I177" s="44">
        <v>28</v>
      </c>
      <c r="J177" s="44">
        <v>28</v>
      </c>
      <c r="K177" s="44">
        <v>28</v>
      </c>
    </row>
    <row r="178" spans="1:12" s="3" customFormat="1" ht="15.75">
      <c r="A178" s="26">
        <v>3</v>
      </c>
      <c r="B178" s="27" t="s">
        <v>404</v>
      </c>
      <c r="C178" s="14" t="s">
        <v>109</v>
      </c>
      <c r="D178" s="44">
        <v>12</v>
      </c>
      <c r="E178" s="44">
        <v>12</v>
      </c>
      <c r="F178" s="515">
        <f t="shared" si="10"/>
        <v>100</v>
      </c>
      <c r="G178" s="44">
        <v>12</v>
      </c>
      <c r="H178" s="44">
        <v>12</v>
      </c>
      <c r="I178" s="44">
        <v>12</v>
      </c>
      <c r="J178" s="44">
        <v>12</v>
      </c>
      <c r="K178" s="44">
        <v>12</v>
      </c>
    </row>
    <row r="179" spans="1:12" s="3" customFormat="1" ht="15.75">
      <c r="A179" s="26">
        <v>4</v>
      </c>
      <c r="B179" s="27" t="s">
        <v>405</v>
      </c>
      <c r="C179" s="14" t="s">
        <v>109</v>
      </c>
      <c r="D179" s="44">
        <v>12</v>
      </c>
      <c r="E179" s="44">
        <v>12</v>
      </c>
      <c r="F179" s="515">
        <f t="shared" si="10"/>
        <v>100</v>
      </c>
      <c r="G179" s="44">
        <v>12</v>
      </c>
      <c r="H179" s="44">
        <v>12</v>
      </c>
      <c r="I179" s="44">
        <v>12</v>
      </c>
      <c r="J179" s="44">
        <v>12</v>
      </c>
      <c r="K179" s="44">
        <v>12</v>
      </c>
    </row>
    <row r="180" spans="1:12" s="3" customFormat="1" ht="16.5" customHeight="1">
      <c r="A180" s="26">
        <v>5</v>
      </c>
      <c r="B180" s="27" t="s">
        <v>406</v>
      </c>
      <c r="C180" s="14" t="s">
        <v>109</v>
      </c>
      <c r="D180" s="44">
        <v>15</v>
      </c>
      <c r="E180" s="44">
        <v>15</v>
      </c>
      <c r="F180" s="515">
        <f t="shared" si="10"/>
        <v>100</v>
      </c>
      <c r="G180" s="44">
        <v>15</v>
      </c>
      <c r="H180" s="44">
        <v>15</v>
      </c>
      <c r="I180" s="44">
        <v>15</v>
      </c>
      <c r="J180" s="44">
        <v>15</v>
      </c>
      <c r="K180" s="44">
        <v>15</v>
      </c>
    </row>
    <row r="181" spans="1:12" s="3" customFormat="1" ht="15.75">
      <c r="A181" s="26">
        <v>6</v>
      </c>
      <c r="B181" s="27" t="s">
        <v>407</v>
      </c>
      <c r="C181" s="14" t="s">
        <v>109</v>
      </c>
      <c r="D181" s="44">
        <v>17</v>
      </c>
      <c r="E181" s="44">
        <v>17</v>
      </c>
      <c r="F181" s="515">
        <f t="shared" si="10"/>
        <v>100</v>
      </c>
      <c r="G181" s="44">
        <v>17</v>
      </c>
      <c r="H181" s="44">
        <v>17</v>
      </c>
      <c r="I181" s="44">
        <v>17</v>
      </c>
      <c r="J181" s="44">
        <v>17</v>
      </c>
      <c r="K181" s="44">
        <v>17</v>
      </c>
    </row>
    <row r="182" spans="1:12" s="3" customFormat="1" ht="15.75">
      <c r="A182" s="26">
        <v>7</v>
      </c>
      <c r="B182" s="27" t="s">
        <v>408</v>
      </c>
      <c r="C182" s="14" t="s">
        <v>109</v>
      </c>
      <c r="D182" s="44">
        <v>23</v>
      </c>
      <c r="E182" s="44">
        <v>23</v>
      </c>
      <c r="F182" s="515">
        <f t="shared" si="10"/>
        <v>100</v>
      </c>
      <c r="G182" s="44">
        <v>23</v>
      </c>
      <c r="H182" s="44">
        <v>23</v>
      </c>
      <c r="I182" s="44">
        <v>23</v>
      </c>
      <c r="J182" s="44">
        <v>23</v>
      </c>
      <c r="K182" s="44">
        <v>23</v>
      </c>
    </row>
    <row r="183" spans="1:12" s="3" customFormat="1" ht="15.75">
      <c r="A183" s="26">
        <v>8</v>
      </c>
      <c r="B183" s="27" t="s">
        <v>409</v>
      </c>
      <c r="C183" s="14" t="s">
        <v>109</v>
      </c>
      <c r="D183" s="44">
        <v>17</v>
      </c>
      <c r="E183" s="44">
        <v>17</v>
      </c>
      <c r="F183" s="515">
        <f t="shared" si="10"/>
        <v>100</v>
      </c>
      <c r="G183" s="44">
        <v>17</v>
      </c>
      <c r="H183" s="44">
        <v>17</v>
      </c>
      <c r="I183" s="44">
        <v>17</v>
      </c>
      <c r="J183" s="44">
        <v>17</v>
      </c>
      <c r="K183" s="44">
        <v>17</v>
      </c>
    </row>
    <row r="184" spans="1:12" s="3" customFormat="1" ht="15.75">
      <c r="A184" s="26">
        <v>9</v>
      </c>
      <c r="B184" s="27" t="s">
        <v>410</v>
      </c>
      <c r="C184" s="14" t="s">
        <v>109</v>
      </c>
      <c r="D184" s="44">
        <v>13</v>
      </c>
      <c r="E184" s="44">
        <v>13</v>
      </c>
      <c r="F184" s="515">
        <f t="shared" si="10"/>
        <v>100</v>
      </c>
      <c r="G184" s="44">
        <v>13</v>
      </c>
      <c r="H184" s="44">
        <v>13</v>
      </c>
      <c r="I184" s="44">
        <v>13</v>
      </c>
      <c r="J184" s="44">
        <v>13</v>
      </c>
      <c r="K184" s="44">
        <v>13</v>
      </c>
    </row>
    <row r="185" spans="1:12" s="3" customFormat="1" ht="15.75">
      <c r="A185" s="26">
        <v>10</v>
      </c>
      <c r="B185" s="27" t="s">
        <v>411</v>
      </c>
      <c r="C185" s="14" t="s">
        <v>109</v>
      </c>
      <c r="D185" s="44">
        <v>14</v>
      </c>
      <c r="E185" s="44">
        <v>14</v>
      </c>
      <c r="F185" s="515">
        <f t="shared" si="10"/>
        <v>100</v>
      </c>
      <c r="G185" s="44">
        <v>14</v>
      </c>
      <c r="H185" s="44">
        <v>14</v>
      </c>
      <c r="I185" s="44">
        <v>14</v>
      </c>
      <c r="J185" s="44">
        <v>14</v>
      </c>
      <c r="K185" s="44">
        <v>14</v>
      </c>
    </row>
    <row r="186" spans="1:12" s="3" customFormat="1" ht="15.75">
      <c r="A186" s="26">
        <v>11</v>
      </c>
      <c r="B186" s="27" t="s">
        <v>232</v>
      </c>
      <c r="C186" s="14" t="s">
        <v>109</v>
      </c>
      <c r="D186" s="44">
        <v>186</v>
      </c>
      <c r="E186" s="44">
        <v>236</v>
      </c>
      <c r="F186" s="515">
        <f t="shared" si="10"/>
        <v>78.813559322033896</v>
      </c>
      <c r="G186" s="44">
        <v>145</v>
      </c>
      <c r="H186" s="44">
        <v>231</v>
      </c>
      <c r="I186" s="44">
        <v>236</v>
      </c>
      <c r="J186" s="44">
        <v>236</v>
      </c>
      <c r="K186" s="44">
        <v>236</v>
      </c>
      <c r="L186" s="2"/>
    </row>
    <row r="187" spans="1:12" s="2" customFormat="1" ht="60" customHeight="1">
      <c r="A187" s="95">
        <v>5</v>
      </c>
      <c r="B187" s="15" t="s">
        <v>454</v>
      </c>
      <c r="C187" s="18" t="s">
        <v>455</v>
      </c>
      <c r="D187" s="15"/>
      <c r="E187" s="15"/>
      <c r="F187" s="16"/>
      <c r="G187" s="16"/>
      <c r="H187" s="16"/>
      <c r="I187" s="16"/>
      <c r="J187" s="17">
        <v>406</v>
      </c>
      <c r="K187" s="101"/>
    </row>
    <row r="188" spans="1:12" s="2" customFormat="1" ht="60" customHeight="1">
      <c r="A188" s="13">
        <v>6</v>
      </c>
      <c r="B188" s="15" t="s">
        <v>456</v>
      </c>
      <c r="C188" s="18" t="s">
        <v>455</v>
      </c>
      <c r="D188" s="15"/>
      <c r="E188" s="15"/>
      <c r="F188" s="16"/>
      <c r="G188" s="16"/>
      <c r="H188" s="16"/>
      <c r="I188" s="16"/>
      <c r="J188" s="17">
        <v>445</v>
      </c>
      <c r="K188" s="101"/>
    </row>
    <row r="189" spans="1:12" s="2" customFormat="1" ht="60" customHeight="1">
      <c r="A189" s="13">
        <v>7</v>
      </c>
      <c r="B189" s="15" t="s">
        <v>457</v>
      </c>
      <c r="C189" s="18" t="s">
        <v>455</v>
      </c>
      <c r="D189" s="15"/>
      <c r="E189" s="15"/>
      <c r="F189" s="16"/>
      <c r="G189" s="16"/>
      <c r="H189" s="16"/>
      <c r="I189" s="16"/>
      <c r="J189" s="17">
        <v>445</v>
      </c>
      <c r="K189" s="101"/>
      <c r="L189"/>
    </row>
    <row r="190" spans="1:12" ht="36.75" customHeight="1">
      <c r="A190" s="96"/>
      <c r="B190" s="15" t="s">
        <v>458</v>
      </c>
      <c r="C190" s="18" t="s">
        <v>37</v>
      </c>
      <c r="D190" s="97">
        <v>99.6</v>
      </c>
      <c r="E190" s="97">
        <v>100</v>
      </c>
      <c r="F190" s="47">
        <f t="shared" ref="F190:F194" si="11">D190/E190*100</f>
        <v>99.6</v>
      </c>
      <c r="G190" s="17">
        <v>99.6</v>
      </c>
      <c r="H190" s="17">
        <v>99.7</v>
      </c>
      <c r="I190" s="17">
        <v>100</v>
      </c>
      <c r="J190" s="17">
        <v>100</v>
      </c>
      <c r="K190" s="17">
        <v>100</v>
      </c>
    </row>
    <row r="191" spans="1:12" ht="15.75">
      <c r="A191" s="9"/>
      <c r="B191" s="492" t="s">
        <v>400</v>
      </c>
      <c r="C191" s="493"/>
      <c r="D191" s="494"/>
      <c r="E191" s="39"/>
      <c r="F191" s="98"/>
      <c r="G191" s="37"/>
      <c r="H191" s="37"/>
      <c r="I191" s="37"/>
      <c r="J191" s="37"/>
      <c r="K191" s="37"/>
      <c r="L191" s="2"/>
    </row>
    <row r="192" spans="1:12" s="2" customFormat="1" ht="30" customHeight="1">
      <c r="A192" s="18"/>
      <c r="B192" s="33" t="s">
        <v>459</v>
      </c>
      <c r="C192" s="18" t="s">
        <v>37</v>
      </c>
      <c r="D192" s="97">
        <v>84.6</v>
      </c>
      <c r="E192" s="97">
        <v>100</v>
      </c>
      <c r="F192" s="47">
        <f t="shared" si="11"/>
        <v>84.6</v>
      </c>
      <c r="G192" s="17">
        <v>89.1</v>
      </c>
      <c r="H192" s="17">
        <v>92.9</v>
      </c>
      <c r="I192" s="17">
        <v>95</v>
      </c>
      <c r="J192" s="17">
        <v>100</v>
      </c>
      <c r="K192" s="17">
        <v>100</v>
      </c>
    </row>
    <row r="193" spans="1:12" s="2" customFormat="1" ht="15.75">
      <c r="A193" s="18"/>
      <c r="B193" s="492" t="s">
        <v>400</v>
      </c>
      <c r="C193" s="493"/>
      <c r="D193" s="494"/>
      <c r="E193" s="39"/>
      <c r="F193" s="98"/>
      <c r="G193" s="37"/>
      <c r="H193" s="37"/>
      <c r="I193" s="37"/>
      <c r="J193" s="37"/>
      <c r="K193" s="37"/>
    </row>
    <row r="194" spans="1:12" s="2" customFormat="1" ht="31.5">
      <c r="A194" s="18"/>
      <c r="B194" s="33" t="s">
        <v>460</v>
      </c>
      <c r="C194" s="18" t="s">
        <v>37</v>
      </c>
      <c r="D194" s="102">
        <v>92</v>
      </c>
      <c r="E194" s="102">
        <v>100</v>
      </c>
      <c r="F194" s="47">
        <f t="shared" si="11"/>
        <v>92</v>
      </c>
      <c r="G194" s="37">
        <v>98</v>
      </c>
      <c r="H194" s="37">
        <v>100</v>
      </c>
      <c r="I194" s="37">
        <v>100</v>
      </c>
      <c r="J194" s="37">
        <v>100</v>
      </c>
      <c r="K194" s="37">
        <v>100</v>
      </c>
    </row>
    <row r="195" spans="1:12" s="2" customFormat="1" ht="15.75">
      <c r="A195" s="18"/>
      <c r="B195" s="492" t="s">
        <v>400</v>
      </c>
      <c r="C195" s="493"/>
      <c r="D195" s="494"/>
      <c r="E195" s="43"/>
      <c r="F195" s="30"/>
      <c r="G195" s="30"/>
      <c r="H195" s="30"/>
      <c r="I195" s="30"/>
      <c r="J195" s="30"/>
      <c r="K195" s="100"/>
    </row>
    <row r="196" spans="1:12" s="2" customFormat="1" ht="45" customHeight="1">
      <c r="A196" s="32"/>
      <c r="B196" s="15" t="s">
        <v>461</v>
      </c>
      <c r="C196" s="15"/>
      <c r="D196" s="15"/>
      <c r="E196" s="15"/>
      <c r="F196" s="16"/>
      <c r="G196" s="16"/>
      <c r="H196" s="16"/>
      <c r="I196" s="16"/>
      <c r="J196" s="16"/>
      <c r="K196" s="16"/>
    </row>
    <row r="197" spans="1:12" s="2" customFormat="1" ht="15.75">
      <c r="A197" s="13">
        <v>8</v>
      </c>
      <c r="B197" s="15" t="s">
        <v>462</v>
      </c>
      <c r="C197" s="18" t="s">
        <v>37</v>
      </c>
      <c r="D197" s="15"/>
      <c r="E197" s="15"/>
      <c r="F197" s="16"/>
      <c r="G197" s="103">
        <v>92.7</v>
      </c>
      <c r="H197" s="103">
        <v>93.9</v>
      </c>
      <c r="I197" s="103">
        <v>95.2</v>
      </c>
      <c r="J197" s="110">
        <v>96</v>
      </c>
      <c r="K197" s="16"/>
    </row>
    <row r="198" spans="1:12" s="2" customFormat="1" ht="15.75">
      <c r="A198" s="13">
        <v>9</v>
      </c>
      <c r="B198" s="15" t="s">
        <v>463</v>
      </c>
      <c r="C198" s="18" t="s">
        <v>37</v>
      </c>
      <c r="D198" s="15"/>
      <c r="E198" s="15"/>
      <c r="F198" s="16"/>
      <c r="G198" s="103">
        <v>67.599999999999994</v>
      </c>
      <c r="H198" s="103">
        <v>68.7</v>
      </c>
      <c r="I198" s="103">
        <v>69.8</v>
      </c>
      <c r="J198" s="110">
        <v>71</v>
      </c>
      <c r="K198" s="16"/>
      <c r="L198"/>
    </row>
    <row r="199" spans="1:12" ht="14.25" customHeight="1">
      <c r="A199" s="495"/>
      <c r="B199" s="495"/>
      <c r="C199" s="495"/>
      <c r="D199" s="495"/>
      <c r="E199" s="495"/>
      <c r="F199" s="495"/>
      <c r="G199" s="495"/>
      <c r="H199" s="495"/>
      <c r="I199" s="495"/>
      <c r="J199" s="495"/>
      <c r="K199" s="495"/>
      <c r="L199" s="2"/>
    </row>
    <row r="200" spans="1:12" s="2" customFormat="1" ht="48.75" customHeight="1">
      <c r="A200" s="18"/>
      <c r="B200" s="33" t="s">
        <v>464</v>
      </c>
      <c r="C200" s="18" t="s">
        <v>37</v>
      </c>
      <c r="D200" s="104">
        <v>42</v>
      </c>
      <c r="E200" s="104">
        <v>42.5</v>
      </c>
      <c r="F200" s="105">
        <f t="shared" ref="F200:F264" si="12">D200/E200*100</f>
        <v>98.823529411764696</v>
      </c>
      <c r="G200" s="106">
        <v>43.5</v>
      </c>
      <c r="H200" s="106">
        <v>45.44</v>
      </c>
      <c r="I200" s="106">
        <v>47.9</v>
      </c>
      <c r="J200" s="106">
        <v>48.26</v>
      </c>
      <c r="K200" s="106">
        <v>48.5</v>
      </c>
    </row>
    <row r="201" spans="1:12" s="2" customFormat="1" ht="15.75">
      <c r="A201" s="18"/>
      <c r="B201" s="492" t="s">
        <v>400</v>
      </c>
      <c r="C201" s="493"/>
      <c r="D201" s="494"/>
      <c r="E201" s="39"/>
      <c r="F201" s="98"/>
      <c r="G201" s="37"/>
      <c r="H201" s="37"/>
      <c r="I201" s="37"/>
      <c r="J201" s="37"/>
      <c r="K201" s="37"/>
    </row>
    <row r="202" spans="1:12" s="2" customFormat="1" ht="31.5">
      <c r="A202" s="18"/>
      <c r="B202" s="33" t="s">
        <v>160</v>
      </c>
      <c r="C202" s="18" t="s">
        <v>465</v>
      </c>
      <c r="D202" s="17">
        <v>43</v>
      </c>
      <c r="E202" s="17">
        <v>43</v>
      </c>
      <c r="F202" s="47">
        <f t="shared" si="12"/>
        <v>100</v>
      </c>
      <c r="G202" s="17">
        <v>43</v>
      </c>
      <c r="H202" s="17">
        <v>43</v>
      </c>
      <c r="I202" s="17">
        <v>43</v>
      </c>
      <c r="J202" s="17">
        <v>43</v>
      </c>
      <c r="K202" s="17">
        <v>43</v>
      </c>
      <c r="L202"/>
    </row>
    <row r="203" spans="1:12" ht="15.75">
      <c r="A203" s="39">
        <v>1</v>
      </c>
      <c r="B203" s="72" t="s">
        <v>466</v>
      </c>
      <c r="C203" s="18" t="s">
        <v>465</v>
      </c>
      <c r="D203" s="55">
        <v>0</v>
      </c>
      <c r="E203" s="55">
        <v>1</v>
      </c>
      <c r="F203" s="30">
        <f t="shared" si="12"/>
        <v>0</v>
      </c>
      <c r="G203" s="69">
        <v>1</v>
      </c>
      <c r="H203" s="69">
        <v>1</v>
      </c>
      <c r="I203" s="69">
        <v>1</v>
      </c>
      <c r="J203" s="69">
        <v>1</v>
      </c>
      <c r="K203" s="69">
        <v>1</v>
      </c>
      <c r="L203" s="2"/>
    </row>
    <row r="204" spans="1:12" s="2" customFormat="1" ht="15.75">
      <c r="A204" s="39">
        <v>2</v>
      </c>
      <c r="B204" s="72" t="s">
        <v>467</v>
      </c>
      <c r="C204" s="18" t="s">
        <v>465</v>
      </c>
      <c r="D204" s="55">
        <v>2</v>
      </c>
      <c r="E204" s="55">
        <v>2</v>
      </c>
      <c r="F204" s="516">
        <f t="shared" si="12"/>
        <v>100</v>
      </c>
      <c r="G204" s="69">
        <v>2</v>
      </c>
      <c r="H204" s="69">
        <v>2</v>
      </c>
      <c r="I204" s="69">
        <v>2</v>
      </c>
      <c r="J204" s="69">
        <v>2</v>
      </c>
      <c r="K204" s="69">
        <v>2</v>
      </c>
      <c r="L204"/>
    </row>
    <row r="205" spans="1:12" ht="15.75">
      <c r="A205" s="39">
        <v>3</v>
      </c>
      <c r="B205" s="72" t="s">
        <v>468</v>
      </c>
      <c r="C205" s="18" t="s">
        <v>465</v>
      </c>
      <c r="D205" s="55">
        <v>1</v>
      </c>
      <c r="E205" s="55">
        <v>1</v>
      </c>
      <c r="F205" s="516">
        <f t="shared" si="12"/>
        <v>100</v>
      </c>
      <c r="G205" s="69">
        <v>1</v>
      </c>
      <c r="H205" s="69">
        <v>1</v>
      </c>
      <c r="I205" s="69">
        <v>1</v>
      </c>
      <c r="J205" s="69">
        <v>1</v>
      </c>
      <c r="K205" s="69">
        <v>1</v>
      </c>
    </row>
    <row r="206" spans="1:12" ht="15.75">
      <c r="A206" s="39">
        <v>4</v>
      </c>
      <c r="B206" s="72" t="s">
        <v>469</v>
      </c>
      <c r="C206" s="18" t="s">
        <v>465</v>
      </c>
      <c r="D206" s="55">
        <v>2</v>
      </c>
      <c r="E206" s="55">
        <v>2</v>
      </c>
      <c r="F206" s="516">
        <f t="shared" si="12"/>
        <v>100</v>
      </c>
      <c r="G206" s="69">
        <v>2</v>
      </c>
      <c r="H206" s="69">
        <v>2</v>
      </c>
      <c r="I206" s="69">
        <v>2</v>
      </c>
      <c r="J206" s="69">
        <v>2</v>
      </c>
      <c r="K206" s="69">
        <v>2</v>
      </c>
    </row>
    <row r="207" spans="1:12" ht="31.5">
      <c r="A207" s="39">
        <v>5</v>
      </c>
      <c r="B207" s="72" t="s">
        <v>470</v>
      </c>
      <c r="C207" s="18" t="s">
        <v>465</v>
      </c>
      <c r="D207" s="55">
        <v>2</v>
      </c>
      <c r="E207" s="55">
        <v>2</v>
      </c>
      <c r="F207" s="516">
        <f t="shared" si="12"/>
        <v>100</v>
      </c>
      <c r="G207" s="69">
        <v>2</v>
      </c>
      <c r="H207" s="69">
        <v>2</v>
      </c>
      <c r="I207" s="69">
        <v>2</v>
      </c>
      <c r="J207" s="69">
        <v>2</v>
      </c>
      <c r="K207" s="69">
        <v>2</v>
      </c>
    </row>
    <row r="208" spans="1:12" ht="15.75">
      <c r="A208" s="39">
        <v>6</v>
      </c>
      <c r="B208" s="72" t="s">
        <v>471</v>
      </c>
      <c r="C208" s="18" t="s">
        <v>465</v>
      </c>
      <c r="D208" s="55">
        <v>2</v>
      </c>
      <c r="E208" s="55">
        <v>2</v>
      </c>
      <c r="F208" s="516">
        <f t="shared" si="12"/>
        <v>100</v>
      </c>
      <c r="G208" s="69">
        <v>2</v>
      </c>
      <c r="H208" s="69">
        <v>2</v>
      </c>
      <c r="I208" s="69">
        <v>2</v>
      </c>
      <c r="J208" s="69">
        <v>2</v>
      </c>
      <c r="K208" s="69">
        <v>2</v>
      </c>
    </row>
    <row r="209" spans="1:11" ht="31.5">
      <c r="A209" s="39">
        <v>7</v>
      </c>
      <c r="B209" s="72" t="s">
        <v>472</v>
      </c>
      <c r="C209" s="18" t="s">
        <v>465</v>
      </c>
      <c r="D209" s="55">
        <v>2</v>
      </c>
      <c r="E209" s="55">
        <v>2</v>
      </c>
      <c r="F209" s="516">
        <f t="shared" si="12"/>
        <v>100</v>
      </c>
      <c r="G209" s="69">
        <v>2</v>
      </c>
      <c r="H209" s="69">
        <v>2</v>
      </c>
      <c r="I209" s="69">
        <v>2</v>
      </c>
      <c r="J209" s="69">
        <v>2</v>
      </c>
      <c r="K209" s="69">
        <v>2</v>
      </c>
    </row>
    <row r="210" spans="1:11" ht="15.75">
      <c r="A210" s="39">
        <v>8</v>
      </c>
      <c r="B210" s="72" t="s">
        <v>473</v>
      </c>
      <c r="C210" s="18" t="s">
        <v>465</v>
      </c>
      <c r="D210" s="55">
        <v>1</v>
      </c>
      <c r="E210" s="55">
        <v>1</v>
      </c>
      <c r="F210" s="516">
        <f t="shared" si="12"/>
        <v>100</v>
      </c>
      <c r="G210" s="69">
        <v>1</v>
      </c>
      <c r="H210" s="69">
        <v>1</v>
      </c>
      <c r="I210" s="69">
        <v>1</v>
      </c>
      <c r="J210" s="69">
        <v>1</v>
      </c>
      <c r="K210" s="69">
        <v>1</v>
      </c>
    </row>
    <row r="211" spans="1:11" ht="15.75">
      <c r="A211" s="39">
        <v>9</v>
      </c>
      <c r="B211" s="72" t="s">
        <v>474</v>
      </c>
      <c r="C211" s="18" t="s">
        <v>465</v>
      </c>
      <c r="D211" s="55">
        <v>1</v>
      </c>
      <c r="E211" s="55">
        <v>1</v>
      </c>
      <c r="F211" s="516">
        <f t="shared" si="12"/>
        <v>100</v>
      </c>
      <c r="G211" s="69">
        <v>1</v>
      </c>
      <c r="H211" s="69">
        <v>1</v>
      </c>
      <c r="I211" s="69">
        <v>1</v>
      </c>
      <c r="J211" s="69">
        <v>1</v>
      </c>
      <c r="K211" s="69">
        <v>1</v>
      </c>
    </row>
    <row r="212" spans="1:11" ht="15.75">
      <c r="A212" s="39">
        <v>10</v>
      </c>
      <c r="B212" s="72" t="s">
        <v>475</v>
      </c>
      <c r="C212" s="18" t="s">
        <v>465</v>
      </c>
      <c r="D212" s="55">
        <v>1</v>
      </c>
      <c r="E212" s="55">
        <v>1</v>
      </c>
      <c r="F212" s="516">
        <f t="shared" si="12"/>
        <v>100</v>
      </c>
      <c r="G212" s="69">
        <v>1</v>
      </c>
      <c r="H212" s="69">
        <v>1</v>
      </c>
      <c r="I212" s="69">
        <v>1</v>
      </c>
      <c r="J212" s="69">
        <v>1</v>
      </c>
      <c r="K212" s="69">
        <v>1</v>
      </c>
    </row>
    <row r="213" spans="1:11" ht="15.75">
      <c r="A213" s="39">
        <v>11</v>
      </c>
      <c r="B213" s="72" t="s">
        <v>476</v>
      </c>
      <c r="C213" s="18" t="s">
        <v>465</v>
      </c>
      <c r="D213" s="55">
        <v>1</v>
      </c>
      <c r="E213" s="55">
        <v>1</v>
      </c>
      <c r="F213" s="516">
        <f t="shared" si="12"/>
        <v>100</v>
      </c>
      <c r="G213" s="69">
        <v>1</v>
      </c>
      <c r="H213" s="69">
        <v>1</v>
      </c>
      <c r="I213" s="69">
        <v>1</v>
      </c>
      <c r="J213" s="69">
        <v>1</v>
      </c>
      <c r="K213" s="69">
        <v>1</v>
      </c>
    </row>
    <row r="214" spans="1:11" ht="15.75">
      <c r="A214" s="39">
        <v>12</v>
      </c>
      <c r="B214" s="72" t="s">
        <v>477</v>
      </c>
      <c r="C214" s="18" t="s">
        <v>465</v>
      </c>
      <c r="D214" s="55">
        <v>2</v>
      </c>
      <c r="E214" s="55">
        <v>2</v>
      </c>
      <c r="F214" s="516">
        <f t="shared" si="12"/>
        <v>100</v>
      </c>
      <c r="G214" s="69">
        <v>2</v>
      </c>
      <c r="H214" s="69">
        <v>2</v>
      </c>
      <c r="I214" s="69">
        <v>2</v>
      </c>
      <c r="J214" s="69">
        <v>2</v>
      </c>
      <c r="K214" s="69">
        <v>2</v>
      </c>
    </row>
    <row r="215" spans="1:11" ht="15.75">
      <c r="A215" s="39">
        <v>13</v>
      </c>
      <c r="B215" s="72" t="s">
        <v>478</v>
      </c>
      <c r="C215" s="18" t="s">
        <v>465</v>
      </c>
      <c r="D215" s="55">
        <v>1</v>
      </c>
      <c r="E215" s="55">
        <v>1</v>
      </c>
      <c r="F215" s="516">
        <f t="shared" si="12"/>
        <v>100</v>
      </c>
      <c r="G215" s="69">
        <v>1</v>
      </c>
      <c r="H215" s="69">
        <v>1</v>
      </c>
      <c r="I215" s="69">
        <v>1</v>
      </c>
      <c r="J215" s="69">
        <v>1</v>
      </c>
      <c r="K215" s="69">
        <v>1</v>
      </c>
    </row>
    <row r="216" spans="1:11" ht="15.75">
      <c r="A216" s="39">
        <v>14</v>
      </c>
      <c r="B216" s="72" t="s">
        <v>479</v>
      </c>
      <c r="C216" s="18" t="s">
        <v>465</v>
      </c>
      <c r="D216" s="55">
        <v>1</v>
      </c>
      <c r="E216" s="55">
        <v>1</v>
      </c>
      <c r="F216" s="516">
        <f t="shared" si="12"/>
        <v>100</v>
      </c>
      <c r="G216" s="69">
        <v>1</v>
      </c>
      <c r="H216" s="69">
        <v>1</v>
      </c>
      <c r="I216" s="69">
        <v>1</v>
      </c>
      <c r="J216" s="69">
        <v>1</v>
      </c>
      <c r="K216" s="69">
        <v>1</v>
      </c>
    </row>
    <row r="217" spans="1:11" ht="15.75">
      <c r="A217" s="39">
        <v>15</v>
      </c>
      <c r="B217" s="72" t="s">
        <v>480</v>
      </c>
      <c r="C217" s="18" t="s">
        <v>465</v>
      </c>
      <c r="D217" s="55">
        <v>2</v>
      </c>
      <c r="E217" s="55">
        <v>2</v>
      </c>
      <c r="F217" s="516">
        <f t="shared" si="12"/>
        <v>100</v>
      </c>
      <c r="G217" s="69">
        <v>2</v>
      </c>
      <c r="H217" s="69">
        <v>2</v>
      </c>
      <c r="I217" s="69">
        <v>2</v>
      </c>
      <c r="J217" s="69">
        <v>2</v>
      </c>
      <c r="K217" s="69">
        <v>2</v>
      </c>
    </row>
    <row r="218" spans="1:11" ht="15.75">
      <c r="A218" s="39">
        <v>16</v>
      </c>
      <c r="B218" s="72" t="s">
        <v>236</v>
      </c>
      <c r="C218" s="18" t="s">
        <v>465</v>
      </c>
      <c r="D218" s="55">
        <v>2</v>
      </c>
      <c r="E218" s="55">
        <v>2</v>
      </c>
      <c r="F218" s="516">
        <f t="shared" si="12"/>
        <v>100</v>
      </c>
      <c r="G218" s="69">
        <v>2</v>
      </c>
      <c r="H218" s="69">
        <v>2</v>
      </c>
      <c r="I218" s="69">
        <v>2</v>
      </c>
      <c r="J218" s="69">
        <v>2</v>
      </c>
      <c r="K218" s="69">
        <v>2</v>
      </c>
    </row>
    <row r="219" spans="1:11" ht="15.75">
      <c r="A219" s="39">
        <v>17</v>
      </c>
      <c r="B219" s="72" t="s">
        <v>481</v>
      </c>
      <c r="C219" s="18" t="s">
        <v>465</v>
      </c>
      <c r="D219" s="55">
        <v>1</v>
      </c>
      <c r="E219" s="55">
        <v>1</v>
      </c>
      <c r="F219" s="516">
        <f t="shared" si="12"/>
        <v>100</v>
      </c>
      <c r="G219" s="69">
        <v>1</v>
      </c>
      <c r="H219" s="69">
        <v>1</v>
      </c>
      <c r="I219" s="69">
        <v>1</v>
      </c>
      <c r="J219" s="69">
        <v>1</v>
      </c>
      <c r="K219" s="69">
        <v>1</v>
      </c>
    </row>
    <row r="220" spans="1:11" ht="15.75">
      <c r="A220" s="39">
        <v>18</v>
      </c>
      <c r="B220" s="72" t="s">
        <v>482</v>
      </c>
      <c r="C220" s="18" t="s">
        <v>465</v>
      </c>
      <c r="D220" s="55">
        <v>2</v>
      </c>
      <c r="E220" s="55">
        <v>2</v>
      </c>
      <c r="F220" s="516">
        <f t="shared" si="12"/>
        <v>100</v>
      </c>
      <c r="G220" s="69">
        <v>2</v>
      </c>
      <c r="H220" s="69">
        <v>2</v>
      </c>
      <c r="I220" s="69">
        <v>2</v>
      </c>
      <c r="J220" s="69">
        <v>2</v>
      </c>
      <c r="K220" s="69">
        <v>2</v>
      </c>
    </row>
    <row r="221" spans="1:11" ht="31.5">
      <c r="A221" s="39">
        <v>19</v>
      </c>
      <c r="B221" s="72" t="s">
        <v>483</v>
      </c>
      <c r="C221" s="18" t="s">
        <v>465</v>
      </c>
      <c r="D221" s="55">
        <v>2</v>
      </c>
      <c r="E221" s="55">
        <v>2</v>
      </c>
      <c r="F221" s="516">
        <f t="shared" si="12"/>
        <v>100</v>
      </c>
      <c r="G221" s="69">
        <v>2</v>
      </c>
      <c r="H221" s="69">
        <v>2</v>
      </c>
      <c r="I221" s="69">
        <v>2</v>
      </c>
      <c r="J221" s="69">
        <v>2</v>
      </c>
      <c r="K221" s="69">
        <v>2</v>
      </c>
    </row>
    <row r="222" spans="1:11" ht="15.75">
      <c r="A222" s="39">
        <v>20</v>
      </c>
      <c r="B222" s="72" t="s">
        <v>484</v>
      </c>
      <c r="C222" s="18" t="s">
        <v>465</v>
      </c>
      <c r="D222" s="55">
        <v>2</v>
      </c>
      <c r="E222" s="55">
        <v>2</v>
      </c>
      <c r="F222" s="516">
        <f t="shared" si="12"/>
        <v>100</v>
      </c>
      <c r="G222" s="69">
        <v>2</v>
      </c>
      <c r="H222" s="69">
        <v>2</v>
      </c>
      <c r="I222" s="69">
        <v>2</v>
      </c>
      <c r="J222" s="69">
        <v>2</v>
      </c>
      <c r="K222" s="69">
        <v>2</v>
      </c>
    </row>
    <row r="223" spans="1:11" ht="15.75">
      <c r="A223" s="39">
        <v>21</v>
      </c>
      <c r="B223" s="72" t="s">
        <v>485</v>
      </c>
      <c r="C223" s="18" t="s">
        <v>465</v>
      </c>
      <c r="D223" s="55">
        <v>2</v>
      </c>
      <c r="E223" s="55">
        <v>2</v>
      </c>
      <c r="F223" s="516">
        <f t="shared" si="12"/>
        <v>100</v>
      </c>
      <c r="G223" s="69">
        <v>2</v>
      </c>
      <c r="H223" s="69">
        <v>2</v>
      </c>
      <c r="I223" s="69">
        <v>2</v>
      </c>
      <c r="J223" s="69">
        <v>2</v>
      </c>
      <c r="K223" s="69">
        <v>2</v>
      </c>
    </row>
    <row r="224" spans="1:11" ht="15.75">
      <c r="A224" s="39">
        <v>22</v>
      </c>
      <c r="B224" s="72" t="s">
        <v>68</v>
      </c>
      <c r="C224" s="18" t="s">
        <v>465</v>
      </c>
      <c r="D224" s="55">
        <v>1</v>
      </c>
      <c r="E224" s="55">
        <v>1</v>
      </c>
      <c r="F224" s="516">
        <f t="shared" si="12"/>
        <v>100</v>
      </c>
      <c r="G224" s="69">
        <v>1</v>
      </c>
      <c r="H224" s="69">
        <v>1</v>
      </c>
      <c r="I224" s="69">
        <v>1</v>
      </c>
      <c r="J224" s="69">
        <v>1</v>
      </c>
      <c r="K224" s="69">
        <v>1</v>
      </c>
    </row>
    <row r="225" spans="1:22" ht="15.75">
      <c r="A225" s="39">
        <v>23</v>
      </c>
      <c r="B225" s="72" t="s">
        <v>486</v>
      </c>
      <c r="C225" s="18" t="s">
        <v>465</v>
      </c>
      <c r="D225" s="55">
        <v>1</v>
      </c>
      <c r="E225" s="55">
        <v>1</v>
      </c>
      <c r="F225" s="516">
        <f t="shared" si="12"/>
        <v>100</v>
      </c>
      <c r="G225" s="69">
        <v>1</v>
      </c>
      <c r="H225" s="69">
        <v>1</v>
      </c>
      <c r="I225" s="69">
        <v>1</v>
      </c>
      <c r="J225" s="69">
        <v>1</v>
      </c>
      <c r="K225" s="69">
        <v>1</v>
      </c>
    </row>
    <row r="226" spans="1:22" ht="15.75">
      <c r="A226" s="39">
        <v>24</v>
      </c>
      <c r="B226" s="72" t="s">
        <v>487</v>
      </c>
      <c r="C226" s="18" t="s">
        <v>465</v>
      </c>
      <c r="D226" s="55">
        <v>1</v>
      </c>
      <c r="E226" s="55">
        <v>1</v>
      </c>
      <c r="F226" s="516">
        <f t="shared" si="12"/>
        <v>100</v>
      </c>
      <c r="G226" s="69">
        <v>1</v>
      </c>
      <c r="H226" s="69">
        <v>1</v>
      </c>
      <c r="I226" s="69">
        <v>1</v>
      </c>
      <c r="J226" s="69">
        <v>1</v>
      </c>
      <c r="K226" s="69">
        <v>1</v>
      </c>
    </row>
    <row r="227" spans="1:22" ht="15.75">
      <c r="A227" s="39">
        <v>25</v>
      </c>
      <c r="B227" s="72" t="s">
        <v>488</v>
      </c>
      <c r="C227" s="18" t="s">
        <v>465</v>
      </c>
      <c r="D227" s="55">
        <v>2</v>
      </c>
      <c r="E227" s="55">
        <v>2</v>
      </c>
      <c r="F227" s="516">
        <f t="shared" si="12"/>
        <v>100</v>
      </c>
      <c r="G227" s="69">
        <v>2</v>
      </c>
      <c r="H227" s="69">
        <v>2</v>
      </c>
      <c r="I227" s="69">
        <v>2</v>
      </c>
      <c r="J227" s="69">
        <v>2</v>
      </c>
      <c r="K227" s="69">
        <v>2</v>
      </c>
    </row>
    <row r="228" spans="1:22" ht="15.75">
      <c r="A228" s="39">
        <v>26</v>
      </c>
      <c r="B228" s="72" t="s">
        <v>489</v>
      </c>
      <c r="C228" s="18" t="s">
        <v>465</v>
      </c>
      <c r="D228" s="55">
        <v>2</v>
      </c>
      <c r="E228" s="55">
        <v>2</v>
      </c>
      <c r="F228" s="516">
        <f t="shared" si="12"/>
        <v>100</v>
      </c>
      <c r="G228" s="69">
        <v>2</v>
      </c>
      <c r="H228" s="69">
        <v>2</v>
      </c>
      <c r="I228" s="69">
        <v>2</v>
      </c>
      <c r="J228" s="69">
        <v>2</v>
      </c>
      <c r="K228" s="69">
        <v>2</v>
      </c>
    </row>
    <row r="229" spans="1:22" ht="15.75">
      <c r="A229" s="39">
        <v>27</v>
      </c>
      <c r="B229" s="72" t="s">
        <v>490</v>
      </c>
      <c r="C229" s="18" t="s">
        <v>465</v>
      </c>
      <c r="D229" s="55">
        <v>2</v>
      </c>
      <c r="E229" s="55">
        <v>2</v>
      </c>
      <c r="F229" s="516">
        <f t="shared" si="12"/>
        <v>100</v>
      </c>
      <c r="G229" s="69">
        <v>2</v>
      </c>
      <c r="H229" s="69">
        <v>2</v>
      </c>
      <c r="I229" s="69">
        <v>2</v>
      </c>
      <c r="J229" s="69">
        <v>2</v>
      </c>
      <c r="K229" s="69">
        <v>2</v>
      </c>
    </row>
    <row r="230" spans="1:22" ht="31.5">
      <c r="A230" s="9"/>
      <c r="B230" s="78" t="s">
        <v>163</v>
      </c>
      <c r="C230" s="18" t="s">
        <v>37</v>
      </c>
      <c r="D230" s="18">
        <v>90</v>
      </c>
      <c r="E230" s="18">
        <v>81</v>
      </c>
      <c r="F230" s="47">
        <f t="shared" si="12"/>
        <v>111.111111111111</v>
      </c>
      <c r="G230" s="17" t="s">
        <v>166</v>
      </c>
      <c r="H230" s="17">
        <v>88</v>
      </c>
      <c r="I230" s="17">
        <v>91</v>
      </c>
      <c r="J230" s="17">
        <v>95</v>
      </c>
      <c r="K230" s="17">
        <v>95</v>
      </c>
      <c r="L230" s="2"/>
    </row>
    <row r="231" spans="1:22" s="2" customFormat="1" ht="15.75">
      <c r="A231" s="26">
        <v>1</v>
      </c>
      <c r="B231" s="27" t="s">
        <v>402</v>
      </c>
      <c r="C231" s="49" t="s">
        <v>37</v>
      </c>
      <c r="D231" s="107">
        <v>53.649030000000003</v>
      </c>
      <c r="E231" s="49">
        <v>95</v>
      </c>
      <c r="F231" s="517">
        <f t="shared" si="12"/>
        <v>56.472663157894701</v>
      </c>
      <c r="G231" s="98">
        <v>75</v>
      </c>
      <c r="H231" s="98">
        <f t="shared" ref="H231:H238" si="13">G231+4</f>
        <v>79</v>
      </c>
      <c r="I231" s="98">
        <v>85</v>
      </c>
      <c r="J231" s="98">
        <v>95</v>
      </c>
      <c r="K231" s="98">
        <v>95</v>
      </c>
      <c r="M231" s="111"/>
      <c r="N231" s="112"/>
      <c r="O231" s="111"/>
      <c r="P231" s="111"/>
      <c r="Q231" s="113"/>
      <c r="R231" s="111"/>
      <c r="S231" s="111"/>
      <c r="T231" s="111"/>
      <c r="U231" s="111"/>
      <c r="V231" s="111"/>
    </row>
    <row r="232" spans="1:22" s="2" customFormat="1" ht="15.75">
      <c r="A232" s="26">
        <v>2</v>
      </c>
      <c r="B232" s="27" t="s">
        <v>403</v>
      </c>
      <c r="C232" s="49" t="s">
        <v>37</v>
      </c>
      <c r="D232" s="107">
        <v>55.2</v>
      </c>
      <c r="E232" s="49">
        <v>95</v>
      </c>
      <c r="F232" s="517">
        <f t="shared" si="12"/>
        <v>58.105263157894697</v>
      </c>
      <c r="G232" s="98">
        <f t="shared" ref="G232:G236" si="14">F232+12.4</f>
        <v>70.505263157894703</v>
      </c>
      <c r="H232" s="98">
        <v>88.5</v>
      </c>
      <c r="I232" s="98">
        <f t="shared" ref="I232:I239" si="15">H232+3</f>
        <v>91.5</v>
      </c>
      <c r="J232" s="98">
        <v>95</v>
      </c>
      <c r="K232" s="98">
        <v>95</v>
      </c>
      <c r="L232" s="111"/>
      <c r="N232" s="111"/>
      <c r="O232" s="111"/>
      <c r="P232" s="111"/>
      <c r="Q232" s="111"/>
      <c r="R232" s="111"/>
      <c r="S232" s="111"/>
      <c r="T232" s="111"/>
      <c r="U232" s="111"/>
    </row>
    <row r="233" spans="1:22" s="2" customFormat="1" ht="15.75">
      <c r="A233" s="26">
        <v>3</v>
      </c>
      <c r="B233" s="27" t="s">
        <v>404</v>
      </c>
      <c r="C233" s="49" t="s">
        <v>37</v>
      </c>
      <c r="D233" s="107">
        <v>56.3</v>
      </c>
      <c r="E233" s="49">
        <v>95</v>
      </c>
      <c r="F233" s="517">
        <f t="shared" si="12"/>
        <v>59.2631578947368</v>
      </c>
      <c r="G233" s="98">
        <f t="shared" si="14"/>
        <v>71.663157894736798</v>
      </c>
      <c r="H233" s="98">
        <v>80.7</v>
      </c>
      <c r="I233" s="98">
        <v>85.6</v>
      </c>
      <c r="J233" s="98">
        <v>95</v>
      </c>
      <c r="K233" s="98">
        <v>95</v>
      </c>
      <c r="L233" s="111"/>
      <c r="N233" s="111"/>
      <c r="O233" s="111"/>
      <c r="P233" s="111"/>
      <c r="Q233" s="111"/>
      <c r="R233" s="111"/>
      <c r="S233" s="111"/>
      <c r="T233" s="111"/>
      <c r="U233" s="111"/>
    </row>
    <row r="234" spans="1:22" s="2" customFormat="1" ht="15.75">
      <c r="A234" s="26">
        <v>4</v>
      </c>
      <c r="B234" s="27" t="s">
        <v>405</v>
      </c>
      <c r="C234" s="49" t="s">
        <v>37</v>
      </c>
      <c r="D234" s="107">
        <v>57.792209999999997</v>
      </c>
      <c r="E234" s="49">
        <v>95</v>
      </c>
      <c r="F234" s="517">
        <f t="shared" si="12"/>
        <v>60.833905263157902</v>
      </c>
      <c r="G234" s="98">
        <f t="shared" si="14"/>
        <v>73.233905263157894</v>
      </c>
      <c r="H234" s="98">
        <v>85.2</v>
      </c>
      <c r="I234" s="98">
        <f t="shared" si="15"/>
        <v>88.2</v>
      </c>
      <c r="J234" s="98">
        <v>95</v>
      </c>
      <c r="K234" s="98">
        <v>95</v>
      </c>
      <c r="N234" s="111"/>
      <c r="O234" s="111"/>
      <c r="P234" s="111"/>
      <c r="Q234" s="111"/>
      <c r="R234" s="111"/>
      <c r="S234" s="111"/>
      <c r="T234" s="111"/>
      <c r="U234" s="111"/>
    </row>
    <row r="235" spans="1:22" s="2" customFormat="1" ht="15.75">
      <c r="A235" s="26">
        <v>5</v>
      </c>
      <c r="B235" s="27" t="s">
        <v>406</v>
      </c>
      <c r="C235" s="49" t="s">
        <v>37</v>
      </c>
      <c r="D235" s="107">
        <v>59.66816</v>
      </c>
      <c r="E235" s="49">
        <v>95</v>
      </c>
      <c r="F235" s="517">
        <f t="shared" si="12"/>
        <v>62.808589473684201</v>
      </c>
      <c r="G235" s="98">
        <f t="shared" si="14"/>
        <v>75.208589473684199</v>
      </c>
      <c r="H235" s="98">
        <f t="shared" si="13"/>
        <v>79.208589473684199</v>
      </c>
      <c r="I235" s="98">
        <v>90</v>
      </c>
      <c r="J235" s="98">
        <v>95</v>
      </c>
      <c r="K235" s="98">
        <v>95</v>
      </c>
      <c r="N235" s="111"/>
      <c r="O235" s="111"/>
      <c r="P235" s="111"/>
      <c r="Q235" s="111"/>
      <c r="R235" s="111"/>
      <c r="S235" s="111"/>
      <c r="T235" s="111"/>
      <c r="U235" s="111"/>
    </row>
    <row r="236" spans="1:22" s="2" customFormat="1" ht="15.75">
      <c r="A236" s="26">
        <v>6</v>
      </c>
      <c r="B236" s="27" t="s">
        <v>407</v>
      </c>
      <c r="C236" s="49" t="s">
        <v>37</v>
      </c>
      <c r="D236" s="107">
        <v>60.8</v>
      </c>
      <c r="E236" s="49">
        <v>95</v>
      </c>
      <c r="F236" s="517">
        <f t="shared" si="12"/>
        <v>64</v>
      </c>
      <c r="G236" s="98">
        <f t="shared" si="14"/>
        <v>76.400000000000006</v>
      </c>
      <c r="H236" s="98">
        <f t="shared" si="13"/>
        <v>80.400000000000006</v>
      </c>
      <c r="I236" s="98">
        <v>85.4</v>
      </c>
      <c r="J236" s="98">
        <v>95</v>
      </c>
      <c r="K236" s="98">
        <v>95</v>
      </c>
      <c r="M236" s="111"/>
      <c r="N236" s="112"/>
      <c r="O236" s="111"/>
      <c r="P236" s="111"/>
      <c r="Q236" s="113"/>
      <c r="R236" s="111"/>
      <c r="S236" s="111"/>
      <c r="T236" s="111"/>
      <c r="U236" s="111"/>
      <c r="V236" s="111"/>
    </row>
    <row r="237" spans="1:22" s="2" customFormat="1" ht="15.75">
      <c r="A237" s="26">
        <v>7</v>
      </c>
      <c r="B237" s="27" t="s">
        <v>408</v>
      </c>
      <c r="C237" s="49" t="s">
        <v>37</v>
      </c>
      <c r="D237" s="107">
        <v>61.3</v>
      </c>
      <c r="E237" s="49">
        <v>95</v>
      </c>
      <c r="F237" s="517">
        <f t="shared" si="12"/>
        <v>64.526315789473699</v>
      </c>
      <c r="G237" s="98">
        <v>82</v>
      </c>
      <c r="H237" s="98">
        <f t="shared" si="13"/>
        <v>86</v>
      </c>
      <c r="I237" s="98">
        <f t="shared" si="15"/>
        <v>89</v>
      </c>
      <c r="J237" s="98">
        <v>95</v>
      </c>
      <c r="K237" s="98">
        <v>95</v>
      </c>
      <c r="M237" s="111"/>
      <c r="N237" s="112"/>
      <c r="O237" s="111"/>
      <c r="P237" s="111"/>
      <c r="Q237" s="113"/>
      <c r="R237" s="111"/>
      <c r="S237" s="111"/>
      <c r="T237" s="111"/>
      <c r="U237" s="111"/>
      <c r="V237" s="111"/>
    </row>
    <row r="238" spans="1:22" s="2" customFormat="1" ht="15.75">
      <c r="A238" s="26">
        <v>8</v>
      </c>
      <c r="B238" s="27" t="s">
        <v>409</v>
      </c>
      <c r="C238" s="49" t="s">
        <v>37</v>
      </c>
      <c r="D238" s="107">
        <v>66.3</v>
      </c>
      <c r="E238" s="49">
        <v>95</v>
      </c>
      <c r="F238" s="517">
        <f t="shared" si="12"/>
        <v>69.789473684210506</v>
      </c>
      <c r="G238" s="98">
        <v>86.2</v>
      </c>
      <c r="H238" s="98">
        <f t="shared" si="13"/>
        <v>90.2</v>
      </c>
      <c r="I238" s="98">
        <f t="shared" si="15"/>
        <v>93.2</v>
      </c>
      <c r="J238" s="98">
        <v>95</v>
      </c>
      <c r="K238" s="98">
        <v>95</v>
      </c>
      <c r="M238" s="111"/>
      <c r="N238" s="112"/>
      <c r="O238" s="111"/>
      <c r="P238" s="111"/>
      <c r="Q238" s="113"/>
      <c r="R238" s="111"/>
      <c r="S238" s="111"/>
      <c r="T238" s="111"/>
      <c r="U238" s="111"/>
      <c r="V238" s="111"/>
    </row>
    <row r="239" spans="1:22" s="2" customFormat="1" ht="15.75">
      <c r="A239" s="26">
        <v>9</v>
      </c>
      <c r="B239" s="27" t="s">
        <v>410</v>
      </c>
      <c r="C239" s="49" t="s">
        <v>37</v>
      </c>
      <c r="D239" s="107">
        <v>67.605630000000005</v>
      </c>
      <c r="E239" s="49">
        <v>95</v>
      </c>
      <c r="F239" s="512">
        <f t="shared" si="12"/>
        <v>71.163821052631604</v>
      </c>
      <c r="G239" s="98">
        <f>F239+12.4</f>
        <v>83.563821052631596</v>
      </c>
      <c r="H239" s="98">
        <v>90</v>
      </c>
      <c r="I239" s="98">
        <f t="shared" si="15"/>
        <v>93</v>
      </c>
      <c r="J239" s="98">
        <v>95</v>
      </c>
      <c r="K239" s="98">
        <v>95</v>
      </c>
      <c r="N239" s="111"/>
      <c r="O239" s="111"/>
      <c r="P239" s="111"/>
      <c r="Q239" s="111"/>
      <c r="R239" s="111"/>
      <c r="S239" s="111"/>
      <c r="T239" s="111"/>
      <c r="U239" s="111"/>
    </row>
    <row r="240" spans="1:22" s="2" customFormat="1" ht="15.75">
      <c r="A240" s="26">
        <v>10</v>
      </c>
      <c r="B240" s="27" t="s">
        <v>411</v>
      </c>
      <c r="C240" s="49" t="s">
        <v>37</v>
      </c>
      <c r="D240" s="107">
        <v>80</v>
      </c>
      <c r="E240" s="49">
        <v>95</v>
      </c>
      <c r="F240" s="512">
        <f t="shared" si="12"/>
        <v>84.210526315789494</v>
      </c>
      <c r="G240" s="98">
        <v>95</v>
      </c>
      <c r="H240" s="98">
        <v>95</v>
      </c>
      <c r="I240" s="98">
        <v>95</v>
      </c>
      <c r="J240" s="98">
        <v>95</v>
      </c>
      <c r="K240" s="98">
        <v>95</v>
      </c>
      <c r="M240" s="111"/>
      <c r="N240" s="112"/>
      <c r="O240" s="111"/>
      <c r="P240" s="111"/>
      <c r="Q240" s="113"/>
      <c r="R240" s="111"/>
      <c r="S240" s="111"/>
      <c r="T240" s="111"/>
      <c r="U240" s="111"/>
      <c r="V240" s="111"/>
    </row>
    <row r="241" spans="1:22" s="2" customFormat="1" ht="15.75">
      <c r="A241" s="26">
        <v>11</v>
      </c>
      <c r="B241" s="27" t="s">
        <v>232</v>
      </c>
      <c r="C241" s="49" t="s">
        <v>37</v>
      </c>
      <c r="D241" s="107">
        <v>80.2</v>
      </c>
      <c r="E241" s="49">
        <v>95</v>
      </c>
      <c r="F241" s="512">
        <f t="shared" si="12"/>
        <v>84.421052631579002</v>
      </c>
      <c r="G241" s="98">
        <v>95</v>
      </c>
      <c r="H241" s="98">
        <v>95</v>
      </c>
      <c r="I241" s="98">
        <v>95</v>
      </c>
      <c r="J241" s="98">
        <v>95</v>
      </c>
      <c r="K241" s="98">
        <v>95</v>
      </c>
      <c r="L241"/>
      <c r="M241" s="111"/>
      <c r="N241" s="112"/>
      <c r="O241" s="111"/>
      <c r="P241" s="111"/>
      <c r="Q241" s="113"/>
      <c r="R241" s="111"/>
      <c r="S241" s="111"/>
      <c r="T241" s="111"/>
      <c r="U241" s="111"/>
      <c r="V241" s="111"/>
    </row>
    <row r="242" spans="1:22" ht="28.5" customHeight="1">
      <c r="A242" s="9"/>
      <c r="B242" s="78" t="s">
        <v>491</v>
      </c>
      <c r="C242" s="18" t="s">
        <v>37</v>
      </c>
      <c r="D242" s="108">
        <v>81.93</v>
      </c>
      <c r="E242" s="108">
        <v>81.93</v>
      </c>
      <c r="F242" s="21">
        <f t="shared" si="12"/>
        <v>100</v>
      </c>
      <c r="G242" s="109">
        <v>100</v>
      </c>
      <c r="H242" s="109">
        <v>100</v>
      </c>
      <c r="I242" s="109">
        <v>100</v>
      </c>
      <c r="J242" s="109">
        <v>100</v>
      </c>
      <c r="K242" s="109">
        <v>100</v>
      </c>
    </row>
    <row r="243" spans="1:22" ht="12" customHeight="1">
      <c r="A243" s="11">
        <v>1</v>
      </c>
      <c r="B243" s="72" t="s">
        <v>65</v>
      </c>
      <c r="C243" s="39" t="s">
        <v>37</v>
      </c>
      <c r="D243" s="30">
        <v>100</v>
      </c>
      <c r="E243" s="30">
        <v>100</v>
      </c>
      <c r="F243" s="516">
        <f t="shared" si="12"/>
        <v>100</v>
      </c>
      <c r="G243" s="30">
        <v>100</v>
      </c>
      <c r="H243" s="30">
        <v>100</v>
      </c>
      <c r="I243" s="30">
        <v>100</v>
      </c>
      <c r="J243" s="30">
        <v>100</v>
      </c>
      <c r="K243" s="30">
        <v>100</v>
      </c>
    </row>
    <row r="244" spans="1:22" ht="12" customHeight="1">
      <c r="A244" s="11">
        <v>2</v>
      </c>
      <c r="B244" s="72" t="s">
        <v>492</v>
      </c>
      <c r="C244" s="39" t="s">
        <v>37</v>
      </c>
      <c r="D244" s="30">
        <v>100</v>
      </c>
      <c r="E244" s="30">
        <v>100</v>
      </c>
      <c r="F244" s="516">
        <f t="shared" si="12"/>
        <v>100</v>
      </c>
      <c r="G244" s="30">
        <v>100</v>
      </c>
      <c r="H244" s="30">
        <v>100</v>
      </c>
      <c r="I244" s="30">
        <v>100</v>
      </c>
      <c r="J244" s="30">
        <v>100</v>
      </c>
      <c r="K244" s="30">
        <v>100</v>
      </c>
    </row>
    <row r="245" spans="1:22" ht="12" customHeight="1">
      <c r="A245" s="11">
        <v>3</v>
      </c>
      <c r="B245" s="72" t="s">
        <v>493</v>
      </c>
      <c r="C245" s="39" t="s">
        <v>37</v>
      </c>
      <c r="D245" s="30">
        <v>100</v>
      </c>
      <c r="E245" s="30">
        <v>100</v>
      </c>
      <c r="F245" s="516">
        <f t="shared" si="12"/>
        <v>100</v>
      </c>
      <c r="G245" s="30">
        <v>100</v>
      </c>
      <c r="H245" s="30">
        <v>100</v>
      </c>
      <c r="I245" s="30">
        <v>100</v>
      </c>
      <c r="J245" s="30">
        <v>100</v>
      </c>
      <c r="K245" s="30">
        <v>100</v>
      </c>
    </row>
    <row r="246" spans="1:22" ht="12" customHeight="1">
      <c r="A246" s="11">
        <v>4</v>
      </c>
      <c r="B246" s="72" t="s">
        <v>494</v>
      </c>
      <c r="C246" s="39" t="s">
        <v>37</v>
      </c>
      <c r="D246" s="30">
        <v>100</v>
      </c>
      <c r="E246" s="30">
        <v>100</v>
      </c>
      <c r="F246" s="516">
        <f t="shared" si="12"/>
        <v>100</v>
      </c>
      <c r="G246" s="30">
        <v>100</v>
      </c>
      <c r="H246" s="30">
        <v>100</v>
      </c>
      <c r="I246" s="30">
        <v>100</v>
      </c>
      <c r="J246" s="30">
        <v>100</v>
      </c>
      <c r="K246" s="30">
        <v>100</v>
      </c>
    </row>
    <row r="247" spans="1:22" ht="12" customHeight="1">
      <c r="A247" s="11">
        <v>5</v>
      </c>
      <c r="B247" s="72" t="s">
        <v>495</v>
      </c>
      <c r="C247" s="39" t="s">
        <v>37</v>
      </c>
      <c r="D247" s="30">
        <v>100</v>
      </c>
      <c r="E247" s="30">
        <v>100</v>
      </c>
      <c r="F247" s="516">
        <f t="shared" si="12"/>
        <v>100</v>
      </c>
      <c r="G247" s="30">
        <v>100</v>
      </c>
      <c r="H247" s="30">
        <v>100</v>
      </c>
      <c r="I247" s="30">
        <v>100</v>
      </c>
      <c r="J247" s="30">
        <v>100</v>
      </c>
      <c r="K247" s="30">
        <v>100</v>
      </c>
    </row>
    <row r="248" spans="1:22" ht="12" customHeight="1">
      <c r="A248" s="11">
        <v>6</v>
      </c>
      <c r="B248" s="72" t="s">
        <v>496</v>
      </c>
      <c r="C248" s="39" t="s">
        <v>37</v>
      </c>
      <c r="D248" s="30">
        <v>100</v>
      </c>
      <c r="E248" s="30">
        <v>100</v>
      </c>
      <c r="F248" s="516">
        <f t="shared" si="12"/>
        <v>100</v>
      </c>
      <c r="G248" s="30">
        <v>100</v>
      </c>
      <c r="H248" s="30">
        <v>100</v>
      </c>
      <c r="I248" s="30">
        <v>100</v>
      </c>
      <c r="J248" s="30">
        <v>100</v>
      </c>
      <c r="K248" s="30">
        <v>100</v>
      </c>
    </row>
    <row r="249" spans="1:22" ht="12" customHeight="1">
      <c r="A249" s="11">
        <v>7</v>
      </c>
      <c r="B249" s="72" t="s">
        <v>497</v>
      </c>
      <c r="C249" s="39" t="s">
        <v>37</v>
      </c>
      <c r="D249" s="30">
        <v>100</v>
      </c>
      <c r="E249" s="30">
        <v>100</v>
      </c>
      <c r="F249" s="516">
        <f t="shared" si="12"/>
        <v>100</v>
      </c>
      <c r="G249" s="30">
        <v>100</v>
      </c>
      <c r="H249" s="30">
        <v>100</v>
      </c>
      <c r="I249" s="30">
        <v>100</v>
      </c>
      <c r="J249" s="30">
        <v>100</v>
      </c>
      <c r="K249" s="30">
        <v>100</v>
      </c>
    </row>
    <row r="250" spans="1:22" ht="12" customHeight="1">
      <c r="A250" s="11">
        <v>8</v>
      </c>
      <c r="B250" s="72" t="s">
        <v>498</v>
      </c>
      <c r="C250" s="39" t="s">
        <v>37</v>
      </c>
      <c r="D250" s="30">
        <v>100</v>
      </c>
      <c r="E250" s="30">
        <v>100</v>
      </c>
      <c r="F250" s="516">
        <f t="shared" si="12"/>
        <v>100</v>
      </c>
      <c r="G250" s="30">
        <v>100</v>
      </c>
      <c r="H250" s="30">
        <v>100</v>
      </c>
      <c r="I250" s="30">
        <v>100</v>
      </c>
      <c r="J250" s="30">
        <v>100</v>
      </c>
      <c r="K250" s="30">
        <v>100</v>
      </c>
    </row>
    <row r="251" spans="1:22" ht="12" customHeight="1">
      <c r="A251" s="11">
        <v>9</v>
      </c>
      <c r="B251" s="72" t="s">
        <v>499</v>
      </c>
      <c r="C251" s="39" t="s">
        <v>37</v>
      </c>
      <c r="D251" s="30">
        <v>100</v>
      </c>
      <c r="E251" s="30">
        <v>100</v>
      </c>
      <c r="F251" s="516">
        <f t="shared" si="12"/>
        <v>100</v>
      </c>
      <c r="G251" s="30">
        <v>100</v>
      </c>
      <c r="H251" s="30">
        <v>100</v>
      </c>
      <c r="I251" s="30">
        <v>100</v>
      </c>
      <c r="J251" s="30">
        <v>100</v>
      </c>
      <c r="K251" s="30">
        <v>100</v>
      </c>
    </row>
    <row r="252" spans="1:22" ht="12" customHeight="1">
      <c r="A252" s="11">
        <v>10</v>
      </c>
      <c r="B252" s="72" t="s">
        <v>500</v>
      </c>
      <c r="C252" s="39" t="s">
        <v>37</v>
      </c>
      <c r="D252" s="30">
        <v>100</v>
      </c>
      <c r="E252" s="30">
        <v>100</v>
      </c>
      <c r="F252" s="516">
        <f t="shared" si="12"/>
        <v>100</v>
      </c>
      <c r="G252" s="30">
        <v>100</v>
      </c>
      <c r="H252" s="30">
        <v>100</v>
      </c>
      <c r="I252" s="30">
        <v>100</v>
      </c>
      <c r="J252" s="30">
        <v>100</v>
      </c>
      <c r="K252" s="30">
        <v>100</v>
      </c>
    </row>
    <row r="253" spans="1:22" ht="12" customHeight="1">
      <c r="A253" s="11">
        <v>11</v>
      </c>
      <c r="B253" s="72" t="s">
        <v>501</v>
      </c>
      <c r="C253" s="39" t="s">
        <v>37</v>
      </c>
      <c r="D253" s="30">
        <v>100</v>
      </c>
      <c r="E253" s="30">
        <v>100</v>
      </c>
      <c r="F253" s="516">
        <f t="shared" si="12"/>
        <v>100</v>
      </c>
      <c r="G253" s="30">
        <v>100</v>
      </c>
      <c r="H253" s="30">
        <v>100</v>
      </c>
      <c r="I253" s="30">
        <v>100</v>
      </c>
      <c r="J253" s="30">
        <v>100</v>
      </c>
      <c r="K253" s="30">
        <v>100</v>
      </c>
    </row>
    <row r="254" spans="1:22" ht="12" customHeight="1">
      <c r="A254" s="11">
        <v>12</v>
      </c>
      <c r="B254" s="72" t="s">
        <v>502</v>
      </c>
      <c r="C254" s="39" t="s">
        <v>37</v>
      </c>
      <c r="D254" s="30">
        <v>100</v>
      </c>
      <c r="E254" s="30">
        <v>100</v>
      </c>
      <c r="F254" s="516">
        <f t="shared" si="12"/>
        <v>100</v>
      </c>
      <c r="G254" s="30">
        <v>100</v>
      </c>
      <c r="H254" s="30">
        <v>100</v>
      </c>
      <c r="I254" s="30">
        <v>100</v>
      </c>
      <c r="J254" s="30">
        <v>100</v>
      </c>
      <c r="K254" s="30">
        <v>100</v>
      </c>
    </row>
    <row r="255" spans="1:22" ht="12" customHeight="1">
      <c r="A255" s="11">
        <v>13</v>
      </c>
      <c r="B255" s="72" t="s">
        <v>503</v>
      </c>
      <c r="C255" s="39" t="s">
        <v>37</v>
      </c>
      <c r="D255" s="30">
        <v>100</v>
      </c>
      <c r="E255" s="30">
        <v>100</v>
      </c>
      <c r="F255" s="516">
        <f t="shared" si="12"/>
        <v>100</v>
      </c>
      <c r="G255" s="30">
        <v>100</v>
      </c>
      <c r="H255" s="30">
        <v>100</v>
      </c>
      <c r="I255" s="30">
        <v>100</v>
      </c>
      <c r="J255" s="30">
        <v>100</v>
      </c>
      <c r="K255" s="30">
        <v>100</v>
      </c>
    </row>
    <row r="256" spans="1:22" ht="12" customHeight="1">
      <c r="A256" s="11">
        <v>14</v>
      </c>
      <c r="B256" s="72" t="s">
        <v>504</v>
      </c>
      <c r="C256" s="39" t="s">
        <v>37</v>
      </c>
      <c r="D256" s="30">
        <v>100</v>
      </c>
      <c r="E256" s="30">
        <v>100</v>
      </c>
      <c r="F256" s="516">
        <f t="shared" si="12"/>
        <v>100</v>
      </c>
      <c r="G256" s="30">
        <v>100</v>
      </c>
      <c r="H256" s="30">
        <v>100</v>
      </c>
      <c r="I256" s="30">
        <v>100</v>
      </c>
      <c r="J256" s="30">
        <v>100</v>
      </c>
      <c r="K256" s="30">
        <v>100</v>
      </c>
    </row>
    <row r="257" spans="1:11" ht="12" customHeight="1">
      <c r="A257" s="11">
        <v>15</v>
      </c>
      <c r="B257" s="72" t="s">
        <v>505</v>
      </c>
      <c r="C257" s="39" t="s">
        <v>37</v>
      </c>
      <c r="D257" s="30">
        <v>100</v>
      </c>
      <c r="E257" s="30">
        <v>100</v>
      </c>
      <c r="F257" s="516">
        <f t="shared" si="12"/>
        <v>100</v>
      </c>
      <c r="G257" s="30">
        <v>100</v>
      </c>
      <c r="H257" s="30">
        <v>100</v>
      </c>
      <c r="I257" s="30">
        <v>100</v>
      </c>
      <c r="J257" s="30">
        <v>100</v>
      </c>
      <c r="K257" s="30">
        <v>100</v>
      </c>
    </row>
    <row r="258" spans="1:11" ht="12" customHeight="1">
      <c r="A258" s="11">
        <v>16</v>
      </c>
      <c r="B258" s="72" t="s">
        <v>506</v>
      </c>
      <c r="C258" s="39" t="s">
        <v>37</v>
      </c>
      <c r="D258" s="30">
        <v>100</v>
      </c>
      <c r="E258" s="30">
        <v>100</v>
      </c>
      <c r="F258" s="516">
        <f t="shared" si="12"/>
        <v>100</v>
      </c>
      <c r="G258" s="30">
        <v>100</v>
      </c>
      <c r="H258" s="30">
        <v>100</v>
      </c>
      <c r="I258" s="30">
        <v>100</v>
      </c>
      <c r="J258" s="30">
        <v>100</v>
      </c>
      <c r="K258" s="30">
        <v>100</v>
      </c>
    </row>
    <row r="259" spans="1:11" ht="12" customHeight="1">
      <c r="A259" s="11">
        <v>17</v>
      </c>
      <c r="B259" s="72" t="s">
        <v>507</v>
      </c>
      <c r="C259" s="39" t="s">
        <v>37</v>
      </c>
      <c r="D259" s="30">
        <v>100</v>
      </c>
      <c r="E259" s="30">
        <v>100</v>
      </c>
      <c r="F259" s="516">
        <f t="shared" si="12"/>
        <v>100</v>
      </c>
      <c r="G259" s="30">
        <v>100</v>
      </c>
      <c r="H259" s="30">
        <v>100</v>
      </c>
      <c r="I259" s="30">
        <v>100</v>
      </c>
      <c r="J259" s="30">
        <v>100</v>
      </c>
      <c r="K259" s="30">
        <v>100</v>
      </c>
    </row>
    <row r="260" spans="1:11" ht="12" customHeight="1">
      <c r="A260" s="11">
        <v>18</v>
      </c>
      <c r="B260" s="72" t="s">
        <v>508</v>
      </c>
      <c r="C260" s="39" t="s">
        <v>37</v>
      </c>
      <c r="D260" s="30">
        <v>100</v>
      </c>
      <c r="E260" s="30">
        <v>100</v>
      </c>
      <c r="F260" s="516">
        <f t="shared" si="12"/>
        <v>100</v>
      </c>
      <c r="G260" s="30">
        <v>100</v>
      </c>
      <c r="H260" s="30">
        <v>100</v>
      </c>
      <c r="I260" s="30">
        <v>100</v>
      </c>
      <c r="J260" s="30">
        <v>100</v>
      </c>
      <c r="K260" s="30">
        <v>100</v>
      </c>
    </row>
    <row r="261" spans="1:11" ht="12" customHeight="1">
      <c r="A261" s="11">
        <v>19</v>
      </c>
      <c r="B261" s="72" t="s">
        <v>509</v>
      </c>
      <c r="C261" s="39" t="s">
        <v>37</v>
      </c>
      <c r="D261" s="30">
        <v>100</v>
      </c>
      <c r="E261" s="30">
        <v>100</v>
      </c>
      <c r="F261" s="516">
        <f t="shared" si="12"/>
        <v>100</v>
      </c>
      <c r="G261" s="30">
        <v>100</v>
      </c>
      <c r="H261" s="30">
        <v>100</v>
      </c>
      <c r="I261" s="30">
        <v>100</v>
      </c>
      <c r="J261" s="30">
        <v>100</v>
      </c>
      <c r="K261" s="30">
        <v>100</v>
      </c>
    </row>
    <row r="262" spans="1:11" ht="12" customHeight="1">
      <c r="A262" s="11">
        <v>20</v>
      </c>
      <c r="B262" s="72" t="s">
        <v>510</v>
      </c>
      <c r="C262" s="39" t="s">
        <v>37</v>
      </c>
      <c r="D262" s="30">
        <v>100</v>
      </c>
      <c r="E262" s="30">
        <v>100</v>
      </c>
      <c r="F262" s="516">
        <f t="shared" si="12"/>
        <v>100</v>
      </c>
      <c r="G262" s="30">
        <v>100</v>
      </c>
      <c r="H262" s="30">
        <v>100</v>
      </c>
      <c r="I262" s="30">
        <v>100</v>
      </c>
      <c r="J262" s="30">
        <v>100</v>
      </c>
      <c r="K262" s="30">
        <v>100</v>
      </c>
    </row>
    <row r="263" spans="1:11" ht="12" customHeight="1">
      <c r="A263" s="11">
        <v>21</v>
      </c>
      <c r="B263" s="72" t="s">
        <v>511</v>
      </c>
      <c r="C263" s="39" t="s">
        <v>37</v>
      </c>
      <c r="D263" s="30">
        <v>100</v>
      </c>
      <c r="E263" s="30">
        <v>100</v>
      </c>
      <c r="F263" s="516">
        <f t="shared" si="12"/>
        <v>100</v>
      </c>
      <c r="G263" s="30">
        <v>100</v>
      </c>
      <c r="H263" s="30">
        <v>100</v>
      </c>
      <c r="I263" s="30">
        <v>100</v>
      </c>
      <c r="J263" s="30">
        <v>100</v>
      </c>
      <c r="K263" s="30">
        <v>100</v>
      </c>
    </row>
    <row r="264" spans="1:11" ht="12" customHeight="1">
      <c r="A264" s="11">
        <v>22</v>
      </c>
      <c r="B264" s="72" t="s">
        <v>512</v>
      </c>
      <c r="C264" s="39" t="s">
        <v>37</v>
      </c>
      <c r="D264" s="30">
        <v>100</v>
      </c>
      <c r="E264" s="30">
        <v>100</v>
      </c>
      <c r="F264" s="516">
        <f t="shared" si="12"/>
        <v>100</v>
      </c>
      <c r="G264" s="30">
        <v>100</v>
      </c>
      <c r="H264" s="30">
        <v>100</v>
      </c>
      <c r="I264" s="30">
        <v>100</v>
      </c>
      <c r="J264" s="30">
        <v>100</v>
      </c>
      <c r="K264" s="30">
        <v>100</v>
      </c>
    </row>
    <row r="265" spans="1:11" ht="12" customHeight="1">
      <c r="A265" s="11">
        <v>23</v>
      </c>
      <c r="B265" s="72" t="s">
        <v>513</v>
      </c>
      <c r="C265" s="39" t="s">
        <v>37</v>
      </c>
      <c r="D265" s="30">
        <v>100</v>
      </c>
      <c r="E265" s="30">
        <v>100</v>
      </c>
      <c r="F265" s="516">
        <f t="shared" ref="F265:F282" si="16">D265/E265*100</f>
        <v>100</v>
      </c>
      <c r="G265" s="30">
        <v>100</v>
      </c>
      <c r="H265" s="30">
        <v>100</v>
      </c>
      <c r="I265" s="30">
        <v>100</v>
      </c>
      <c r="J265" s="30">
        <v>100</v>
      </c>
      <c r="K265" s="30">
        <v>100</v>
      </c>
    </row>
    <row r="266" spans="1:11" ht="12" customHeight="1">
      <c r="A266" s="11">
        <v>24</v>
      </c>
      <c r="B266" s="72" t="s">
        <v>514</v>
      </c>
      <c r="C266" s="39" t="s">
        <v>37</v>
      </c>
      <c r="D266" s="30">
        <v>100</v>
      </c>
      <c r="E266" s="30">
        <v>100</v>
      </c>
      <c r="F266" s="516">
        <f t="shared" si="16"/>
        <v>100</v>
      </c>
      <c r="G266" s="30">
        <v>100</v>
      </c>
      <c r="H266" s="30">
        <v>100</v>
      </c>
      <c r="I266" s="30">
        <v>100</v>
      </c>
      <c r="J266" s="30">
        <v>100</v>
      </c>
      <c r="K266" s="30">
        <v>100</v>
      </c>
    </row>
    <row r="267" spans="1:11" ht="12" customHeight="1">
      <c r="A267" s="11">
        <v>25</v>
      </c>
      <c r="B267" s="72" t="s">
        <v>515</v>
      </c>
      <c r="C267" s="39" t="s">
        <v>37</v>
      </c>
      <c r="D267" s="30">
        <v>100</v>
      </c>
      <c r="E267" s="30">
        <v>100</v>
      </c>
      <c r="F267" s="516">
        <f t="shared" si="16"/>
        <v>100</v>
      </c>
      <c r="G267" s="30">
        <v>100</v>
      </c>
      <c r="H267" s="30">
        <v>100</v>
      </c>
      <c r="I267" s="30">
        <v>100</v>
      </c>
      <c r="J267" s="30">
        <v>100</v>
      </c>
      <c r="K267" s="30">
        <v>100</v>
      </c>
    </row>
    <row r="268" spans="1:11" ht="12" customHeight="1">
      <c r="A268" s="11">
        <v>26</v>
      </c>
      <c r="B268" s="72" t="s">
        <v>516</v>
      </c>
      <c r="C268" s="39" t="s">
        <v>37</v>
      </c>
      <c r="D268" s="30">
        <v>100</v>
      </c>
      <c r="E268" s="30">
        <v>100</v>
      </c>
      <c r="F268" s="516">
        <f t="shared" si="16"/>
        <v>100</v>
      </c>
      <c r="G268" s="30">
        <v>100</v>
      </c>
      <c r="H268" s="30">
        <v>100</v>
      </c>
      <c r="I268" s="30">
        <v>100</v>
      </c>
      <c r="J268" s="30">
        <v>100</v>
      </c>
      <c r="K268" s="30">
        <v>100</v>
      </c>
    </row>
    <row r="269" spans="1:11" ht="12" customHeight="1">
      <c r="A269" s="11">
        <v>27</v>
      </c>
      <c r="B269" s="72" t="s">
        <v>517</v>
      </c>
      <c r="C269" s="39" t="s">
        <v>37</v>
      </c>
      <c r="D269" s="30">
        <v>100</v>
      </c>
      <c r="E269" s="30">
        <v>100</v>
      </c>
      <c r="F269" s="516">
        <f t="shared" si="16"/>
        <v>100</v>
      </c>
      <c r="G269" s="30">
        <v>100</v>
      </c>
      <c r="H269" s="30">
        <v>100</v>
      </c>
      <c r="I269" s="30">
        <v>100</v>
      </c>
      <c r="J269" s="30">
        <v>100</v>
      </c>
      <c r="K269" s="30">
        <v>100</v>
      </c>
    </row>
    <row r="270" spans="1:11" ht="12" customHeight="1">
      <c r="A270" s="11">
        <v>28</v>
      </c>
      <c r="B270" s="72" t="s">
        <v>518</v>
      </c>
      <c r="C270" s="39" t="s">
        <v>37</v>
      </c>
      <c r="D270" s="30">
        <v>100</v>
      </c>
      <c r="E270" s="30">
        <v>100</v>
      </c>
      <c r="F270" s="516">
        <f t="shared" si="16"/>
        <v>100</v>
      </c>
      <c r="G270" s="30">
        <v>100</v>
      </c>
      <c r="H270" s="30">
        <v>100</v>
      </c>
      <c r="I270" s="30">
        <v>100</v>
      </c>
      <c r="J270" s="30">
        <v>100</v>
      </c>
      <c r="K270" s="30">
        <v>100</v>
      </c>
    </row>
    <row r="271" spans="1:11" ht="12" customHeight="1">
      <c r="A271" s="11">
        <v>29</v>
      </c>
      <c r="B271" s="72" t="s">
        <v>519</v>
      </c>
      <c r="C271" s="39" t="s">
        <v>37</v>
      </c>
      <c r="D271" s="30">
        <v>100</v>
      </c>
      <c r="E271" s="30">
        <v>100</v>
      </c>
      <c r="F271" s="516">
        <f t="shared" si="16"/>
        <v>100</v>
      </c>
      <c r="G271" s="30">
        <v>100</v>
      </c>
      <c r="H271" s="30">
        <v>100</v>
      </c>
      <c r="I271" s="30">
        <v>100</v>
      </c>
      <c r="J271" s="30">
        <v>100</v>
      </c>
      <c r="K271" s="30">
        <v>100</v>
      </c>
    </row>
    <row r="272" spans="1:11" ht="12" customHeight="1">
      <c r="A272" s="11">
        <v>30</v>
      </c>
      <c r="B272" s="72" t="s">
        <v>520</v>
      </c>
      <c r="C272" s="39" t="s">
        <v>37</v>
      </c>
      <c r="D272" s="30">
        <v>100</v>
      </c>
      <c r="E272" s="30">
        <v>100</v>
      </c>
      <c r="F272" s="516">
        <f t="shared" si="16"/>
        <v>100</v>
      </c>
      <c r="G272" s="30">
        <v>100</v>
      </c>
      <c r="H272" s="30">
        <v>100</v>
      </c>
      <c r="I272" s="30">
        <v>100</v>
      </c>
      <c r="J272" s="30">
        <v>100</v>
      </c>
      <c r="K272" s="30">
        <v>100</v>
      </c>
    </row>
    <row r="273" spans="1:12" ht="12" customHeight="1">
      <c r="A273" s="11">
        <v>31</v>
      </c>
      <c r="B273" s="72" t="s">
        <v>521</v>
      </c>
      <c r="C273" s="39" t="s">
        <v>37</v>
      </c>
      <c r="D273" s="30">
        <v>100</v>
      </c>
      <c r="E273" s="30">
        <v>100</v>
      </c>
      <c r="F273" s="516">
        <f t="shared" si="16"/>
        <v>100</v>
      </c>
      <c r="G273" s="30">
        <v>100</v>
      </c>
      <c r="H273" s="30">
        <v>100</v>
      </c>
      <c r="I273" s="30">
        <v>100</v>
      </c>
      <c r="J273" s="30">
        <v>100</v>
      </c>
      <c r="K273" s="30">
        <v>100</v>
      </c>
    </row>
    <row r="274" spans="1:12" ht="12" customHeight="1">
      <c r="A274" s="11">
        <v>32</v>
      </c>
      <c r="B274" s="72" t="s">
        <v>522</v>
      </c>
      <c r="C274" s="39" t="s">
        <v>37</v>
      </c>
      <c r="D274" s="30">
        <v>100</v>
      </c>
      <c r="E274" s="30">
        <v>100</v>
      </c>
      <c r="F274" s="516">
        <f t="shared" si="16"/>
        <v>100</v>
      </c>
      <c r="G274" s="30">
        <v>100</v>
      </c>
      <c r="H274" s="30">
        <v>100</v>
      </c>
      <c r="I274" s="30">
        <v>100</v>
      </c>
      <c r="J274" s="30">
        <v>100</v>
      </c>
      <c r="K274" s="30">
        <v>100</v>
      </c>
    </row>
    <row r="275" spans="1:12" ht="12" customHeight="1">
      <c r="A275" s="11">
        <v>33</v>
      </c>
      <c r="B275" s="72" t="s">
        <v>523</v>
      </c>
      <c r="C275" s="39" t="s">
        <v>37</v>
      </c>
      <c r="D275" s="30">
        <v>100</v>
      </c>
      <c r="E275" s="30">
        <v>100</v>
      </c>
      <c r="F275" s="516">
        <f t="shared" si="16"/>
        <v>100</v>
      </c>
      <c r="G275" s="30">
        <v>100</v>
      </c>
      <c r="H275" s="30">
        <v>100</v>
      </c>
      <c r="I275" s="30">
        <v>100</v>
      </c>
      <c r="J275" s="30">
        <v>100</v>
      </c>
      <c r="K275" s="30">
        <v>100</v>
      </c>
    </row>
    <row r="276" spans="1:12" ht="12" customHeight="1">
      <c r="A276" s="11">
        <v>34</v>
      </c>
      <c r="B276" s="72" t="s">
        <v>524</v>
      </c>
      <c r="C276" s="39" t="s">
        <v>37</v>
      </c>
      <c r="D276" s="30">
        <v>100</v>
      </c>
      <c r="E276" s="30">
        <v>100</v>
      </c>
      <c r="F276" s="516">
        <f t="shared" si="16"/>
        <v>100</v>
      </c>
      <c r="G276" s="30">
        <v>100</v>
      </c>
      <c r="H276" s="30">
        <v>100</v>
      </c>
      <c r="I276" s="30">
        <v>100</v>
      </c>
      <c r="J276" s="30">
        <v>100</v>
      </c>
      <c r="K276" s="30">
        <v>100</v>
      </c>
    </row>
    <row r="277" spans="1:12" ht="12" customHeight="1">
      <c r="A277" s="11">
        <v>35</v>
      </c>
      <c r="B277" s="72" t="s">
        <v>525</v>
      </c>
      <c r="C277" s="39" t="s">
        <v>37</v>
      </c>
      <c r="D277" s="30">
        <v>100</v>
      </c>
      <c r="E277" s="30">
        <v>100</v>
      </c>
      <c r="F277" s="516">
        <f t="shared" si="16"/>
        <v>100</v>
      </c>
      <c r="G277" s="30">
        <v>100</v>
      </c>
      <c r="H277" s="30">
        <v>100</v>
      </c>
      <c r="I277" s="30">
        <v>100</v>
      </c>
      <c r="J277" s="30">
        <v>100</v>
      </c>
      <c r="K277" s="30">
        <v>100</v>
      </c>
    </row>
    <row r="278" spans="1:12" ht="12" customHeight="1">
      <c r="A278" s="11">
        <v>36</v>
      </c>
      <c r="B278" s="72" t="s">
        <v>526</v>
      </c>
      <c r="C278" s="39" t="s">
        <v>37</v>
      </c>
      <c r="D278" s="30">
        <v>100</v>
      </c>
      <c r="E278" s="30">
        <v>100</v>
      </c>
      <c r="F278" s="516">
        <f t="shared" si="16"/>
        <v>100</v>
      </c>
      <c r="G278" s="30">
        <v>100</v>
      </c>
      <c r="H278" s="30">
        <v>100</v>
      </c>
      <c r="I278" s="30">
        <v>100</v>
      </c>
      <c r="J278" s="30">
        <v>100</v>
      </c>
      <c r="K278" s="30">
        <v>100</v>
      </c>
    </row>
    <row r="279" spans="1:12" ht="12" customHeight="1">
      <c r="A279" s="11">
        <v>37</v>
      </c>
      <c r="B279" s="72" t="s">
        <v>527</v>
      </c>
      <c r="C279" s="39" t="s">
        <v>37</v>
      </c>
      <c r="D279" s="30">
        <v>100</v>
      </c>
      <c r="E279" s="30">
        <v>100</v>
      </c>
      <c r="F279" s="516">
        <f t="shared" si="16"/>
        <v>100</v>
      </c>
      <c r="G279" s="30">
        <v>100</v>
      </c>
      <c r="H279" s="30">
        <v>100</v>
      </c>
      <c r="I279" s="30">
        <v>100</v>
      </c>
      <c r="J279" s="30">
        <v>100</v>
      </c>
      <c r="K279" s="30">
        <v>100</v>
      </c>
    </row>
    <row r="280" spans="1:12" ht="12" customHeight="1">
      <c r="A280" s="11">
        <v>38</v>
      </c>
      <c r="B280" s="72" t="s">
        <v>528</v>
      </c>
      <c r="C280" s="39" t="s">
        <v>37</v>
      </c>
      <c r="D280" s="30">
        <v>100</v>
      </c>
      <c r="E280" s="30">
        <v>100</v>
      </c>
      <c r="F280" s="516">
        <f t="shared" si="16"/>
        <v>100</v>
      </c>
      <c r="G280" s="30">
        <v>100</v>
      </c>
      <c r="H280" s="30">
        <v>100</v>
      </c>
      <c r="I280" s="30">
        <v>100</v>
      </c>
      <c r="J280" s="30">
        <v>100</v>
      </c>
      <c r="K280" s="30">
        <v>100</v>
      </c>
    </row>
    <row r="281" spans="1:12" ht="12" customHeight="1">
      <c r="A281" s="11">
        <v>39</v>
      </c>
      <c r="B281" s="72" t="s">
        <v>529</v>
      </c>
      <c r="C281" s="39" t="s">
        <v>37</v>
      </c>
      <c r="D281" s="30">
        <v>100</v>
      </c>
      <c r="E281" s="30">
        <v>100</v>
      </c>
      <c r="F281" s="516">
        <f t="shared" si="16"/>
        <v>100</v>
      </c>
      <c r="G281" s="30">
        <v>100</v>
      </c>
      <c r="H281" s="30">
        <v>100</v>
      </c>
      <c r="I281" s="30">
        <v>100</v>
      </c>
      <c r="J281" s="30">
        <v>100</v>
      </c>
      <c r="K281" s="30">
        <v>100</v>
      </c>
    </row>
    <row r="282" spans="1:12" ht="12" customHeight="1">
      <c r="A282" s="11">
        <v>40</v>
      </c>
      <c r="B282" s="72" t="s">
        <v>530</v>
      </c>
      <c r="C282" s="39" t="s">
        <v>37</v>
      </c>
      <c r="D282" s="30">
        <v>100</v>
      </c>
      <c r="E282" s="30">
        <v>100</v>
      </c>
      <c r="F282" s="516">
        <f t="shared" si="16"/>
        <v>100</v>
      </c>
      <c r="G282" s="30">
        <v>100</v>
      </c>
      <c r="H282" s="30">
        <v>100</v>
      </c>
      <c r="I282" s="30">
        <v>100</v>
      </c>
      <c r="J282" s="30">
        <v>100</v>
      </c>
      <c r="K282" s="30">
        <v>100</v>
      </c>
    </row>
    <row r="283" spans="1:12" ht="39.75" customHeight="1">
      <c r="A283" s="9"/>
      <c r="B283" s="78" t="s">
        <v>531</v>
      </c>
      <c r="C283" s="18" t="s">
        <v>37</v>
      </c>
      <c r="D283" s="108">
        <v>36.5</v>
      </c>
      <c r="E283" s="108">
        <v>36.5</v>
      </c>
      <c r="F283" s="21">
        <f t="shared" ref="F283:F324" si="17">E283/D283*100</f>
        <v>100</v>
      </c>
      <c r="G283" s="109">
        <v>34.299999999999997</v>
      </c>
      <c r="H283" s="109">
        <v>33.299999999999997</v>
      </c>
      <c r="I283" s="109">
        <v>31.3</v>
      </c>
      <c r="J283" s="117">
        <v>29.3</v>
      </c>
      <c r="K283" s="109">
        <v>29.3</v>
      </c>
      <c r="L283" s="4"/>
    </row>
    <row r="284" spans="1:12" s="4" customFormat="1" ht="13.5" customHeight="1">
      <c r="A284" s="114">
        <v>1</v>
      </c>
      <c r="B284" s="72" t="s">
        <v>65</v>
      </c>
      <c r="C284" s="39" t="s">
        <v>37</v>
      </c>
      <c r="D284" s="115">
        <v>60</v>
      </c>
      <c r="E284" s="115">
        <v>50</v>
      </c>
      <c r="F284" s="518">
        <f t="shared" si="17"/>
        <v>83.3333333333333</v>
      </c>
      <c r="G284" s="116">
        <v>60</v>
      </c>
      <c r="H284" s="116">
        <v>60</v>
      </c>
      <c r="I284" s="116">
        <v>55</v>
      </c>
      <c r="J284" s="116">
        <v>55</v>
      </c>
      <c r="K284" s="116">
        <v>50</v>
      </c>
    </row>
    <row r="285" spans="1:12" s="4" customFormat="1" ht="13.5" customHeight="1">
      <c r="A285" s="114">
        <v>2</v>
      </c>
      <c r="B285" s="72" t="s">
        <v>492</v>
      </c>
      <c r="C285" s="39" t="s">
        <v>37</v>
      </c>
      <c r="D285" s="115">
        <v>50</v>
      </c>
      <c r="E285" s="115">
        <v>40</v>
      </c>
      <c r="F285" s="518">
        <f t="shared" si="17"/>
        <v>80</v>
      </c>
      <c r="G285" s="116">
        <v>50</v>
      </c>
      <c r="H285" s="116">
        <v>50</v>
      </c>
      <c r="I285" s="116">
        <v>55</v>
      </c>
      <c r="J285" s="116">
        <v>55</v>
      </c>
      <c r="K285" s="116">
        <v>40</v>
      </c>
    </row>
    <row r="286" spans="1:12" s="4" customFormat="1" ht="13.5" customHeight="1">
      <c r="A286" s="114">
        <v>3</v>
      </c>
      <c r="B286" s="72" t="s">
        <v>493</v>
      </c>
      <c r="C286" s="39" t="s">
        <v>37</v>
      </c>
      <c r="D286" s="115">
        <v>80</v>
      </c>
      <c r="E286" s="115">
        <v>60</v>
      </c>
      <c r="F286" s="518">
        <f t="shared" si="17"/>
        <v>75</v>
      </c>
      <c r="G286" s="116">
        <v>75</v>
      </c>
      <c r="H286" s="116">
        <v>70</v>
      </c>
      <c r="I286" s="116">
        <v>70</v>
      </c>
      <c r="J286" s="116">
        <v>65</v>
      </c>
      <c r="K286" s="116">
        <v>60</v>
      </c>
    </row>
    <row r="287" spans="1:12" s="4" customFormat="1" ht="13.5" customHeight="1">
      <c r="A287" s="114">
        <v>4</v>
      </c>
      <c r="B287" s="72" t="s">
        <v>494</v>
      </c>
      <c r="C287" s="39" t="s">
        <v>37</v>
      </c>
      <c r="D287" s="115">
        <v>80</v>
      </c>
      <c r="E287" s="115">
        <v>60</v>
      </c>
      <c r="F287" s="518">
        <f t="shared" si="17"/>
        <v>75</v>
      </c>
      <c r="G287" s="116">
        <v>75</v>
      </c>
      <c r="H287" s="116">
        <v>70</v>
      </c>
      <c r="I287" s="116">
        <v>70</v>
      </c>
      <c r="J287" s="116">
        <v>65</v>
      </c>
      <c r="K287" s="116">
        <v>60</v>
      </c>
    </row>
    <row r="288" spans="1:12" s="4" customFormat="1" ht="13.5" customHeight="1">
      <c r="A288" s="114">
        <v>5</v>
      </c>
      <c r="B288" s="72" t="s">
        <v>495</v>
      </c>
      <c r="C288" s="39" t="s">
        <v>37</v>
      </c>
      <c r="D288" s="115">
        <v>80</v>
      </c>
      <c r="E288" s="115">
        <v>60</v>
      </c>
      <c r="F288" s="518">
        <f t="shared" si="17"/>
        <v>75</v>
      </c>
      <c r="G288" s="116">
        <v>75</v>
      </c>
      <c r="H288" s="116">
        <v>75</v>
      </c>
      <c r="I288" s="116">
        <v>70</v>
      </c>
      <c r="J288" s="116">
        <v>65</v>
      </c>
      <c r="K288" s="116">
        <v>60</v>
      </c>
    </row>
    <row r="289" spans="1:11" s="4" customFormat="1" ht="13.5" customHeight="1">
      <c r="A289" s="114">
        <v>6</v>
      </c>
      <c r="B289" s="72" t="s">
        <v>496</v>
      </c>
      <c r="C289" s="39" t="s">
        <v>37</v>
      </c>
      <c r="D289" s="115">
        <v>80</v>
      </c>
      <c r="E289" s="115">
        <v>60</v>
      </c>
      <c r="F289" s="518">
        <f t="shared" si="17"/>
        <v>75</v>
      </c>
      <c r="G289" s="116">
        <v>75</v>
      </c>
      <c r="H289" s="116">
        <v>75</v>
      </c>
      <c r="I289" s="116">
        <v>70</v>
      </c>
      <c r="J289" s="116">
        <v>65</v>
      </c>
      <c r="K289" s="116">
        <v>60</v>
      </c>
    </row>
    <row r="290" spans="1:11" s="4" customFormat="1" ht="13.5" customHeight="1">
      <c r="A290" s="114">
        <v>7</v>
      </c>
      <c r="B290" s="72" t="s">
        <v>497</v>
      </c>
      <c r="C290" s="39" t="s">
        <v>37</v>
      </c>
      <c r="D290" s="115">
        <v>80</v>
      </c>
      <c r="E290" s="115">
        <v>60</v>
      </c>
      <c r="F290" s="518">
        <f t="shared" si="17"/>
        <v>75</v>
      </c>
      <c r="G290" s="116">
        <v>75</v>
      </c>
      <c r="H290" s="116">
        <v>75</v>
      </c>
      <c r="I290" s="116">
        <v>70</v>
      </c>
      <c r="J290" s="116">
        <v>70</v>
      </c>
      <c r="K290" s="116">
        <v>60</v>
      </c>
    </row>
    <row r="291" spans="1:11" s="4" customFormat="1" ht="13.5" customHeight="1">
      <c r="A291" s="114">
        <v>8</v>
      </c>
      <c r="B291" s="72" t="s">
        <v>498</v>
      </c>
      <c r="C291" s="39" t="s">
        <v>37</v>
      </c>
      <c r="D291" s="115">
        <v>80</v>
      </c>
      <c r="E291" s="115">
        <v>60</v>
      </c>
      <c r="F291" s="518">
        <f t="shared" si="17"/>
        <v>75</v>
      </c>
      <c r="G291" s="116">
        <v>80</v>
      </c>
      <c r="H291" s="116">
        <v>75</v>
      </c>
      <c r="I291" s="116">
        <v>70</v>
      </c>
      <c r="J291" s="116">
        <v>65</v>
      </c>
      <c r="K291" s="116">
        <v>60</v>
      </c>
    </row>
    <row r="292" spans="1:11" s="4" customFormat="1" ht="13.5" customHeight="1">
      <c r="A292" s="114">
        <v>9</v>
      </c>
      <c r="B292" s="72" t="s">
        <v>499</v>
      </c>
      <c r="C292" s="39" t="s">
        <v>37</v>
      </c>
      <c r="D292" s="115">
        <v>80</v>
      </c>
      <c r="E292" s="115">
        <v>60</v>
      </c>
      <c r="F292" s="518">
        <f t="shared" si="17"/>
        <v>75</v>
      </c>
      <c r="G292" s="116">
        <v>80</v>
      </c>
      <c r="H292" s="116">
        <v>75</v>
      </c>
      <c r="I292" s="116">
        <v>70</v>
      </c>
      <c r="J292" s="116">
        <v>65</v>
      </c>
      <c r="K292" s="116">
        <v>60</v>
      </c>
    </row>
    <row r="293" spans="1:11" s="4" customFormat="1" ht="13.5" customHeight="1">
      <c r="A293" s="114">
        <v>10</v>
      </c>
      <c r="B293" s="72" t="s">
        <v>500</v>
      </c>
      <c r="C293" s="39" t="s">
        <v>37</v>
      </c>
      <c r="D293" s="115">
        <v>80</v>
      </c>
      <c r="E293" s="115">
        <v>60</v>
      </c>
      <c r="F293" s="518">
        <f t="shared" si="17"/>
        <v>75</v>
      </c>
      <c r="G293" s="116">
        <v>75</v>
      </c>
      <c r="H293" s="116">
        <v>75</v>
      </c>
      <c r="I293" s="116">
        <v>70</v>
      </c>
      <c r="J293" s="116">
        <v>70</v>
      </c>
      <c r="K293" s="116">
        <v>60</v>
      </c>
    </row>
    <row r="294" spans="1:11" s="4" customFormat="1" ht="13.5" customHeight="1">
      <c r="A294" s="114">
        <v>11</v>
      </c>
      <c r="B294" s="72" t="s">
        <v>501</v>
      </c>
      <c r="C294" s="39" t="s">
        <v>37</v>
      </c>
      <c r="D294" s="115">
        <v>80</v>
      </c>
      <c r="E294" s="115">
        <v>60</v>
      </c>
      <c r="F294" s="518">
        <f t="shared" si="17"/>
        <v>75</v>
      </c>
      <c r="G294" s="116">
        <v>80</v>
      </c>
      <c r="H294" s="116">
        <v>75</v>
      </c>
      <c r="I294" s="116">
        <v>70</v>
      </c>
      <c r="J294" s="116">
        <v>65</v>
      </c>
      <c r="K294" s="116">
        <v>60</v>
      </c>
    </row>
    <row r="295" spans="1:11" s="4" customFormat="1" ht="13.5" customHeight="1">
      <c r="A295" s="114">
        <v>12</v>
      </c>
      <c r="B295" s="72" t="s">
        <v>502</v>
      </c>
      <c r="C295" s="39" t="s">
        <v>37</v>
      </c>
      <c r="D295" s="115">
        <v>80</v>
      </c>
      <c r="E295" s="115">
        <v>60</v>
      </c>
      <c r="F295" s="518">
        <f t="shared" si="17"/>
        <v>75</v>
      </c>
      <c r="G295" s="116">
        <v>80</v>
      </c>
      <c r="H295" s="116">
        <v>75</v>
      </c>
      <c r="I295" s="116">
        <v>70</v>
      </c>
      <c r="J295" s="116">
        <v>65</v>
      </c>
      <c r="K295" s="116">
        <v>60</v>
      </c>
    </row>
    <row r="296" spans="1:11" s="4" customFormat="1" ht="13.5" customHeight="1">
      <c r="A296" s="114">
        <v>13</v>
      </c>
      <c r="B296" s="72" t="s">
        <v>503</v>
      </c>
      <c r="C296" s="39" t="s">
        <v>37</v>
      </c>
      <c r="D296" s="115">
        <v>80</v>
      </c>
      <c r="E296" s="115">
        <v>60</v>
      </c>
      <c r="F296" s="518">
        <f t="shared" si="17"/>
        <v>75</v>
      </c>
      <c r="G296" s="116">
        <v>80</v>
      </c>
      <c r="H296" s="116">
        <v>75</v>
      </c>
      <c r="I296" s="116">
        <v>70</v>
      </c>
      <c r="J296" s="116">
        <v>65</v>
      </c>
      <c r="K296" s="116">
        <v>60</v>
      </c>
    </row>
    <row r="297" spans="1:11" s="4" customFormat="1" ht="13.5" customHeight="1">
      <c r="A297" s="114">
        <v>14</v>
      </c>
      <c r="B297" s="72" t="s">
        <v>504</v>
      </c>
      <c r="C297" s="39" t="s">
        <v>37</v>
      </c>
      <c r="D297" s="115">
        <v>70</v>
      </c>
      <c r="E297" s="115">
        <v>50</v>
      </c>
      <c r="F297" s="518">
        <f t="shared" si="17"/>
        <v>71.428571428571402</v>
      </c>
      <c r="G297" s="116">
        <v>70</v>
      </c>
      <c r="H297" s="116">
        <v>70</v>
      </c>
      <c r="I297" s="116">
        <v>65</v>
      </c>
      <c r="J297" s="116">
        <v>60</v>
      </c>
      <c r="K297" s="116">
        <v>50</v>
      </c>
    </row>
    <row r="298" spans="1:11" s="4" customFormat="1" ht="13.5" customHeight="1">
      <c r="A298" s="114">
        <v>15</v>
      </c>
      <c r="B298" s="72" t="s">
        <v>505</v>
      </c>
      <c r="C298" s="39" t="s">
        <v>37</v>
      </c>
      <c r="D298" s="115">
        <v>70</v>
      </c>
      <c r="E298" s="115">
        <v>50</v>
      </c>
      <c r="F298" s="518">
        <f t="shared" si="17"/>
        <v>71.428571428571402</v>
      </c>
      <c r="G298" s="116">
        <v>70</v>
      </c>
      <c r="H298" s="116">
        <v>70</v>
      </c>
      <c r="I298" s="116">
        <v>65</v>
      </c>
      <c r="J298" s="116">
        <v>60</v>
      </c>
      <c r="K298" s="116">
        <v>50</v>
      </c>
    </row>
    <row r="299" spans="1:11" s="4" customFormat="1" ht="13.5" customHeight="1">
      <c r="A299" s="114">
        <v>16</v>
      </c>
      <c r="B299" s="72" t="s">
        <v>506</v>
      </c>
      <c r="C299" s="39" t="s">
        <v>37</v>
      </c>
      <c r="D299" s="115">
        <v>70</v>
      </c>
      <c r="E299" s="115">
        <v>50</v>
      </c>
      <c r="F299" s="518">
        <f t="shared" si="17"/>
        <v>71.428571428571402</v>
      </c>
      <c r="G299" s="116">
        <v>70</v>
      </c>
      <c r="H299" s="116">
        <v>65</v>
      </c>
      <c r="I299" s="116">
        <v>65</v>
      </c>
      <c r="J299" s="116">
        <v>60</v>
      </c>
      <c r="K299" s="116">
        <v>50</v>
      </c>
    </row>
    <row r="300" spans="1:11" s="4" customFormat="1" ht="13.5" customHeight="1">
      <c r="A300" s="114">
        <v>17</v>
      </c>
      <c r="B300" s="72" t="s">
        <v>507</v>
      </c>
      <c r="C300" s="39" t="s">
        <v>37</v>
      </c>
      <c r="D300" s="115">
        <v>70</v>
      </c>
      <c r="E300" s="115">
        <v>50</v>
      </c>
      <c r="F300" s="518">
        <f t="shared" si="17"/>
        <v>71.428571428571402</v>
      </c>
      <c r="G300" s="116">
        <v>65</v>
      </c>
      <c r="H300" s="116">
        <v>60</v>
      </c>
      <c r="I300" s="116">
        <v>55</v>
      </c>
      <c r="J300" s="116">
        <v>50</v>
      </c>
      <c r="K300" s="116">
        <v>50</v>
      </c>
    </row>
    <row r="301" spans="1:11" s="4" customFormat="1" ht="13.5" customHeight="1">
      <c r="A301" s="114">
        <v>18</v>
      </c>
      <c r="B301" s="72" t="s">
        <v>508</v>
      </c>
      <c r="C301" s="39" t="s">
        <v>37</v>
      </c>
      <c r="D301" s="115">
        <v>70</v>
      </c>
      <c r="E301" s="115">
        <v>50</v>
      </c>
      <c r="F301" s="518">
        <f t="shared" si="17"/>
        <v>71.428571428571402</v>
      </c>
      <c r="G301" s="116">
        <v>70</v>
      </c>
      <c r="H301" s="116">
        <v>65</v>
      </c>
      <c r="I301" s="116">
        <v>60</v>
      </c>
      <c r="J301" s="116">
        <v>55</v>
      </c>
      <c r="K301" s="116">
        <v>50</v>
      </c>
    </row>
    <row r="302" spans="1:11" s="4" customFormat="1" ht="13.5" customHeight="1">
      <c r="A302" s="114">
        <v>19</v>
      </c>
      <c r="B302" s="72" t="s">
        <v>509</v>
      </c>
      <c r="C302" s="39" t="s">
        <v>37</v>
      </c>
      <c r="D302" s="115">
        <v>70</v>
      </c>
      <c r="E302" s="115">
        <v>50</v>
      </c>
      <c r="F302" s="518">
        <f t="shared" si="17"/>
        <v>71.428571428571402</v>
      </c>
      <c r="G302" s="116">
        <v>70</v>
      </c>
      <c r="H302" s="116">
        <v>70</v>
      </c>
      <c r="I302" s="116">
        <v>65</v>
      </c>
      <c r="J302" s="116">
        <v>60</v>
      </c>
      <c r="K302" s="116">
        <v>50</v>
      </c>
    </row>
    <row r="303" spans="1:11" s="4" customFormat="1" ht="13.5" customHeight="1">
      <c r="A303" s="114">
        <v>20</v>
      </c>
      <c r="B303" s="72" t="s">
        <v>510</v>
      </c>
      <c r="C303" s="39" t="s">
        <v>37</v>
      </c>
      <c r="D303" s="115">
        <v>70</v>
      </c>
      <c r="E303" s="115">
        <v>50</v>
      </c>
      <c r="F303" s="518">
        <f t="shared" si="17"/>
        <v>71.428571428571402</v>
      </c>
      <c r="G303" s="116">
        <v>70</v>
      </c>
      <c r="H303" s="116">
        <v>65</v>
      </c>
      <c r="I303" s="116">
        <v>60</v>
      </c>
      <c r="J303" s="116">
        <v>55</v>
      </c>
      <c r="K303" s="116">
        <v>50</v>
      </c>
    </row>
    <row r="304" spans="1:11" s="4" customFormat="1" ht="13.5" customHeight="1">
      <c r="A304" s="114">
        <v>21</v>
      </c>
      <c r="B304" s="72" t="s">
        <v>511</v>
      </c>
      <c r="C304" s="39" t="s">
        <v>37</v>
      </c>
      <c r="D304" s="115">
        <v>60</v>
      </c>
      <c r="E304" s="115">
        <v>40</v>
      </c>
      <c r="F304" s="510">
        <f t="shared" si="17"/>
        <v>66.6666666666667</v>
      </c>
      <c r="G304" s="116">
        <v>60</v>
      </c>
      <c r="H304" s="116">
        <v>55</v>
      </c>
      <c r="I304" s="116">
        <v>50</v>
      </c>
      <c r="J304" s="116">
        <v>40</v>
      </c>
      <c r="K304" s="116">
        <v>40</v>
      </c>
    </row>
    <row r="305" spans="1:11" s="4" customFormat="1" ht="13.5" customHeight="1">
      <c r="A305" s="114">
        <v>22</v>
      </c>
      <c r="B305" s="72" t="s">
        <v>512</v>
      </c>
      <c r="C305" s="39" t="s">
        <v>37</v>
      </c>
      <c r="D305" s="115">
        <v>10</v>
      </c>
      <c r="E305" s="115">
        <v>5</v>
      </c>
      <c r="F305" s="510">
        <f t="shared" si="17"/>
        <v>50</v>
      </c>
      <c r="G305" s="116">
        <v>5</v>
      </c>
      <c r="H305" s="116">
        <v>5</v>
      </c>
      <c r="I305" s="116">
        <v>5</v>
      </c>
      <c r="J305" s="116">
        <v>5</v>
      </c>
      <c r="K305" s="116">
        <v>5</v>
      </c>
    </row>
    <row r="306" spans="1:11" s="4" customFormat="1" ht="13.5" customHeight="1">
      <c r="A306" s="114">
        <v>23</v>
      </c>
      <c r="B306" s="72" t="s">
        <v>513</v>
      </c>
      <c r="C306" s="39" t="s">
        <v>37</v>
      </c>
      <c r="D306" s="115">
        <v>40</v>
      </c>
      <c r="E306" s="115">
        <v>20</v>
      </c>
      <c r="F306" s="510">
        <f t="shared" si="17"/>
        <v>50</v>
      </c>
      <c r="G306" s="116">
        <v>35</v>
      </c>
      <c r="H306" s="116">
        <v>35</v>
      </c>
      <c r="I306" s="116">
        <v>30</v>
      </c>
      <c r="J306" s="116">
        <v>25</v>
      </c>
      <c r="K306" s="116">
        <v>20</v>
      </c>
    </row>
    <row r="307" spans="1:11" s="4" customFormat="1" ht="13.5" customHeight="1">
      <c r="A307" s="114">
        <v>24</v>
      </c>
      <c r="B307" s="72" t="s">
        <v>514</v>
      </c>
      <c r="C307" s="39" t="s">
        <v>37</v>
      </c>
      <c r="D307" s="115">
        <v>80</v>
      </c>
      <c r="E307" s="115">
        <v>0</v>
      </c>
      <c r="F307" s="21">
        <f t="shared" si="17"/>
        <v>0</v>
      </c>
      <c r="G307" s="116">
        <v>0</v>
      </c>
      <c r="H307" s="116">
        <v>0</v>
      </c>
      <c r="I307" s="116">
        <v>0</v>
      </c>
      <c r="J307" s="116">
        <v>0</v>
      </c>
      <c r="K307" s="116">
        <v>0</v>
      </c>
    </row>
    <row r="308" spans="1:11" s="4" customFormat="1" ht="13.5" customHeight="1">
      <c r="A308" s="114">
        <v>25</v>
      </c>
      <c r="B308" s="72" t="s">
        <v>515</v>
      </c>
      <c r="C308" s="39" t="s">
        <v>37</v>
      </c>
      <c r="D308" s="115">
        <v>80</v>
      </c>
      <c r="E308" s="115">
        <v>0</v>
      </c>
      <c r="F308" s="21">
        <f t="shared" si="17"/>
        <v>0</v>
      </c>
      <c r="G308" s="116">
        <v>0</v>
      </c>
      <c r="H308" s="116">
        <v>0</v>
      </c>
      <c r="I308" s="116">
        <v>0</v>
      </c>
      <c r="J308" s="116">
        <v>0</v>
      </c>
      <c r="K308" s="116">
        <v>0</v>
      </c>
    </row>
    <row r="309" spans="1:11" s="4" customFormat="1" ht="13.5" customHeight="1">
      <c r="A309" s="114">
        <v>26</v>
      </c>
      <c r="B309" s="72" t="s">
        <v>516</v>
      </c>
      <c r="C309" s="39" t="s">
        <v>37</v>
      </c>
      <c r="D309" s="115">
        <v>50</v>
      </c>
      <c r="E309" s="115">
        <v>0</v>
      </c>
      <c r="F309" s="21">
        <f t="shared" si="17"/>
        <v>0</v>
      </c>
      <c r="G309" s="116">
        <v>0</v>
      </c>
      <c r="H309" s="116">
        <v>0</v>
      </c>
      <c r="I309" s="116">
        <v>0</v>
      </c>
      <c r="J309" s="116">
        <v>0</v>
      </c>
      <c r="K309" s="116">
        <v>0</v>
      </c>
    </row>
    <row r="310" spans="1:11" s="4" customFormat="1" ht="13.5" customHeight="1">
      <c r="A310" s="114">
        <v>27</v>
      </c>
      <c r="B310" s="72" t="s">
        <v>517</v>
      </c>
      <c r="C310" s="39" t="s">
        <v>37</v>
      </c>
      <c r="D310" s="115">
        <v>0</v>
      </c>
      <c r="E310" s="115">
        <v>0</v>
      </c>
      <c r="F310" s="21">
        <v>0</v>
      </c>
      <c r="G310" s="116">
        <v>0</v>
      </c>
      <c r="H310" s="116">
        <v>0</v>
      </c>
      <c r="I310" s="116">
        <v>0</v>
      </c>
      <c r="J310" s="116">
        <v>0</v>
      </c>
      <c r="K310" s="116">
        <v>0</v>
      </c>
    </row>
    <row r="311" spans="1:11" s="4" customFormat="1" ht="13.5" customHeight="1">
      <c r="A311" s="114">
        <v>28</v>
      </c>
      <c r="B311" s="72" t="s">
        <v>518</v>
      </c>
      <c r="C311" s="39" t="s">
        <v>37</v>
      </c>
      <c r="D311" s="115">
        <v>0</v>
      </c>
      <c r="E311" s="115">
        <v>0</v>
      </c>
      <c r="F311" s="21">
        <v>0</v>
      </c>
      <c r="G311" s="116">
        <v>0</v>
      </c>
      <c r="H311" s="116">
        <v>0</v>
      </c>
      <c r="I311" s="116">
        <v>0</v>
      </c>
      <c r="J311" s="116">
        <v>0</v>
      </c>
      <c r="K311" s="116">
        <v>0</v>
      </c>
    </row>
    <row r="312" spans="1:11" s="4" customFormat="1" ht="13.5" customHeight="1">
      <c r="A312" s="114">
        <v>29</v>
      </c>
      <c r="B312" s="72" t="s">
        <v>519</v>
      </c>
      <c r="C312" s="39" t="s">
        <v>37</v>
      </c>
      <c r="D312" s="115">
        <v>0</v>
      </c>
      <c r="E312" s="115">
        <v>0</v>
      </c>
      <c r="F312" s="21">
        <v>0</v>
      </c>
      <c r="G312" s="116">
        <v>0</v>
      </c>
      <c r="H312" s="116">
        <v>0</v>
      </c>
      <c r="I312" s="116">
        <v>0</v>
      </c>
      <c r="J312" s="116">
        <v>0</v>
      </c>
      <c r="K312" s="116">
        <v>0</v>
      </c>
    </row>
    <row r="313" spans="1:11" s="4" customFormat="1" ht="13.5" customHeight="1">
      <c r="A313" s="114">
        <v>30</v>
      </c>
      <c r="B313" s="72" t="s">
        <v>520</v>
      </c>
      <c r="C313" s="39" t="s">
        <v>37</v>
      </c>
      <c r="D313" s="115">
        <v>0</v>
      </c>
      <c r="E313" s="115">
        <v>0</v>
      </c>
      <c r="F313" s="21">
        <v>0</v>
      </c>
      <c r="G313" s="116">
        <v>0</v>
      </c>
      <c r="H313" s="116">
        <v>0</v>
      </c>
      <c r="I313" s="116">
        <v>0</v>
      </c>
      <c r="J313" s="116">
        <v>0</v>
      </c>
      <c r="K313" s="116">
        <v>0</v>
      </c>
    </row>
    <row r="314" spans="1:11" s="4" customFormat="1" ht="13.5" customHeight="1">
      <c r="A314" s="114">
        <v>31</v>
      </c>
      <c r="B314" s="72" t="s">
        <v>521</v>
      </c>
      <c r="C314" s="39" t="s">
        <v>37</v>
      </c>
      <c r="D314" s="115">
        <v>0</v>
      </c>
      <c r="E314" s="115">
        <v>0</v>
      </c>
      <c r="F314" s="21">
        <v>0</v>
      </c>
      <c r="G314" s="116">
        <v>0</v>
      </c>
      <c r="H314" s="116">
        <v>0</v>
      </c>
      <c r="I314" s="116">
        <v>0</v>
      </c>
      <c r="J314" s="116">
        <v>0</v>
      </c>
      <c r="K314" s="116">
        <v>0</v>
      </c>
    </row>
    <row r="315" spans="1:11" s="4" customFormat="1" ht="13.5" customHeight="1">
      <c r="A315" s="114">
        <v>32</v>
      </c>
      <c r="B315" s="72" t="s">
        <v>522</v>
      </c>
      <c r="C315" s="39" t="s">
        <v>37</v>
      </c>
      <c r="D315" s="115">
        <v>0</v>
      </c>
      <c r="E315" s="115">
        <v>0</v>
      </c>
      <c r="F315" s="21">
        <v>0</v>
      </c>
      <c r="G315" s="116">
        <v>0</v>
      </c>
      <c r="H315" s="116">
        <v>0</v>
      </c>
      <c r="I315" s="116">
        <v>0</v>
      </c>
      <c r="J315" s="116">
        <v>0</v>
      </c>
      <c r="K315" s="116">
        <v>0</v>
      </c>
    </row>
    <row r="316" spans="1:11" s="4" customFormat="1" ht="13.5" customHeight="1">
      <c r="A316" s="114">
        <v>33</v>
      </c>
      <c r="B316" s="72" t="s">
        <v>523</v>
      </c>
      <c r="C316" s="39" t="s">
        <v>37</v>
      </c>
      <c r="D316" s="115">
        <v>0</v>
      </c>
      <c r="E316" s="115">
        <v>0</v>
      </c>
      <c r="F316" s="21">
        <v>0</v>
      </c>
      <c r="G316" s="116">
        <v>0</v>
      </c>
      <c r="H316" s="116">
        <v>0</v>
      </c>
      <c r="I316" s="116">
        <v>0</v>
      </c>
      <c r="J316" s="116">
        <v>0</v>
      </c>
      <c r="K316" s="116">
        <v>0</v>
      </c>
    </row>
    <row r="317" spans="1:11" s="4" customFormat="1" ht="13.5" customHeight="1">
      <c r="A317" s="114">
        <v>34</v>
      </c>
      <c r="B317" s="72" t="s">
        <v>524</v>
      </c>
      <c r="C317" s="39" t="s">
        <v>37</v>
      </c>
      <c r="D317" s="115">
        <v>0</v>
      </c>
      <c r="E317" s="115">
        <v>0</v>
      </c>
      <c r="F317" s="21">
        <v>0</v>
      </c>
      <c r="G317" s="116">
        <v>0</v>
      </c>
      <c r="H317" s="116">
        <v>0</v>
      </c>
      <c r="I317" s="116">
        <v>0</v>
      </c>
      <c r="J317" s="116">
        <v>0</v>
      </c>
      <c r="K317" s="116">
        <v>0</v>
      </c>
    </row>
    <row r="318" spans="1:11" s="4" customFormat="1" ht="13.5" customHeight="1">
      <c r="A318" s="114">
        <v>35</v>
      </c>
      <c r="B318" s="72" t="s">
        <v>525</v>
      </c>
      <c r="C318" s="39" t="s">
        <v>37</v>
      </c>
      <c r="D318" s="115">
        <v>0</v>
      </c>
      <c r="E318" s="115">
        <v>0</v>
      </c>
      <c r="F318" s="21">
        <v>0</v>
      </c>
      <c r="G318" s="116">
        <v>0</v>
      </c>
      <c r="H318" s="116">
        <v>0</v>
      </c>
      <c r="I318" s="116">
        <v>0</v>
      </c>
      <c r="J318" s="116">
        <v>0</v>
      </c>
      <c r="K318" s="116">
        <v>0</v>
      </c>
    </row>
    <row r="319" spans="1:11" s="4" customFormat="1" ht="13.5" customHeight="1">
      <c r="A319" s="114">
        <v>36</v>
      </c>
      <c r="B319" s="72" t="s">
        <v>526</v>
      </c>
      <c r="C319" s="39" t="s">
        <v>37</v>
      </c>
      <c r="D319" s="115">
        <v>0</v>
      </c>
      <c r="E319" s="115">
        <v>0</v>
      </c>
      <c r="F319" s="21">
        <v>0</v>
      </c>
      <c r="G319" s="116">
        <v>0</v>
      </c>
      <c r="H319" s="116">
        <v>0</v>
      </c>
      <c r="I319" s="116">
        <v>0</v>
      </c>
      <c r="J319" s="116">
        <v>0</v>
      </c>
      <c r="K319" s="116">
        <v>0</v>
      </c>
    </row>
    <row r="320" spans="1:11" s="4" customFormat="1" ht="13.5" customHeight="1">
      <c r="A320" s="114">
        <v>37</v>
      </c>
      <c r="B320" s="72" t="s">
        <v>527</v>
      </c>
      <c r="C320" s="39" t="s">
        <v>37</v>
      </c>
      <c r="D320" s="115">
        <v>0</v>
      </c>
      <c r="E320" s="115">
        <v>0</v>
      </c>
      <c r="F320" s="21">
        <v>0</v>
      </c>
      <c r="G320" s="116">
        <v>0</v>
      </c>
      <c r="H320" s="116">
        <v>0</v>
      </c>
      <c r="I320" s="116">
        <v>0</v>
      </c>
      <c r="J320" s="116">
        <v>0</v>
      </c>
      <c r="K320" s="116">
        <v>0</v>
      </c>
    </row>
    <row r="321" spans="1:13" s="4" customFormat="1" ht="13.5" customHeight="1">
      <c r="A321" s="114">
        <v>38</v>
      </c>
      <c r="B321" s="72" t="s">
        <v>528</v>
      </c>
      <c r="C321" s="39" t="s">
        <v>37</v>
      </c>
      <c r="D321" s="115">
        <v>0</v>
      </c>
      <c r="E321" s="115">
        <v>0</v>
      </c>
      <c r="F321" s="21">
        <v>0</v>
      </c>
      <c r="G321" s="116">
        <v>0</v>
      </c>
      <c r="H321" s="116">
        <v>0</v>
      </c>
      <c r="I321" s="116">
        <v>0</v>
      </c>
      <c r="J321" s="116">
        <v>0</v>
      </c>
      <c r="K321" s="116">
        <v>0</v>
      </c>
    </row>
    <row r="322" spans="1:13" s="4" customFormat="1" ht="13.5" customHeight="1">
      <c r="A322" s="114">
        <v>39</v>
      </c>
      <c r="B322" s="72" t="s">
        <v>529</v>
      </c>
      <c r="C322" s="39" t="s">
        <v>37</v>
      </c>
      <c r="D322" s="115">
        <v>0</v>
      </c>
      <c r="E322" s="115">
        <v>0</v>
      </c>
      <c r="F322" s="21">
        <v>0</v>
      </c>
      <c r="G322" s="116">
        <v>0</v>
      </c>
      <c r="H322" s="116">
        <v>0</v>
      </c>
      <c r="I322" s="116">
        <v>0</v>
      </c>
      <c r="J322" s="116">
        <v>0</v>
      </c>
      <c r="K322" s="116">
        <v>0</v>
      </c>
    </row>
    <row r="323" spans="1:13" s="4" customFormat="1" ht="13.5" customHeight="1">
      <c r="A323" s="114">
        <v>40</v>
      </c>
      <c r="B323" s="72" t="s">
        <v>530</v>
      </c>
      <c r="C323" s="39" t="s">
        <v>37</v>
      </c>
      <c r="D323" s="115">
        <v>0</v>
      </c>
      <c r="E323" s="115">
        <v>0</v>
      </c>
      <c r="F323" s="21">
        <v>0</v>
      </c>
      <c r="G323" s="116">
        <v>0</v>
      </c>
      <c r="H323" s="116">
        <v>0</v>
      </c>
      <c r="I323" s="116">
        <v>0</v>
      </c>
      <c r="J323" s="116">
        <v>0</v>
      </c>
      <c r="K323" s="116">
        <v>0</v>
      </c>
    </row>
    <row r="324" spans="1:13" s="2" customFormat="1" ht="33" customHeight="1">
      <c r="A324" s="18"/>
      <c r="B324" s="33" t="s">
        <v>532</v>
      </c>
      <c r="C324" s="18" t="s">
        <v>37</v>
      </c>
      <c r="D324" s="108">
        <v>0</v>
      </c>
      <c r="E324" s="108">
        <v>0</v>
      </c>
      <c r="F324" s="21">
        <v>0</v>
      </c>
      <c r="G324" s="109">
        <v>0</v>
      </c>
      <c r="H324" s="109">
        <v>0</v>
      </c>
      <c r="I324" s="109">
        <v>0</v>
      </c>
      <c r="J324" s="109">
        <v>0</v>
      </c>
      <c r="K324" s="109">
        <v>0</v>
      </c>
      <c r="L324"/>
    </row>
    <row r="325" spans="1:13" s="2" customFormat="1" ht="33" customHeight="1">
      <c r="A325" s="18"/>
      <c r="B325" s="33" t="s">
        <v>533</v>
      </c>
      <c r="C325" s="18"/>
      <c r="D325" s="108"/>
      <c r="E325" s="108"/>
      <c r="F325" s="21"/>
      <c r="G325" s="109"/>
      <c r="H325" s="109">
        <v>0.5</v>
      </c>
      <c r="I325" s="109"/>
      <c r="J325" s="109"/>
      <c r="K325" s="109"/>
      <c r="L325"/>
    </row>
    <row r="326" spans="1:13" ht="31.5">
      <c r="A326" s="9"/>
      <c r="B326" s="33" t="s">
        <v>220</v>
      </c>
      <c r="C326" s="18" t="s">
        <v>221</v>
      </c>
      <c r="D326" s="108">
        <v>7800</v>
      </c>
      <c r="E326" s="108">
        <v>10000</v>
      </c>
      <c r="F326" s="21">
        <f>D326/E326*100</f>
        <v>78</v>
      </c>
      <c r="G326" s="109">
        <v>25000</v>
      </c>
      <c r="H326" s="109">
        <v>40000</v>
      </c>
      <c r="I326" s="109">
        <v>5000</v>
      </c>
      <c r="J326" s="109">
        <v>50000</v>
      </c>
      <c r="K326" s="109">
        <v>10000</v>
      </c>
      <c r="L326" s="5"/>
    </row>
    <row r="327" spans="1:13" s="5" customFormat="1" ht="15.75">
      <c r="A327" s="118"/>
      <c r="B327" s="486" t="s">
        <v>400</v>
      </c>
      <c r="C327" s="487"/>
      <c r="D327" s="487"/>
      <c r="E327" s="488"/>
      <c r="F327" s="30"/>
      <c r="G327" s="69"/>
      <c r="H327" s="69"/>
      <c r="I327" s="69"/>
      <c r="J327" s="69"/>
      <c r="K327" s="69"/>
      <c r="L327" s="6"/>
    </row>
    <row r="328" spans="1:13" s="6" customFormat="1" ht="31.5">
      <c r="A328" s="119">
        <v>10</v>
      </c>
      <c r="B328" s="83" t="s">
        <v>534</v>
      </c>
      <c r="C328" s="54" t="s">
        <v>37</v>
      </c>
      <c r="D328" s="83"/>
      <c r="E328" s="83"/>
      <c r="F328" s="81"/>
      <c r="G328" s="40">
        <v>38</v>
      </c>
      <c r="H328" s="40">
        <v>38.5</v>
      </c>
      <c r="I328" s="40">
        <v>39</v>
      </c>
      <c r="J328" s="40">
        <v>39.5</v>
      </c>
      <c r="K328" s="81"/>
    </row>
    <row r="329" spans="1:13" s="6" customFormat="1" ht="31.5">
      <c r="A329" s="54">
        <v>11</v>
      </c>
      <c r="B329" s="83" t="s">
        <v>535</v>
      </c>
      <c r="C329" s="54" t="s">
        <v>37</v>
      </c>
      <c r="D329" s="83"/>
      <c r="E329" s="83"/>
      <c r="F329" s="81"/>
      <c r="G329" s="40">
        <v>10.8</v>
      </c>
      <c r="H329" s="40">
        <v>13</v>
      </c>
      <c r="I329" s="40">
        <v>14</v>
      </c>
      <c r="J329" s="40">
        <v>15</v>
      </c>
      <c r="K329" s="81"/>
    </row>
    <row r="330" spans="1:13" s="6" customFormat="1" ht="31.5">
      <c r="A330" s="54"/>
      <c r="B330" s="60" t="s">
        <v>536</v>
      </c>
      <c r="C330" s="54" t="s">
        <v>152</v>
      </c>
      <c r="D330" s="120">
        <v>1052</v>
      </c>
      <c r="E330" s="54">
        <v>1063</v>
      </c>
      <c r="F330" s="21">
        <f>D330/E330*100</f>
        <v>98.965192850423307</v>
      </c>
      <c r="G330" s="84">
        <v>1056</v>
      </c>
      <c r="H330" s="84">
        <v>1061</v>
      </c>
      <c r="I330" s="84">
        <v>1066</v>
      </c>
      <c r="J330" s="84">
        <v>1172</v>
      </c>
      <c r="K330" s="40">
        <v>1078</v>
      </c>
      <c r="L330" s="5"/>
      <c r="M330" s="135"/>
    </row>
    <row r="331" spans="1:13" s="5" customFormat="1" ht="15.75">
      <c r="A331" s="118"/>
      <c r="B331" s="486" t="s">
        <v>400</v>
      </c>
      <c r="C331" s="496"/>
      <c r="D331" s="496"/>
      <c r="E331" s="497"/>
      <c r="F331" s="53"/>
      <c r="G331" s="121"/>
      <c r="H331" s="121"/>
      <c r="I331" s="121"/>
      <c r="J331" s="121"/>
      <c r="K331" s="136"/>
      <c r="L331" s="2"/>
    </row>
    <row r="332" spans="1:13" s="2" customFormat="1" ht="48.75" customHeight="1">
      <c r="A332" s="13">
        <v>12</v>
      </c>
      <c r="B332" s="85" t="s">
        <v>537</v>
      </c>
      <c r="C332" s="54" t="s">
        <v>37</v>
      </c>
      <c r="D332" s="83"/>
      <c r="E332" s="83"/>
      <c r="F332" s="81"/>
      <c r="G332" s="40">
        <v>18</v>
      </c>
      <c r="H332" s="40">
        <v>19</v>
      </c>
      <c r="I332" s="40">
        <v>21</v>
      </c>
      <c r="J332" s="40">
        <v>23</v>
      </c>
      <c r="K332" s="101"/>
    </row>
    <row r="333" spans="1:13" s="2" customFormat="1" ht="31.5">
      <c r="A333" s="18"/>
      <c r="B333" s="122" t="s">
        <v>538</v>
      </c>
      <c r="C333" s="86" t="s">
        <v>539</v>
      </c>
      <c r="D333" s="123">
        <v>21347.599999999999</v>
      </c>
      <c r="E333" s="86">
        <v>26500</v>
      </c>
      <c r="F333" s="88">
        <f>D333/E333*100</f>
        <v>80.556981132075506</v>
      </c>
      <c r="G333" s="84">
        <v>29000</v>
      </c>
      <c r="H333" s="84">
        <v>35000</v>
      </c>
      <c r="I333" s="84">
        <v>42500</v>
      </c>
      <c r="J333" s="84">
        <v>55000</v>
      </c>
      <c r="K333" s="109">
        <v>57000</v>
      </c>
    </row>
    <row r="334" spans="1:13" s="2" customFormat="1" ht="15.75">
      <c r="A334" s="18"/>
      <c r="B334" s="486" t="s">
        <v>400</v>
      </c>
      <c r="C334" s="487"/>
      <c r="D334" s="487"/>
      <c r="E334" s="488"/>
      <c r="F334" s="124"/>
      <c r="G334" s="125"/>
      <c r="H334" s="125"/>
      <c r="I334" s="125"/>
      <c r="J334" s="125"/>
      <c r="K334" s="131"/>
    </row>
    <row r="335" spans="1:13" s="2" customFormat="1" ht="52.5" customHeight="1">
      <c r="A335" s="13">
        <v>13</v>
      </c>
      <c r="B335" s="85" t="s">
        <v>540</v>
      </c>
      <c r="C335" s="54" t="s">
        <v>37</v>
      </c>
      <c r="D335" s="83"/>
      <c r="E335" s="83"/>
      <c r="F335" s="81"/>
      <c r="G335" s="126">
        <v>59.2</v>
      </c>
      <c r="H335" s="126">
        <v>61</v>
      </c>
      <c r="I335" s="126">
        <v>62.8</v>
      </c>
      <c r="J335" s="126">
        <v>64.7</v>
      </c>
      <c r="K335" s="101"/>
    </row>
    <row r="336" spans="1:13" s="2" customFormat="1" ht="47.25">
      <c r="A336" s="13">
        <v>14</v>
      </c>
      <c r="B336" s="85" t="s">
        <v>541</v>
      </c>
      <c r="C336" s="54" t="s">
        <v>37</v>
      </c>
      <c r="D336" s="83"/>
      <c r="E336" s="83"/>
      <c r="F336" s="81"/>
      <c r="G336" s="126">
        <v>89</v>
      </c>
      <c r="H336" s="126">
        <v>88</v>
      </c>
      <c r="I336" s="126">
        <v>87</v>
      </c>
      <c r="J336" s="126">
        <v>86</v>
      </c>
      <c r="K336" s="99"/>
    </row>
    <row r="337" spans="1:12" s="2" customFormat="1" ht="31.5">
      <c r="A337" s="18"/>
      <c r="B337" s="60" t="s">
        <v>542</v>
      </c>
      <c r="C337" s="54" t="s">
        <v>37</v>
      </c>
      <c r="D337" s="54">
        <v>0</v>
      </c>
      <c r="E337" s="54">
        <v>36</v>
      </c>
      <c r="F337" s="21">
        <f t="shared" ref="F337:F342" si="18">D337/E337*100</f>
        <v>0</v>
      </c>
      <c r="G337" s="40">
        <v>32</v>
      </c>
      <c r="H337" s="40">
        <v>34</v>
      </c>
      <c r="I337" s="40">
        <v>35</v>
      </c>
      <c r="J337" s="40">
        <v>36</v>
      </c>
      <c r="K337" s="40">
        <v>36</v>
      </c>
    </row>
    <row r="338" spans="1:12" s="2" customFormat="1" ht="15.75">
      <c r="A338" s="18"/>
      <c r="B338" s="482" t="s">
        <v>400</v>
      </c>
      <c r="C338" s="483"/>
      <c r="D338" s="484"/>
      <c r="E338" s="127"/>
      <c r="F338" s="124"/>
      <c r="G338" s="128"/>
      <c r="H338" s="128"/>
      <c r="I338" s="128"/>
      <c r="J338" s="128"/>
      <c r="K338" s="128"/>
    </row>
    <row r="339" spans="1:12" s="2" customFormat="1" ht="47.25" customHeight="1">
      <c r="A339" s="18"/>
      <c r="B339" s="129" t="s">
        <v>543</v>
      </c>
      <c r="C339" s="54" t="s">
        <v>37</v>
      </c>
      <c r="D339" s="20">
        <v>58.7</v>
      </c>
      <c r="E339" s="20">
        <v>60.1</v>
      </c>
      <c r="F339" s="21">
        <f t="shared" si="18"/>
        <v>97.670549084858607</v>
      </c>
      <c r="G339" s="41">
        <v>60.1</v>
      </c>
      <c r="H339" s="41">
        <v>60.1</v>
      </c>
      <c r="I339" s="41">
        <v>60.1</v>
      </c>
      <c r="J339" s="41">
        <v>60.1</v>
      </c>
      <c r="K339" s="41">
        <v>60.1</v>
      </c>
    </row>
    <row r="340" spans="1:12" s="2" customFormat="1" ht="15.75">
      <c r="A340" s="18"/>
      <c r="B340" s="482" t="s">
        <v>400</v>
      </c>
      <c r="C340" s="483"/>
      <c r="D340" s="484"/>
      <c r="E340" s="130"/>
      <c r="F340" s="124"/>
      <c r="G340" s="131"/>
      <c r="H340" s="131"/>
      <c r="I340" s="131"/>
      <c r="J340" s="131"/>
      <c r="K340" s="131"/>
      <c r="L340"/>
    </row>
    <row r="341" spans="1:12" ht="15.75">
      <c r="A341" s="9"/>
      <c r="B341" s="489" t="s">
        <v>277</v>
      </c>
      <c r="C341" s="490"/>
      <c r="D341" s="490"/>
      <c r="E341" s="490"/>
      <c r="F341" s="490"/>
      <c r="G341" s="490"/>
      <c r="H341" s="490"/>
      <c r="I341" s="490"/>
      <c r="J341" s="490"/>
      <c r="K341" s="491"/>
      <c r="L341" s="2"/>
    </row>
    <row r="342" spans="1:12" s="2" customFormat="1" ht="34.5" customHeight="1">
      <c r="A342" s="18"/>
      <c r="B342" s="60" t="s">
        <v>544</v>
      </c>
      <c r="C342" s="54" t="s">
        <v>37</v>
      </c>
      <c r="D342" s="54">
        <v>29.3</v>
      </c>
      <c r="E342" s="54">
        <v>26</v>
      </c>
      <c r="F342" s="21">
        <f t="shared" si="18"/>
        <v>112.69230769230801</v>
      </c>
      <c r="G342" s="40">
        <v>28.5</v>
      </c>
      <c r="H342" s="40">
        <v>28</v>
      </c>
      <c r="I342" s="40">
        <v>27.5</v>
      </c>
      <c r="J342" s="40">
        <v>27</v>
      </c>
      <c r="K342" s="40">
        <v>26</v>
      </c>
    </row>
    <row r="343" spans="1:12" s="2" customFormat="1" ht="15.75">
      <c r="A343" s="18"/>
      <c r="B343" s="482" t="s">
        <v>400</v>
      </c>
      <c r="C343" s="483"/>
      <c r="D343" s="484"/>
      <c r="E343" s="127"/>
      <c r="F343" s="124"/>
      <c r="G343" s="128"/>
      <c r="H343" s="128"/>
      <c r="I343" s="128"/>
      <c r="J343" s="128"/>
      <c r="K343" s="128"/>
    </row>
    <row r="344" spans="1:12" s="2" customFormat="1" ht="30" customHeight="1">
      <c r="A344" s="18"/>
      <c r="B344" s="60" t="s">
        <v>283</v>
      </c>
      <c r="C344" s="54" t="s">
        <v>152</v>
      </c>
      <c r="D344" s="132">
        <v>51</v>
      </c>
      <c r="E344" s="54">
        <v>50</v>
      </c>
      <c r="F344" s="21">
        <f>D344/E344*100</f>
        <v>102</v>
      </c>
      <c r="G344" s="40">
        <v>54</v>
      </c>
      <c r="H344" s="40">
        <v>53</v>
      </c>
      <c r="I344" s="40">
        <v>52</v>
      </c>
      <c r="J344" s="40">
        <v>51</v>
      </c>
      <c r="K344" s="40">
        <v>50</v>
      </c>
    </row>
    <row r="345" spans="1:12" s="2" customFormat="1" ht="15.75">
      <c r="A345" s="18"/>
      <c r="B345" s="482" t="s">
        <v>400</v>
      </c>
      <c r="C345" s="483"/>
      <c r="D345" s="484"/>
      <c r="E345" s="127"/>
      <c r="F345" s="124"/>
      <c r="G345" s="128"/>
      <c r="H345" s="128"/>
      <c r="I345" s="128"/>
      <c r="J345" s="128"/>
      <c r="K345" s="128"/>
    </row>
    <row r="346" spans="1:12" s="2" customFormat="1" ht="53.25" customHeight="1">
      <c r="A346" s="18"/>
      <c r="B346" s="60" t="s">
        <v>315</v>
      </c>
      <c r="C346" s="54" t="s">
        <v>37</v>
      </c>
      <c r="D346" s="54">
        <v>62</v>
      </c>
      <c r="E346" s="54">
        <v>65</v>
      </c>
      <c r="F346" s="21">
        <f>D346/E346*100</f>
        <v>95.384615384615401</v>
      </c>
      <c r="G346" s="40">
        <v>63.5</v>
      </c>
      <c r="H346" s="40">
        <v>64</v>
      </c>
      <c r="I346" s="40">
        <v>64.2</v>
      </c>
      <c r="J346" s="40">
        <v>64.5</v>
      </c>
      <c r="K346" s="40">
        <v>65</v>
      </c>
    </row>
    <row r="347" spans="1:12" s="2" customFormat="1" ht="15.75">
      <c r="A347" s="18"/>
      <c r="B347" s="482" t="s">
        <v>400</v>
      </c>
      <c r="C347" s="483"/>
      <c r="D347" s="484"/>
      <c r="E347" s="133"/>
      <c r="F347" s="30"/>
      <c r="G347" s="134"/>
      <c r="H347" s="134"/>
      <c r="I347" s="134"/>
      <c r="J347" s="134"/>
      <c r="K347" s="134"/>
      <c r="L347"/>
    </row>
  </sheetData>
  <mergeCells count="25">
    <mergeCell ref="B159:D159"/>
    <mergeCell ref="B162:D162"/>
    <mergeCell ref="B191:D191"/>
    <mergeCell ref="B193:D193"/>
    <mergeCell ref="H1:K1"/>
    <mergeCell ref="A3:K3"/>
    <mergeCell ref="D4:F4"/>
    <mergeCell ref="G4:K4"/>
    <mergeCell ref="A7:K7"/>
    <mergeCell ref="B345:D345"/>
    <mergeCell ref="B347:D347"/>
    <mergeCell ref="A4:A5"/>
    <mergeCell ref="B4:B5"/>
    <mergeCell ref="C4:C5"/>
    <mergeCell ref="B334:E334"/>
    <mergeCell ref="B338:D338"/>
    <mergeCell ref="B340:D340"/>
    <mergeCell ref="B341:K341"/>
    <mergeCell ref="B343:D343"/>
    <mergeCell ref="B195:D195"/>
    <mergeCell ref="A199:K199"/>
    <mergeCell ref="B201:D201"/>
    <mergeCell ref="B327:E327"/>
    <mergeCell ref="B331:E331"/>
    <mergeCell ref="B10:D10"/>
  </mergeCells>
  <pageMargins left="0.511811023622047" right="0.511811023622047" top="0.55118110236220497" bottom="0.55118110236220497" header="0.31496062992126" footer="0.31496062992126"/>
  <pageSetup paperSize="9" scale="97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Инвест. план</vt:lpstr>
      <vt:lpstr>карта приор</vt:lpstr>
      <vt:lpstr>'Инвест. план'!Заголовки_для_печати</vt:lpstr>
      <vt:lpstr>'карта приор'!Область_печати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2026-02-06T04:11:31Z</cp:lastPrinted>
  <dcterms:created xsi:type="dcterms:W3CDTF">2006-09-16T00:00:00Z</dcterms:created>
  <dcterms:modified xsi:type="dcterms:W3CDTF">2026-02-06T04:23:43Z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76337E44D9A34512BA25BC0CAC127110_12</vt:lpwstr>
  </property>
  <property fmtid="{D5CDD505-2E9C-101B-9397-08002B2CF9AE}" pid="3" name="KSOProductBuildVer">
    <vt:lpwstr>1049-12.2.0.23196</vt:lpwstr>
  </property>
</Properties>
</file>