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B0C1B92-ABC0-4A67-ABA4-58B059393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74" i="1" l="1"/>
  <c r="F71" i="1" s="1"/>
  <c r="F176" i="1"/>
  <c r="F175" i="1" s="1"/>
  <c r="F174" i="1" s="1"/>
  <c r="F173" i="1" s="1"/>
  <c r="F160" i="1"/>
  <c r="F65" i="1"/>
  <c r="F64" i="1"/>
  <c r="F63" i="1" s="1"/>
  <c r="F78" i="1"/>
  <c r="F106" i="1"/>
  <c r="F59" i="1"/>
  <c r="F193" i="1"/>
  <c r="F192" i="1" s="1"/>
  <c r="F152" i="1"/>
  <c r="F137" i="1"/>
  <c r="F130" i="1"/>
  <c r="F107" i="1"/>
  <c r="F105" i="1"/>
  <c r="F102" i="1"/>
  <c r="F101" i="1"/>
  <c r="F111" i="1"/>
  <c r="F109" i="1" s="1"/>
  <c r="F108" i="1" s="1"/>
  <c r="F50" i="1"/>
  <c r="F49" i="1" s="1"/>
  <c r="F143" i="1"/>
  <c r="F142" i="1" s="1"/>
  <c r="F150" i="1"/>
  <c r="F147" i="1" s="1"/>
  <c r="F133" i="1"/>
  <c r="F132" i="1" s="1"/>
  <c r="F131" i="1" s="1"/>
  <c r="F100" i="1"/>
  <c r="F80" i="1"/>
  <c r="F79" i="1" s="1"/>
  <c r="F22" i="1"/>
  <c r="F21" i="1" s="1"/>
  <c r="F20" i="1"/>
  <c r="F18" i="1" s="1"/>
  <c r="F233" i="1"/>
  <c r="F232" i="1" s="1"/>
  <c r="F231" i="1" s="1"/>
  <c r="F96" i="1"/>
  <c r="F95" i="1" s="1"/>
  <c r="F94" i="1" s="1"/>
  <c r="F195" i="1"/>
  <c r="F194" i="1" s="1"/>
  <c r="F163" i="1"/>
  <c r="F162" i="1" s="1"/>
  <c r="F183" i="1"/>
  <c r="F180" i="1" s="1"/>
  <c r="F179" i="1" s="1"/>
  <c r="F210" i="1"/>
  <c r="F209" i="1" s="1"/>
  <c r="F208" i="1" s="1"/>
  <c r="F124" i="1"/>
  <c r="F123" i="1" s="1"/>
  <c r="F75" i="1"/>
  <c r="F67" i="1"/>
  <c r="F66" i="1"/>
  <c r="F151" i="1"/>
  <c r="F139" i="1"/>
  <c r="F136" i="1"/>
  <c r="F168" i="1"/>
  <c r="F167" i="1" s="1"/>
  <c r="F118" i="1"/>
  <c r="F47" i="1"/>
  <c r="F156" i="1"/>
  <c r="F155" i="1" s="1"/>
  <c r="F117" i="1"/>
  <c r="F242" i="1"/>
  <c r="F236" i="1"/>
  <c r="F235" i="1" s="1"/>
  <c r="F234" i="1" s="1"/>
  <c r="F240" i="1"/>
  <c r="F226" i="1"/>
  <c r="F225" i="1" s="1"/>
  <c r="F224" i="1" s="1"/>
  <c r="F223" i="1" s="1"/>
  <c r="F222" i="1" s="1"/>
  <c r="F220" i="1"/>
  <c r="F219" i="1" s="1"/>
  <c r="F218" i="1" s="1"/>
  <c r="F216" i="1"/>
  <c r="F215" i="1" s="1"/>
  <c r="F213" i="1" s="1"/>
  <c r="F202" i="1"/>
  <c r="F201" i="1" s="1"/>
  <c r="F200" i="1" s="1"/>
  <c r="F198" i="1"/>
  <c r="F197" i="1" s="1"/>
  <c r="F196" i="1" s="1"/>
  <c r="F189" i="1"/>
  <c r="F188" i="1" s="1"/>
  <c r="F185" i="1"/>
  <c r="F184" i="1" s="1"/>
  <c r="F171" i="1"/>
  <c r="F170" i="1" s="1"/>
  <c r="F159" i="1"/>
  <c r="F158" i="1" s="1"/>
  <c r="F129" i="1"/>
  <c r="F128" i="1" s="1"/>
  <c r="F121" i="1"/>
  <c r="F120" i="1" s="1"/>
  <c r="F91" i="1"/>
  <c r="F90" i="1" s="1"/>
  <c r="F89" i="1" s="1"/>
  <c r="F87" i="1"/>
  <c r="F86" i="1" s="1"/>
  <c r="F84" i="1"/>
  <c r="F83" i="1" s="1"/>
  <c r="F25" i="1"/>
  <c r="F29" i="1"/>
  <c r="F32" i="1"/>
  <c r="F35" i="1"/>
  <c r="F37" i="1"/>
  <c r="F40" i="1"/>
  <c r="F43" i="1"/>
  <c r="F99" i="1" l="1"/>
  <c r="F98" i="1" s="1"/>
  <c r="F93" i="1" s="1"/>
  <c r="F230" i="1"/>
  <c r="F207" i="1"/>
  <c r="F206" i="1" s="1"/>
  <c r="F70" i="1"/>
  <c r="F135" i="1"/>
  <c r="F239" i="1"/>
  <c r="F238" i="1" s="1"/>
  <c r="F228" i="1" s="1"/>
  <c r="F58" i="1"/>
  <c r="F46" i="1"/>
  <c r="F141" i="1"/>
  <c r="F127" i="1" s="1"/>
  <c r="F39" i="1"/>
  <c r="F191" i="1"/>
  <c r="F187" i="1" s="1"/>
  <c r="F229" i="1"/>
  <c r="F161" i="1"/>
  <c r="F154" i="1"/>
  <c r="F116" i="1"/>
  <c r="F177" i="1"/>
  <c r="F82" i="1"/>
  <c r="F31" i="1"/>
  <c r="F17" i="1"/>
  <c r="F57" i="1" l="1"/>
  <c r="F56" i="1" s="1"/>
  <c r="F16" i="1"/>
</calcChain>
</file>

<file path=xl/sharedStrings.xml><?xml version="1.0" encoding="utf-8"?>
<sst xmlns="http://schemas.openxmlformats.org/spreadsheetml/2006/main" count="325" uniqueCount="220">
  <si>
    <t>Приложение 1 к решению № 461</t>
  </si>
  <si>
    <t>Аральского районного маслихата</t>
  </si>
  <si>
    <t>от 18 декабря 2025 года</t>
  </si>
  <si>
    <t>Районный бюджет на 2026 год</t>
  </si>
  <si>
    <t xml:space="preserve">Категория </t>
  </si>
  <si>
    <t>Сумма на 2026 год (тысяч тенге)</t>
  </si>
  <si>
    <t xml:space="preserve">Класс </t>
  </si>
  <si>
    <t xml:space="preserve">Подкласс </t>
  </si>
  <si>
    <t xml:space="preserve">Наименование </t>
  </si>
  <si>
    <t>1. Доходы</t>
  </si>
  <si>
    <t>Налоговые поступления</t>
  </si>
  <si>
    <t>Подоходный налог</t>
  </si>
  <si>
    <t>Корпоративный подоходный налог</t>
  </si>
  <si>
    <t>Индивидуальный подоходный налог</t>
  </si>
  <si>
    <t>Hалоги на собственность</t>
  </si>
  <si>
    <t>Hалоги на имущество</t>
  </si>
  <si>
    <t>Земельный налог</t>
  </si>
  <si>
    <t>Налог на транспортные средства</t>
  </si>
  <si>
    <t>Внутренние налоги на товары, работы и услуги</t>
  </si>
  <si>
    <t>Акцизы</t>
  </si>
  <si>
    <t>Поступления за использование природных и других ресурсов</t>
  </si>
  <si>
    <t>Сборы за ведение предпринимательской и профессиональной деятельности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</si>
  <si>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</si>
  <si>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</si>
  <si>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Неналоговые поступления</t>
  </si>
  <si>
    <t>Доходы от государственной собственности</t>
  </si>
  <si>
    <t>Доходы от аренды имущества, находящегося в государственной собственности</t>
  </si>
  <si>
    <t>Вознаграждения по кредитам, выданным из государственного бюджета</t>
  </si>
  <si>
    <t>Прочие неналоговые поступления</t>
  </si>
  <si>
    <t>Поступления от продажи основного капитала</t>
  </si>
  <si>
    <t> Продажа государственного имущества, закрепленного за государственными учреждениями</t>
  </si>
  <si>
    <t>Продажа земли и нематериальных активов</t>
  </si>
  <si>
    <t>Продажа земли</t>
  </si>
  <si>
    <t>Продажа нематериальных активов</t>
  </si>
  <si>
    <t>Поступления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</si>
  <si>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</si>
  <si>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</si>
  <si>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Функциональная группа</t>
  </si>
  <si>
    <t>Администратор бюджетных программ</t>
  </si>
  <si>
    <t xml:space="preserve">Программа </t>
  </si>
  <si>
    <t>2. 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</si>
  <si>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</si>
  <si>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государственного управления</t>
  </si>
  <si>
    <t>Аппарат маслихата района (города областного значения)</t>
  </si>
  <si>
    <t>Услуги по обеспечению деятельности маслихата района (города областного значения)</t>
  </si>
  <si>
    <t>Капитальные расходы государственным органам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</si>
  <si>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</si>
  <si>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</si>
  <si>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Финансовая деятельность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</si>
  <si>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</si>
  <si>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</si>
  <si>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</si>
  <si>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Прочие государственные услуги общего характера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</si>
  <si>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</si>
  <si>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 xml:space="preserve"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 </t>
  </si>
  <si>
    <t>Целевые текущие трансферты нижестоящим бюджетам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</si>
  <si>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</si>
  <si>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</si>
  <si>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</si>
  <si>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</si>
  <si>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</si>
  <si>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</si>
  <si>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</si>
  <si>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</si>
  <si>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</si>
  <si>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</si>
  <si>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</si>
  <si>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</si>
  <si>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</si>
  <si>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</si>
  <si>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</si>
  <si>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Социальная помощь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</si>
  <si>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</si>
  <si>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Жилищная помощь</t>
  </si>
  <si>
    <t>Социальная помощь отдельным категориям нуждающихся граждан по решениям местных представительных органов</t>
  </si>
  <si>
    <t>Социальная поддержка граждан, награжденных орденами «Отан», «Данк»от 26 июля 1999 года удостоенных высокого звания «Халыққаһарманы», почетных званий республики</t>
  </si>
  <si>
    <t>Материальное обеспечение детей с инвалидностью, воспитывающихся и обучающихся на дому</t>
  </si>
  <si>
    <t>Оказание социальной помощи нуждающимся гражданам на дому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</si>
  <si>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</si>
  <si>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</si>
  <si>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</si>
  <si>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</si>
  <si>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Оплата услуг по зачислению, выплате и доставке пособий и других социальных выплат</t>
  </si>
  <si>
    <t>Обеспечение прав и улучшение качества жизни лиц с инвалидностью в Республике Казахстан</t>
  </si>
  <si>
    <t>Размещение государственного социального заказа в непровительсвенных организациях</t>
  </si>
  <si>
    <t>Жилищно-коммунальное хозяйство</t>
  </si>
  <si>
    <t>Жилищное хозяйство</t>
  </si>
  <si>
    <t>Проведение энергетического аудита многоквартирных жилых домов</t>
  </si>
  <si>
    <t>Благоустройство населенных пунктов</t>
  </si>
  <si>
    <t>Освещение улиц в населенных пунктах</t>
  </si>
  <si>
    <t>Благоустройство и озеленение населенных пунктов</t>
  </si>
  <si>
    <t>Культура, спорт, туризм и информационное пространство</t>
  </si>
  <si>
    <t>Деятельность в области культуры</t>
  </si>
  <si>
    <t>Отдел развития культуры и развития языков района (города областного значения)</t>
  </si>
  <si>
    <t>Поддержка культурно-досуговой работы</t>
  </si>
  <si>
    <t xml:space="preserve">Спорт </t>
  </si>
  <si>
    <t>Отдел физической культуры, спорта и туризма района (города областного значения)</t>
  </si>
  <si>
    <t>Развитие массового спорта и национальных видов спорта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</si>
  <si>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</si>
  <si>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</si>
  <si>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</si>
  <si>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общественного развития района (города областного значения)</t>
  </si>
  <si>
    <t xml:space="preserve">Услуги по проведению государственной информационной политики 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</si>
  <si>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</si>
  <si>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</si>
  <si>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Капитальные расходы подведомственных государственных учреждений и организаций</t>
  </si>
  <si>
    <t>Услуги по реализации государственной политики на местном уровне в сфере физической культуры, спорта и туризма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</si>
  <si>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</si>
  <si>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</si>
  <si>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</si>
  <si>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Прочие услуги в области топливно-энергетического комплекса и недропользования</t>
  </si>
  <si>
    <t>Отдел строительства, архитектуры и градостроительства района (города областного значения)</t>
  </si>
  <si>
    <t xml:space="preserve">Развитие газотранспортной системы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</si>
  <si>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</si>
  <si>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</si>
  <si>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и земельных отношений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</si>
  <si>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</si>
  <si>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Земельные отношения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</si>
  <si>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</si>
  <si>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хозяйства, охраны окружающей среды и земельных отношений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</si>
  <si>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</si>
  <si>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</si>
  <si>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</si>
  <si>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в области строительства, архитектуры и градостроительства на местном уровне</t>
  </si>
  <si>
    <t>Транспорт и коммуникации</t>
  </si>
  <si>
    <t>Автомобильный транспорт</t>
  </si>
  <si>
    <t>Развитие транспортной инфраструктуры</t>
  </si>
  <si>
    <t>Обеспечение функционирования автомобильных дорог</t>
  </si>
  <si>
    <t>Реализация приоритетных проектов транспортной инфраструктуры</t>
  </si>
  <si>
    <t>Прочие услуги в сфере транспорта и коммуникаций</t>
  </si>
  <si>
    <t>Организация внутрипоселковых (внутригородских), пригородных и внутрирайонных общественных пассажирских перевозок</t>
  </si>
  <si>
    <t>Прочие</t>
  </si>
  <si>
    <t>Поддержка предпринимательской деятельности и защита конкуренции</t>
  </si>
  <si>
    <t>Отдел предпринимательства, промышленности и туризма района (города областного значения)</t>
  </si>
  <si>
    <t>Поддержка предпринимательской деятельности</t>
  </si>
  <si>
    <t xml:space="preserve">Прочие </t>
  </si>
  <si>
    <t xml:space="preserve">Резерв местного исполнительного органа района (города областного значения) 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</si>
  <si>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</si>
  <si>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</si>
  <si>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Трансферты</t>
  </si>
  <si>
    <t>Субвенций</t>
  </si>
  <si>
    <t>3.Чистое бюджетное кредитование</t>
  </si>
  <si>
    <t>Бюджетные кредиты</t>
  </si>
  <si>
    <t>Бюджетные кредиты для реализации мер социальной поддержки специалистов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</si>
  <si>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</si>
  <si>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</si>
  <si>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</si>
  <si>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4. Сальдо по операциям с финансовыми активами</t>
  </si>
  <si>
    <t>Приобретение финансовых активов</t>
  </si>
  <si>
    <t>5. Дефицит (профицит) бюджета</t>
  </si>
  <si>
    <t>6. Финансирование дефицита (использование профицита) бюджета</t>
  </si>
  <si>
    <t>Поступление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</si>
  <si>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</si>
  <si>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</si>
  <si>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</si>
  <si>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</si>
  <si>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</si>
  <si>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</si>
  <si>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</si>
  <si>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Проведение спортивных соревнований на районном (города областного значения) уровне</t>
  </si>
  <si>
    <t>001</t>
  </si>
  <si>
    <t>01</t>
  </si>
  <si>
    <t>02</t>
  </si>
  <si>
    <t>1</t>
  </si>
  <si>
    <t>2</t>
  </si>
  <si>
    <t>04</t>
  </si>
  <si>
    <t>05</t>
  </si>
  <si>
    <t>08</t>
  </si>
  <si>
    <t>03</t>
  </si>
  <si>
    <t>06</t>
  </si>
  <si>
    <t>003</t>
  </si>
  <si>
    <t>010</t>
  </si>
  <si>
    <t>013</t>
  </si>
  <si>
    <t>015</t>
  </si>
  <si>
    <t>005</t>
  </si>
  <si>
    <t>007</t>
  </si>
  <si>
    <t>021</t>
  </si>
  <si>
    <t>004</t>
  </si>
  <si>
    <t>006</t>
  </si>
  <si>
    <t>009</t>
  </si>
  <si>
    <t>014</t>
  </si>
  <si>
    <t>017</t>
  </si>
  <si>
    <t>027</t>
  </si>
  <si>
    <t>011</t>
  </si>
  <si>
    <t>050</t>
  </si>
  <si>
    <t>054</t>
  </si>
  <si>
    <t>049</t>
  </si>
  <si>
    <t>018</t>
  </si>
  <si>
    <t>032</t>
  </si>
  <si>
    <t>036</t>
  </si>
  <si>
    <t>099</t>
  </si>
  <si>
    <t>022</t>
  </si>
  <si>
    <t>023</t>
  </si>
  <si>
    <t>051</t>
  </si>
  <si>
    <t>024</t>
  </si>
  <si>
    <t>012</t>
  </si>
  <si>
    <t>038</t>
  </si>
  <si>
    <t>Предоставление специальных социальных услуг в условиях полустационара в области социальной защиты</t>
  </si>
  <si>
    <t>Коммунальное хозяйство</t>
  </si>
  <si>
    <t>Функционирование системы водоснабжения и водоотведения</t>
  </si>
  <si>
    <t>Топливо и энергетика</t>
  </si>
  <si>
    <t>Возврат неиспользованных (недоиспользованных) целевых трансфертов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</si>
  <si>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</si>
  <si>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Увеличение уставного капитала субъектов квазигосударственного сектора в рамках содействия устойчивому развитию и росту Республики Казахстан</t>
  </si>
  <si>
    <t>07</t>
  </si>
  <si>
    <t>Остатки бюджетных средств</t>
  </si>
  <si>
    <t>Свободные остатки бюджетных средств</t>
  </si>
  <si>
    <t>Остатки бюджетных средств на конец отчетного периода</t>
  </si>
  <si>
    <t>Функциональная подгруппа</t>
  </si>
  <si>
    <t>Развитие теплоэнергетической системы</t>
  </si>
  <si>
    <t>Развитие социальной и инженерной инфраструктуры в сельских населенных пунктах в рамках проекта "Ауыл-Ел бесігі"</t>
  </si>
  <si>
    <t>079</t>
  </si>
  <si>
    <t>Приобретение жилья коммунального жилищного фонда</t>
  </si>
  <si>
    <t>Проектирование, развитие и (или) обустройство инженерно-коммуникационной инфраструктуры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</si>
  <si>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</si>
  <si>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</si>
  <si>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Приложение 1 к решению № ......</t>
  </si>
  <si>
    <t>067</t>
  </si>
  <si>
    <t>от "...." сентября 2026 года</t>
  </si>
  <si>
    <t>Повышение эффективности деятельности депутатов маслихатов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</si>
</sst>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  <numFmt numFmtId="167" formatCode="00"/>
    <numFmt numFmtId="168" formatCode="000"/>
    <numFmt numFmtId="169" formatCode="_(* #,##0_);_(* \(#,##0\);_(* &quot;-&quot;??_);_(@_)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0" fillId="0" borderId="2" xfId="0" applyNumberFormat="1" applyBorder="1" applyAlignment="1">
      <alignment vertical="top" wrapText="1"/>
    </xf>
    <xf numFmtId="49" fontId="0" fillId="0" borderId="1" xfId="0" applyNumberForma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166" fontId="3" fillId="0" borderId="1" xfId="1" applyNumberFormat="1" applyFont="1" applyBorder="1" applyAlignment="1">
      <alignment horizontal="right" vertical="top" wrapText="1"/>
    </xf>
    <xf numFmtId="166" fontId="3" fillId="0" borderId="4" xfId="1" applyNumberFormat="1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65" fontId="3" fillId="0" borderId="1" xfId="0" applyNumberFormat="1" applyFont="1" applyBorder="1" applyAlignment="1">
      <alignment horizontal="righ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165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right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 vertical="center" wrapText="1"/>
    </xf>
    <xf numFmtId="169" fontId="6" fillId="0" borderId="1" xfId="0" applyNumberFormat="1" applyFont="1" applyBorder="1" applyAlignment="1">
      <alignment vertical="center" wrapText="1"/>
    </xf>
    <xf numFmtId="169" fontId="6" fillId="0" borderId="1" xfId="1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vertical="top"/>
    </xf>
    <xf numFmtId="166" fontId="3" fillId="0" borderId="1" xfId="1" applyNumberFormat="1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3"/>
  <sheetViews>
    <sheetView tabSelected="1" topLeftCell="A37" workbookViewId="0">
      <selection activeCell="E62" sqref="E62"/>
    </sheetView>
  </sheetViews>
  <sheetFormatPr defaultColWidth="9" defaultRowHeight="15" x14ac:dyDescent="0.25"/>
  <cols>
    <col min="1" max="1" width="4.28515625" style="13" customWidth="1"/>
    <col min="2" max="2" width="5.42578125" style="13" customWidth="1"/>
    <col min="3" max="4" width="5.42578125" style="16" customWidth="1"/>
    <col min="5" max="5" width="53" style="13" customWidth="1"/>
    <col min="6" max="6" width="11.5703125" style="13" customWidth="1"/>
    <col min="7" max="16384" width="9" style="13"/>
  </cols>
  <sheetData>
    <row r="1" spans="1:6" ht="18.75" x14ac:dyDescent="0.25">
      <c r="A1" s="63">
        <v>3</v>
      </c>
      <c r="B1" s="63"/>
      <c r="C1" s="63"/>
      <c r="D1" s="63"/>
      <c r="E1" s="63"/>
      <c r="F1" s="63"/>
    </row>
    <row r="2" spans="1:6" x14ac:dyDescent="0.25">
      <c r="A2" s="68" t="s">
        <v>216</v>
      </c>
      <c r="B2" s="68"/>
      <c r="C2" s="68"/>
      <c r="D2" s="68"/>
      <c r="E2" s="68"/>
      <c r="F2" s="68"/>
    </row>
    <row r="3" spans="1:6" x14ac:dyDescent="0.25">
      <c r="A3" s="68" t="s">
        <v>1</v>
      </c>
      <c r="B3" s="68"/>
      <c r="C3" s="68"/>
      <c r="D3" s="68"/>
      <c r="E3" s="68"/>
      <c r="F3" s="68"/>
    </row>
    <row r="4" spans="1:6" x14ac:dyDescent="0.25">
      <c r="A4" s="68" t="s">
        <v>218</v>
      </c>
      <c r="B4" s="68"/>
      <c r="C4" s="68"/>
      <c r="D4" s="68"/>
      <c r="E4" s="68"/>
      <c r="F4" s="68"/>
    </row>
    <row r="6" spans="1:6" x14ac:dyDescent="0.25">
      <c r="A6" s="68" t="s">
        <v>0</v>
      </c>
      <c r="B6" s="68"/>
      <c r="C6" s="68"/>
      <c r="D6" s="68"/>
      <c r="E6" s="68"/>
      <c r="F6" s="68"/>
    </row>
    <row r="7" spans="1:6" x14ac:dyDescent="0.25">
      <c r="A7" s="68" t="s">
        <v>1</v>
      </c>
      <c r="B7" s="68"/>
      <c r="C7" s="68"/>
      <c r="D7" s="68"/>
      <c r="E7" s="68"/>
      <c r="F7" s="68"/>
    </row>
    <row r="8" spans="1:6" x14ac:dyDescent="0.25">
      <c r="A8" s="68" t="s">
        <v>2</v>
      </c>
      <c r="B8" s="68"/>
      <c r="C8" s="68"/>
      <c r="D8" s="68"/>
      <c r="E8" s="68"/>
      <c r="F8" s="68"/>
    </row>
    <row r="9" spans="1:6" x14ac:dyDescent="0.25">
      <c r="A9" s="69" t="s">
        <v>3</v>
      </c>
      <c r="B9" s="69"/>
      <c r="C9" s="69"/>
      <c r="D9" s="69"/>
      <c r="E9" s="69"/>
      <c r="F9" s="69"/>
    </row>
    <row r="10" spans="1:6" x14ac:dyDescent="0.25">
      <c r="E10" s="14"/>
    </row>
    <row r="11" spans="1:6" ht="19.5" customHeight="1" x14ac:dyDescent="0.25">
      <c r="A11" s="67" t="s">
        <v>4</v>
      </c>
      <c r="B11" s="67"/>
      <c r="C11" s="67"/>
      <c r="D11" s="67"/>
      <c r="E11" s="67"/>
      <c r="F11" s="70" t="s">
        <v>5</v>
      </c>
    </row>
    <row r="12" spans="1:6" x14ac:dyDescent="0.25">
      <c r="A12" s="1"/>
      <c r="B12" s="67" t="s">
        <v>6</v>
      </c>
      <c r="C12" s="67"/>
      <c r="D12" s="67"/>
      <c r="E12" s="67"/>
      <c r="F12" s="70"/>
    </row>
    <row r="13" spans="1:6" x14ac:dyDescent="0.25">
      <c r="A13" s="1"/>
      <c r="B13" s="2"/>
      <c r="C13" s="67" t="s">
        <v>7</v>
      </c>
      <c r="D13" s="67"/>
      <c r="E13" s="67"/>
      <c r="F13" s="70"/>
    </row>
    <row r="14" spans="1:6" x14ac:dyDescent="0.25">
      <c r="A14" s="1"/>
      <c r="B14" s="2"/>
      <c r="C14" s="1"/>
      <c r="D14" s="1"/>
      <c r="E14" s="1" t="s">
        <v>8</v>
      </c>
      <c r="F14" s="2"/>
    </row>
    <row r="15" spans="1:6" x14ac:dyDescent="0.25">
      <c r="A15" s="1">
        <v>1</v>
      </c>
      <c r="B15" s="1">
        <v>2</v>
      </c>
      <c r="C15" s="1">
        <v>3</v>
      </c>
      <c r="D15" s="1"/>
      <c r="E15" s="1">
        <v>4</v>
      </c>
      <c r="F15" s="1">
        <v>5</v>
      </c>
    </row>
    <row r="16" spans="1:6" x14ac:dyDescent="0.25">
      <c r="A16" s="1"/>
      <c r="B16" s="1"/>
      <c r="C16" s="1"/>
      <c r="D16" s="1"/>
      <c r="E16" s="2" t="s">
        <v>9</v>
      </c>
      <c r="F16" s="17">
        <f>F17+F31+F39+F46</f>
        <v>11406208.699999999</v>
      </c>
    </row>
    <row r="17" spans="1:6" x14ac:dyDescent="0.25">
      <c r="A17" s="1">
        <v>1</v>
      </c>
      <c r="B17" s="1"/>
      <c r="C17" s="1"/>
      <c r="D17" s="1"/>
      <c r="E17" s="2" t="s">
        <v>10</v>
      </c>
      <c r="F17" s="3">
        <f>F18++F21+F25+F29</f>
        <v>3545506</v>
      </c>
    </row>
    <row r="18" spans="1:6" x14ac:dyDescent="0.25">
      <c r="A18" s="1"/>
      <c r="B18" s="23" t="s">
        <v>161</v>
      </c>
      <c r="C18" s="1"/>
      <c r="D18" s="1"/>
      <c r="E18" s="2" t="s">
        <v>11</v>
      </c>
      <c r="F18" s="3">
        <f>F19+F20</f>
        <v>2275646</v>
      </c>
    </row>
    <row r="19" spans="1:6" x14ac:dyDescent="0.25">
      <c r="A19" s="1"/>
      <c r="B19" s="23"/>
      <c r="C19" s="23" t="s">
        <v>163</v>
      </c>
      <c r="D19" s="23"/>
      <c r="E19" s="2" t="s">
        <v>12</v>
      </c>
      <c r="F19" s="3">
        <v>346020</v>
      </c>
    </row>
    <row r="20" spans="1:6" x14ac:dyDescent="0.25">
      <c r="A20" s="1"/>
      <c r="B20" s="23"/>
      <c r="C20" s="23" t="s">
        <v>164</v>
      </c>
      <c r="D20" s="23"/>
      <c r="E20" s="2" t="s">
        <v>13</v>
      </c>
      <c r="F20" s="4">
        <f>1904626+25000</f>
        <v>1929626</v>
      </c>
    </row>
    <row r="21" spans="1:6" x14ac:dyDescent="0.25">
      <c r="A21" s="1"/>
      <c r="B21" s="23" t="s">
        <v>165</v>
      </c>
      <c r="C21" s="1"/>
      <c r="D21" s="1"/>
      <c r="E21" s="2" t="s">
        <v>14</v>
      </c>
      <c r="F21" s="3">
        <f>F22+F23+F24</f>
        <v>1190533</v>
      </c>
    </row>
    <row r="22" spans="1:6" x14ac:dyDescent="0.25">
      <c r="A22" s="1"/>
      <c r="B22" s="23"/>
      <c r="C22" s="1">
        <v>1</v>
      </c>
      <c r="D22" s="1"/>
      <c r="E22" s="2" t="s">
        <v>15</v>
      </c>
      <c r="F22" s="3">
        <f>1160000+25000</f>
        <v>1185000</v>
      </c>
    </row>
    <row r="23" spans="1:6" x14ac:dyDescent="0.25">
      <c r="A23" s="1"/>
      <c r="B23" s="23"/>
      <c r="C23" s="1">
        <v>3</v>
      </c>
      <c r="D23" s="1"/>
      <c r="E23" s="2" t="s">
        <v>16</v>
      </c>
      <c r="F23" s="3">
        <v>3000</v>
      </c>
    </row>
    <row r="24" spans="1:6" x14ac:dyDescent="0.25">
      <c r="A24" s="1"/>
      <c r="B24" s="23"/>
      <c r="C24" s="1">
        <v>4</v>
      </c>
      <c r="D24" s="1"/>
      <c r="E24" s="2" t="s">
        <v>17</v>
      </c>
      <c r="F24" s="3">
        <v>2533</v>
      </c>
    </row>
    <row r="25" spans="1:6" x14ac:dyDescent="0.25">
      <c r="A25" s="1"/>
      <c r="B25" s="23" t="s">
        <v>166</v>
      </c>
      <c r="C25" s="1"/>
      <c r="D25" s="1"/>
      <c r="E25" s="2" t="s">
        <v>18</v>
      </c>
      <c r="F25" s="3">
        <f>F26+F27+F28</f>
        <v>22771</v>
      </c>
    </row>
    <row r="26" spans="1:6" x14ac:dyDescent="0.25">
      <c r="A26" s="5"/>
      <c r="B26" s="25"/>
      <c r="C26" s="1">
        <v>2</v>
      </c>
      <c r="D26" s="1"/>
      <c r="E26" s="2" t="s">
        <v>19</v>
      </c>
      <c r="F26" s="3">
        <v>12468</v>
      </c>
    </row>
    <row r="27" spans="1:6" x14ac:dyDescent="0.25">
      <c r="A27" s="1"/>
      <c r="B27" s="23"/>
      <c r="C27" s="1">
        <v>3</v>
      </c>
      <c r="D27" s="1"/>
      <c r="E27" s="2" t="s">
        <v>20</v>
      </c>
      <c r="F27" s="3">
        <v>6975</v>
      </c>
    </row>
    <row r="28" spans="1:6" ht="25.5" x14ac:dyDescent="0.25">
      <c r="A28" s="1"/>
      <c r="B28" s="23"/>
      <c r="C28" s="1">
        <v>4</v>
      </c>
      <c r="D28" s="1"/>
      <c r="E28" s="2" t="s">
        <v>21</v>
      </c>
      <c r="F28" s="3">
        <v>3328</v>
      </c>
    </row>
    <row r="29" spans="1:6" ht="39.75" customHeight="1" x14ac:dyDescent="0.25">
      <c r="A29" s="1"/>
      <c r="B29" s="23" t="s">
        <v>167</v>
      </c>
      <c r="C29" s="1"/>
      <c r="D29" s="1"/>
      <c r="E29" s="2" t="s">
        <v>22</v>
      </c>
      <c r="F29" s="3">
        <f>F30</f>
        <v>56556</v>
      </c>
    </row>
    <row r="30" spans="1:6" x14ac:dyDescent="0.25">
      <c r="A30" s="1"/>
      <c r="B30" s="23"/>
      <c r="C30" s="1">
        <v>1</v>
      </c>
      <c r="D30" s="1"/>
      <c r="E30" s="2" t="s">
        <v>23</v>
      </c>
      <c r="F30" s="3">
        <v>56556</v>
      </c>
    </row>
    <row r="31" spans="1:6" x14ac:dyDescent="0.25">
      <c r="A31" s="1">
        <v>2</v>
      </c>
      <c r="B31" s="23"/>
      <c r="C31" s="1"/>
      <c r="D31" s="1"/>
      <c r="E31" s="2" t="s">
        <v>24</v>
      </c>
      <c r="F31" s="3">
        <f>F32+F35+F37</f>
        <v>76331</v>
      </c>
    </row>
    <row r="32" spans="1:6" x14ac:dyDescent="0.25">
      <c r="A32" s="1"/>
      <c r="B32" s="23" t="s">
        <v>161</v>
      </c>
      <c r="C32" s="1"/>
      <c r="D32" s="1"/>
      <c r="E32" s="2" t="s">
        <v>25</v>
      </c>
      <c r="F32" s="3">
        <f>F33+F34</f>
        <v>30481</v>
      </c>
    </row>
    <row r="33" spans="1:6" ht="25.5" x14ac:dyDescent="0.25">
      <c r="A33" s="1"/>
      <c r="B33" s="23"/>
      <c r="C33" s="1">
        <v>5</v>
      </c>
      <c r="D33" s="1"/>
      <c r="E33" s="2" t="s">
        <v>26</v>
      </c>
      <c r="F33" s="3">
        <v>30461</v>
      </c>
    </row>
    <row r="34" spans="1:6" ht="25.5" x14ac:dyDescent="0.25">
      <c r="A34" s="1"/>
      <c r="B34" s="23"/>
      <c r="C34" s="1">
        <v>7</v>
      </c>
      <c r="D34" s="1"/>
      <c r="E34" s="2" t="s">
        <v>27</v>
      </c>
      <c r="F34" s="4">
        <v>20</v>
      </c>
    </row>
    <row r="35" spans="1:6" ht="38.25" x14ac:dyDescent="0.25">
      <c r="A35" s="18"/>
      <c r="B35" s="26" t="s">
        <v>168</v>
      </c>
      <c r="C35" s="20"/>
      <c r="D35" s="20"/>
      <c r="E35" s="7" t="s">
        <v>158</v>
      </c>
      <c r="F35" s="3">
        <f>F36</f>
        <v>850</v>
      </c>
    </row>
    <row r="36" spans="1:6" ht="38.25" x14ac:dyDescent="0.25">
      <c r="A36" s="18"/>
      <c r="B36" s="27"/>
      <c r="C36" s="19">
        <v>1</v>
      </c>
      <c r="D36" s="19"/>
      <c r="E36" s="7" t="s">
        <v>158</v>
      </c>
      <c r="F36" s="21">
        <v>850</v>
      </c>
    </row>
    <row r="37" spans="1:6" x14ac:dyDescent="0.25">
      <c r="A37" s="1"/>
      <c r="B37" s="23" t="s">
        <v>169</v>
      </c>
      <c r="C37" s="1"/>
      <c r="D37" s="1"/>
      <c r="E37" s="2" t="s">
        <v>28</v>
      </c>
      <c r="F37" s="3">
        <f>F38</f>
        <v>45000</v>
      </c>
    </row>
    <row r="38" spans="1:6" x14ac:dyDescent="0.25">
      <c r="A38" s="1"/>
      <c r="B38" s="23"/>
      <c r="C38" s="1">
        <v>1</v>
      </c>
      <c r="D38" s="1"/>
      <c r="E38" s="2" t="s">
        <v>28</v>
      </c>
      <c r="F38" s="3">
        <v>45000</v>
      </c>
    </row>
    <row r="39" spans="1:6" x14ac:dyDescent="0.25">
      <c r="A39" s="1">
        <v>3</v>
      </c>
      <c r="B39" s="23"/>
      <c r="C39" s="1"/>
      <c r="D39" s="1"/>
      <c r="E39" s="2" t="s">
        <v>29</v>
      </c>
      <c r="F39" s="3">
        <f>F40+F43</f>
        <v>454894</v>
      </c>
    </row>
    <row r="40" spans="1:6" ht="25.5" x14ac:dyDescent="0.25">
      <c r="A40" s="1"/>
      <c r="B40" s="23" t="s">
        <v>161</v>
      </c>
      <c r="C40" s="1"/>
      <c r="D40" s="1"/>
      <c r="E40" s="2" t="s">
        <v>30</v>
      </c>
      <c r="F40" s="3">
        <f>F41</f>
        <v>3575</v>
      </c>
    </row>
    <row r="41" spans="1:6" ht="25.5" x14ac:dyDescent="0.25">
      <c r="A41" s="1"/>
      <c r="B41" s="23"/>
      <c r="C41" s="1">
        <v>1</v>
      </c>
      <c r="D41" s="1"/>
      <c r="E41" s="2" t="s">
        <v>30</v>
      </c>
      <c r="F41" s="3">
        <v>3575</v>
      </c>
    </row>
    <row r="42" spans="1:6" ht="18.75" x14ac:dyDescent="0.25">
      <c r="A42" s="63">
        <v>4</v>
      </c>
      <c r="B42" s="63"/>
      <c r="C42" s="63"/>
      <c r="D42" s="63"/>
      <c r="E42" s="63"/>
      <c r="F42" s="63"/>
    </row>
    <row r="43" spans="1:6" x14ac:dyDescent="0.25">
      <c r="A43" s="1"/>
      <c r="B43" s="23" t="s">
        <v>168</v>
      </c>
      <c r="C43" s="1"/>
      <c r="D43" s="1"/>
      <c r="E43" s="2" t="s">
        <v>31</v>
      </c>
      <c r="F43" s="3">
        <f>F44+F45</f>
        <v>451319</v>
      </c>
    </row>
    <row r="44" spans="1:6" x14ac:dyDescent="0.25">
      <c r="A44" s="1"/>
      <c r="B44" s="23"/>
      <c r="C44" s="1">
        <v>1</v>
      </c>
      <c r="D44" s="1"/>
      <c r="E44" s="2" t="s">
        <v>32</v>
      </c>
      <c r="F44" s="3">
        <v>450919</v>
      </c>
    </row>
    <row r="45" spans="1:6" x14ac:dyDescent="0.25">
      <c r="A45" s="5"/>
      <c r="B45" s="25"/>
      <c r="C45" s="1">
        <v>2</v>
      </c>
      <c r="D45" s="1"/>
      <c r="E45" s="7" t="s">
        <v>33</v>
      </c>
      <c r="F45" s="4">
        <v>400</v>
      </c>
    </row>
    <row r="46" spans="1:6" x14ac:dyDescent="0.25">
      <c r="A46" s="1">
        <v>5</v>
      </c>
      <c r="B46" s="23"/>
      <c r="C46" s="1"/>
      <c r="D46" s="1"/>
      <c r="E46" s="2" t="s">
        <v>34</v>
      </c>
      <c r="F46" s="17">
        <f>F47+F49</f>
        <v>7329477.7000000002</v>
      </c>
    </row>
    <row r="47" spans="1:6" ht="15.75" customHeight="1" x14ac:dyDescent="0.25">
      <c r="A47" s="1"/>
      <c r="B47" s="23" t="s">
        <v>161</v>
      </c>
      <c r="C47" s="1"/>
      <c r="D47" s="1"/>
      <c r="E47" s="2" t="s">
        <v>214</v>
      </c>
      <c r="F47" s="17">
        <f>F48</f>
        <v>1220.4000000000001</v>
      </c>
    </row>
    <row r="48" spans="1:6" ht="25.5" x14ac:dyDescent="0.25">
      <c r="A48" s="1"/>
      <c r="B48" s="23"/>
      <c r="C48" s="1">
        <v>3</v>
      </c>
      <c r="D48" s="1"/>
      <c r="E48" s="2" t="s">
        <v>215</v>
      </c>
      <c r="F48" s="17">
        <v>1220.4000000000001</v>
      </c>
    </row>
    <row r="49" spans="1:6" ht="13.5" customHeight="1" x14ac:dyDescent="0.25">
      <c r="A49" s="1"/>
      <c r="B49" s="23" t="s">
        <v>162</v>
      </c>
      <c r="C49" s="1"/>
      <c r="D49" s="1"/>
      <c r="E49" s="2" t="s">
        <v>35</v>
      </c>
      <c r="F49" s="17">
        <f>F50</f>
        <v>7328257.2999999998</v>
      </c>
    </row>
    <row r="50" spans="1:6" x14ac:dyDescent="0.25">
      <c r="A50" s="1"/>
      <c r="B50" s="23"/>
      <c r="C50" s="1">
        <v>2</v>
      </c>
      <c r="D50" s="1"/>
      <c r="E50" s="2" t="s">
        <v>36</v>
      </c>
      <c r="F50" s="17">
        <f>7285453.5+55353.8-12550</f>
        <v>7328257.2999999998</v>
      </c>
    </row>
    <row r="51" spans="1:6" x14ac:dyDescent="0.25">
      <c r="A51" s="67" t="s">
        <v>37</v>
      </c>
      <c r="B51" s="67"/>
      <c r="C51" s="67"/>
      <c r="D51" s="67"/>
      <c r="E51" s="67"/>
      <c r="F51" s="64" t="s">
        <v>5</v>
      </c>
    </row>
    <row r="52" spans="1:6" ht="15.75" customHeight="1" x14ac:dyDescent="0.25">
      <c r="A52" s="1"/>
      <c r="B52" s="74" t="s">
        <v>208</v>
      </c>
      <c r="C52" s="74"/>
      <c r="D52" s="74"/>
      <c r="E52" s="74"/>
      <c r="F52" s="65"/>
    </row>
    <row r="53" spans="1:6" ht="15.75" customHeight="1" x14ac:dyDescent="0.25">
      <c r="A53" s="1"/>
      <c r="B53" s="42"/>
      <c r="C53" s="71" t="s">
        <v>38</v>
      </c>
      <c r="D53" s="71"/>
      <c r="E53" s="71"/>
      <c r="F53" s="65"/>
    </row>
    <row r="54" spans="1:6" ht="15" customHeight="1" x14ac:dyDescent="0.25">
      <c r="A54" s="1"/>
      <c r="B54" s="41"/>
      <c r="C54" s="40"/>
      <c r="D54" s="72" t="s">
        <v>39</v>
      </c>
      <c r="E54" s="73"/>
      <c r="F54" s="66"/>
    </row>
    <row r="55" spans="1:6" x14ac:dyDescent="0.25">
      <c r="A55" s="1"/>
      <c r="B55" s="1"/>
      <c r="C55" s="1"/>
      <c r="D55" s="1"/>
      <c r="E55" s="1" t="s">
        <v>8</v>
      </c>
      <c r="F55" s="5"/>
    </row>
    <row r="56" spans="1:6" x14ac:dyDescent="0.25">
      <c r="A56" s="1"/>
      <c r="B56" s="1"/>
      <c r="C56" s="1"/>
      <c r="D56" s="1"/>
      <c r="E56" s="2" t="s">
        <v>40</v>
      </c>
      <c r="F56" s="39">
        <f>F57+F82+F89+F93+F116+F127+F154+F161+F173+F177+F187+F196+F200</f>
        <v>10500613</v>
      </c>
    </row>
    <row r="57" spans="1:6" x14ac:dyDescent="0.25">
      <c r="A57" s="1">
        <v>1</v>
      </c>
      <c r="B57" s="24"/>
      <c r="C57" s="1"/>
      <c r="D57" s="23"/>
      <c r="E57" s="2" t="s">
        <v>41</v>
      </c>
      <c r="F57" s="8">
        <f>F58+F66+F70</f>
        <v>975928</v>
      </c>
    </row>
    <row r="58" spans="1:6" ht="25.5" x14ac:dyDescent="0.25">
      <c r="A58" s="5"/>
      <c r="B58" s="44" t="s">
        <v>161</v>
      </c>
      <c r="C58" s="5"/>
      <c r="D58" s="28"/>
      <c r="E58" s="7" t="s">
        <v>42</v>
      </c>
      <c r="F58" s="46">
        <f>F59+F63</f>
        <v>522951</v>
      </c>
    </row>
    <row r="59" spans="1:6" x14ac:dyDescent="0.25">
      <c r="A59" s="1"/>
      <c r="B59" s="44"/>
      <c r="C59" s="1">
        <v>112</v>
      </c>
      <c r="D59" s="23"/>
      <c r="E59" s="2" t="s">
        <v>43</v>
      </c>
      <c r="F59" s="46">
        <f>F60+F61+F62</f>
        <v>85157</v>
      </c>
    </row>
    <row r="60" spans="1:6" ht="25.5" x14ac:dyDescent="0.25">
      <c r="A60" s="1"/>
      <c r="B60" s="44"/>
      <c r="C60" s="1"/>
      <c r="D60" s="29" t="s">
        <v>160</v>
      </c>
      <c r="E60" s="2" t="s">
        <v>44</v>
      </c>
      <c r="F60" s="46">
        <v>82564</v>
      </c>
    </row>
    <row r="61" spans="1:6" x14ac:dyDescent="0.25">
      <c r="A61" s="5"/>
      <c r="B61" s="44"/>
      <c r="C61" s="5"/>
      <c r="D61" s="29" t="s">
        <v>170</v>
      </c>
      <c r="E61" s="2" t="s">
        <v>45</v>
      </c>
      <c r="F61" s="46">
        <v>1902</v>
      </c>
    </row>
    <row r="62" spans="1:6" x14ac:dyDescent="0.2">
      <c r="A62" s="5"/>
      <c r="B62" s="44"/>
      <c r="C62" s="5"/>
      <c r="D62" s="29" t="s">
        <v>174</v>
      </c>
      <c r="E62" s="75" t="s">
        <v>219</v>
      </c>
      <c r="F62" s="46">
        <v>691</v>
      </c>
    </row>
    <row r="63" spans="1:6" x14ac:dyDescent="0.25">
      <c r="A63" s="1"/>
      <c r="B63" s="44"/>
      <c r="C63" s="1">
        <v>122</v>
      </c>
      <c r="D63" s="23"/>
      <c r="E63" s="2" t="s">
        <v>46</v>
      </c>
      <c r="F63" s="46">
        <f>F64+F65</f>
        <v>437794</v>
      </c>
    </row>
    <row r="64" spans="1:6" ht="25.5" x14ac:dyDescent="0.25">
      <c r="A64" s="1"/>
      <c r="B64" s="44"/>
      <c r="C64" s="1"/>
      <c r="D64" s="29" t="s">
        <v>160</v>
      </c>
      <c r="E64" s="2" t="s">
        <v>47</v>
      </c>
      <c r="F64" s="46">
        <f>432286-840</f>
        <v>431446</v>
      </c>
    </row>
    <row r="65" spans="1:6" x14ac:dyDescent="0.25">
      <c r="A65" s="1"/>
      <c r="B65" s="44"/>
      <c r="C65" s="1"/>
      <c r="D65" s="29" t="s">
        <v>170</v>
      </c>
      <c r="E65" s="2" t="s">
        <v>45</v>
      </c>
      <c r="F65" s="46">
        <f>5508+840</f>
        <v>6348</v>
      </c>
    </row>
    <row r="66" spans="1:6" x14ac:dyDescent="0.25">
      <c r="A66" s="5"/>
      <c r="B66" s="44"/>
      <c r="C66" s="5"/>
      <c r="D66" s="28"/>
      <c r="E66" s="7" t="s">
        <v>48</v>
      </c>
      <c r="F66" s="47">
        <f>F67</f>
        <v>3455</v>
      </c>
    </row>
    <row r="67" spans="1:6" ht="13.5" customHeight="1" x14ac:dyDescent="0.25">
      <c r="A67" s="1"/>
      <c r="B67" s="44"/>
      <c r="C67" s="1">
        <v>459</v>
      </c>
      <c r="D67" s="23"/>
      <c r="E67" s="2" t="s">
        <v>49</v>
      </c>
      <c r="F67" s="46">
        <f>F68+F69</f>
        <v>3455</v>
      </c>
    </row>
    <row r="68" spans="1:6" x14ac:dyDescent="0.25">
      <c r="A68" s="1"/>
      <c r="B68" s="44"/>
      <c r="C68" s="1"/>
      <c r="D68" s="29" t="s">
        <v>170</v>
      </c>
      <c r="E68" s="2" t="s">
        <v>50</v>
      </c>
      <c r="F68" s="47">
        <v>2955</v>
      </c>
    </row>
    <row r="69" spans="1:6" ht="38.25" x14ac:dyDescent="0.25">
      <c r="A69" s="5"/>
      <c r="B69" s="44"/>
      <c r="C69" s="5"/>
      <c r="D69" s="29" t="s">
        <v>171</v>
      </c>
      <c r="E69" s="7" t="s">
        <v>51</v>
      </c>
      <c r="F69" s="47">
        <v>500</v>
      </c>
    </row>
    <row r="70" spans="1:6" x14ac:dyDescent="0.25">
      <c r="A70" s="5"/>
      <c r="B70" s="44"/>
      <c r="C70" s="5"/>
      <c r="D70" s="28"/>
      <c r="E70" s="7" t="s">
        <v>52</v>
      </c>
      <c r="F70" s="47">
        <f>F71+F75+F79</f>
        <v>449522</v>
      </c>
    </row>
    <row r="71" spans="1:6" ht="38.25" x14ac:dyDescent="0.25">
      <c r="A71" s="1"/>
      <c r="B71" s="44"/>
      <c r="C71" s="1">
        <v>458</v>
      </c>
      <c r="D71" s="23"/>
      <c r="E71" s="2" t="s">
        <v>53</v>
      </c>
      <c r="F71" s="47">
        <f>F72+F73+F74</f>
        <v>202957</v>
      </c>
    </row>
    <row r="72" spans="1:6" ht="38.25" x14ac:dyDescent="0.25">
      <c r="A72" s="1"/>
      <c r="B72" s="44"/>
      <c r="C72" s="1"/>
      <c r="D72" s="29" t="s">
        <v>160</v>
      </c>
      <c r="E72" s="2" t="s">
        <v>54</v>
      </c>
      <c r="F72" s="46">
        <v>103272</v>
      </c>
    </row>
    <row r="73" spans="1:6" x14ac:dyDescent="0.25">
      <c r="A73" s="5"/>
      <c r="B73" s="44"/>
      <c r="C73" s="5"/>
      <c r="D73" s="29" t="s">
        <v>172</v>
      </c>
      <c r="E73" s="2" t="s">
        <v>45</v>
      </c>
      <c r="F73" s="46">
        <v>2240</v>
      </c>
    </row>
    <row r="74" spans="1:6" x14ac:dyDescent="0.25">
      <c r="A74" s="5"/>
      <c r="B74" s="44"/>
      <c r="C74" s="5"/>
      <c r="D74" s="29">
        <v>113</v>
      </c>
      <c r="E74" s="2" t="s">
        <v>55</v>
      </c>
      <c r="F74" s="46">
        <f>95795+1650</f>
        <v>97445</v>
      </c>
    </row>
    <row r="75" spans="1:6" ht="14.25" customHeight="1" x14ac:dyDescent="0.25">
      <c r="A75" s="5"/>
      <c r="B75" s="44"/>
      <c r="C75" s="1">
        <v>459</v>
      </c>
      <c r="D75" s="23"/>
      <c r="E75" s="2" t="s">
        <v>49</v>
      </c>
      <c r="F75" s="48">
        <f>F76+F77+F78</f>
        <v>158304</v>
      </c>
    </row>
    <row r="76" spans="1:6" ht="51.75" customHeight="1" x14ac:dyDescent="0.25">
      <c r="A76" s="5"/>
      <c r="B76" s="44"/>
      <c r="C76" s="5"/>
      <c r="D76" s="29" t="s">
        <v>160</v>
      </c>
      <c r="E76" s="2" t="s">
        <v>56</v>
      </c>
      <c r="F76" s="49">
        <v>133795</v>
      </c>
    </row>
    <row r="77" spans="1:6" x14ac:dyDescent="0.25">
      <c r="A77" s="5"/>
      <c r="B77" s="44"/>
      <c r="C77" s="5"/>
      <c r="D77" s="29" t="s">
        <v>173</v>
      </c>
      <c r="E77" s="2" t="s">
        <v>45</v>
      </c>
      <c r="F77" s="49">
        <v>4401</v>
      </c>
    </row>
    <row r="78" spans="1:6" x14ac:dyDescent="0.25">
      <c r="A78" s="5"/>
      <c r="B78" s="44"/>
      <c r="C78" s="5"/>
      <c r="D78" s="29">
        <v>113</v>
      </c>
      <c r="E78" s="2" t="s">
        <v>55</v>
      </c>
      <c r="F78" s="49">
        <f>21913-4950+3145</f>
        <v>20108</v>
      </c>
    </row>
    <row r="79" spans="1:6" ht="25.5" x14ac:dyDescent="0.25">
      <c r="A79" s="1"/>
      <c r="B79" s="44"/>
      <c r="C79" s="1">
        <v>494</v>
      </c>
      <c r="D79" s="23"/>
      <c r="E79" s="2" t="s">
        <v>57</v>
      </c>
      <c r="F79" s="49">
        <f>F80</f>
        <v>88261</v>
      </c>
    </row>
    <row r="80" spans="1:6" ht="26.25" customHeight="1" x14ac:dyDescent="0.25">
      <c r="A80" s="1"/>
      <c r="B80" s="44"/>
      <c r="C80" s="1"/>
      <c r="D80" s="29" t="s">
        <v>160</v>
      </c>
      <c r="E80" s="2" t="s">
        <v>58</v>
      </c>
      <c r="F80" s="49">
        <f>85903+2358</f>
        <v>88261</v>
      </c>
    </row>
    <row r="81" spans="1:6" ht="18.75" x14ac:dyDescent="0.25">
      <c r="A81" s="63">
        <v>5</v>
      </c>
      <c r="B81" s="63"/>
      <c r="C81" s="63"/>
      <c r="D81" s="63"/>
      <c r="E81" s="63"/>
      <c r="F81" s="63"/>
    </row>
    <row r="82" spans="1:6" x14ac:dyDescent="0.25">
      <c r="A82" s="1">
        <v>2</v>
      </c>
      <c r="B82" s="44"/>
      <c r="C82" s="1"/>
      <c r="D82" s="23"/>
      <c r="E82" s="2" t="s">
        <v>59</v>
      </c>
      <c r="F82" s="3">
        <f>F83+F86</f>
        <v>25838</v>
      </c>
    </row>
    <row r="83" spans="1:6" x14ac:dyDescent="0.25">
      <c r="A83" s="5"/>
      <c r="B83" s="44"/>
      <c r="C83" s="5"/>
      <c r="D83" s="28"/>
      <c r="E83" s="7" t="s">
        <v>60</v>
      </c>
      <c r="F83" s="3">
        <f>F84</f>
        <v>6874</v>
      </c>
    </row>
    <row r="84" spans="1:6" x14ac:dyDescent="0.25">
      <c r="A84" s="1"/>
      <c r="B84" s="44"/>
      <c r="C84" s="1">
        <v>122</v>
      </c>
      <c r="D84" s="23"/>
      <c r="E84" s="2" t="s">
        <v>46</v>
      </c>
      <c r="F84" s="3">
        <f>F85</f>
        <v>6874</v>
      </c>
    </row>
    <row r="85" spans="1:6" ht="15" customHeight="1" x14ac:dyDescent="0.25">
      <c r="A85" s="1"/>
      <c r="B85" s="44"/>
      <c r="C85" s="1"/>
      <c r="D85" s="29" t="s">
        <v>174</v>
      </c>
      <c r="E85" s="2" t="s">
        <v>61</v>
      </c>
      <c r="F85" s="3">
        <v>6874</v>
      </c>
    </row>
    <row r="86" spans="1:6" x14ac:dyDescent="0.25">
      <c r="A86" s="5"/>
      <c r="B86" s="44"/>
      <c r="C86" s="5"/>
      <c r="D86" s="28"/>
      <c r="E86" s="7" t="s">
        <v>62</v>
      </c>
      <c r="F86" s="3">
        <f>F87</f>
        <v>18964</v>
      </c>
    </row>
    <row r="87" spans="1:6" x14ac:dyDescent="0.25">
      <c r="A87" s="5"/>
      <c r="B87" s="44"/>
      <c r="C87" s="1">
        <v>122</v>
      </c>
      <c r="D87" s="23"/>
      <c r="E87" s="2" t="s">
        <v>46</v>
      </c>
      <c r="F87" s="3">
        <f>F88</f>
        <v>18964</v>
      </c>
    </row>
    <row r="88" spans="1:6" ht="57.75" customHeight="1" x14ac:dyDescent="0.25">
      <c r="A88" s="1"/>
      <c r="B88" s="44"/>
      <c r="C88" s="1"/>
      <c r="D88" s="29" t="s">
        <v>175</v>
      </c>
      <c r="E88" s="2" t="s">
        <v>63</v>
      </c>
      <c r="F88" s="3">
        <v>18964</v>
      </c>
    </row>
    <row r="89" spans="1:6" ht="26.25" customHeight="1" x14ac:dyDescent="0.25">
      <c r="A89" s="1">
        <v>3</v>
      </c>
      <c r="B89" s="44"/>
      <c r="C89" s="1"/>
      <c r="D89" s="23"/>
      <c r="E89" s="2" t="s">
        <v>64</v>
      </c>
      <c r="F89" s="3">
        <f>F90</f>
        <v>25565</v>
      </c>
    </row>
    <row r="90" spans="1:6" ht="15" customHeight="1" x14ac:dyDescent="0.25">
      <c r="A90" s="5"/>
      <c r="B90" s="44"/>
      <c r="C90" s="5"/>
      <c r="D90" s="28"/>
      <c r="E90" s="7" t="s">
        <v>65</v>
      </c>
      <c r="F90" s="3">
        <f t="shared" ref="F90:F91" si="0">F91</f>
        <v>25565</v>
      </c>
    </row>
    <row r="91" spans="1:6" ht="38.25" x14ac:dyDescent="0.25">
      <c r="A91" s="1"/>
      <c r="B91" s="44"/>
      <c r="C91" s="1">
        <v>458</v>
      </c>
      <c r="D91" s="23"/>
      <c r="E91" s="2" t="s">
        <v>53</v>
      </c>
      <c r="F91" s="3">
        <f t="shared" si="0"/>
        <v>25565</v>
      </c>
    </row>
    <row r="92" spans="1:6" ht="25.5" x14ac:dyDescent="0.25">
      <c r="A92" s="1"/>
      <c r="B92" s="44"/>
      <c r="C92" s="1"/>
      <c r="D92" s="29" t="s">
        <v>176</v>
      </c>
      <c r="E92" s="2" t="s">
        <v>66</v>
      </c>
      <c r="F92" s="3">
        <v>25565</v>
      </c>
    </row>
    <row r="93" spans="1:6" x14ac:dyDescent="0.25">
      <c r="A93" s="1">
        <v>6</v>
      </c>
      <c r="B93" s="44"/>
      <c r="C93" s="1"/>
      <c r="D93" s="23"/>
      <c r="E93" s="2" t="s">
        <v>67</v>
      </c>
      <c r="F93" s="17">
        <f>F94+F98+F108</f>
        <v>1470659</v>
      </c>
    </row>
    <row r="94" spans="1:6" x14ac:dyDescent="0.25">
      <c r="A94" s="5"/>
      <c r="B94" s="44"/>
      <c r="C94" s="5"/>
      <c r="D94" s="28"/>
      <c r="E94" s="2" t="s">
        <v>68</v>
      </c>
      <c r="F94" s="17">
        <f>F95</f>
        <v>111897</v>
      </c>
    </row>
    <row r="95" spans="1:6" ht="25.5" x14ac:dyDescent="0.25">
      <c r="A95" s="1"/>
      <c r="B95" s="44"/>
      <c r="C95" s="1">
        <v>451</v>
      </c>
      <c r="D95" s="28"/>
      <c r="E95" s="7" t="s">
        <v>69</v>
      </c>
      <c r="F95" s="17">
        <f>F96+F97</f>
        <v>111897</v>
      </c>
    </row>
    <row r="96" spans="1:6" x14ac:dyDescent="0.25">
      <c r="A96" s="1"/>
      <c r="B96" s="44"/>
      <c r="C96" s="1"/>
      <c r="D96" s="29" t="s">
        <v>174</v>
      </c>
      <c r="E96" s="2" t="s">
        <v>70</v>
      </c>
      <c r="F96" s="47">
        <f>67590-4261-1925</f>
        <v>61404</v>
      </c>
    </row>
    <row r="97" spans="1:6" ht="25.5" x14ac:dyDescent="0.25">
      <c r="A97" s="1"/>
      <c r="B97" s="44"/>
      <c r="C97" s="1"/>
      <c r="D97" s="29" t="s">
        <v>187</v>
      </c>
      <c r="E97" s="2" t="s">
        <v>197</v>
      </c>
      <c r="F97" s="47">
        <v>50493</v>
      </c>
    </row>
    <row r="98" spans="1:6" x14ac:dyDescent="0.25">
      <c r="A98" s="5"/>
      <c r="B98" s="44"/>
      <c r="C98" s="5"/>
      <c r="D98" s="28"/>
      <c r="E98" s="2" t="s">
        <v>71</v>
      </c>
      <c r="F98" s="47">
        <f>F99</f>
        <v>1140612</v>
      </c>
    </row>
    <row r="99" spans="1:6" ht="25.5" x14ac:dyDescent="0.25">
      <c r="A99" s="5"/>
      <c r="B99" s="44"/>
      <c r="C99" s="1">
        <v>451</v>
      </c>
      <c r="D99" s="28"/>
      <c r="E99" s="7" t="s">
        <v>69</v>
      </c>
      <c r="F99" s="47">
        <f>+F100+F101+F102+F103+F104+F105+F106+F107</f>
        <v>1140612</v>
      </c>
    </row>
    <row r="100" spans="1:6" ht="55.5" customHeight="1" x14ac:dyDescent="0.25">
      <c r="A100" s="1"/>
      <c r="B100" s="44"/>
      <c r="C100" s="1"/>
      <c r="D100" s="29" t="s">
        <v>177</v>
      </c>
      <c r="E100" s="2" t="s">
        <v>72</v>
      </c>
      <c r="F100" s="47">
        <f>28942-28942</f>
        <v>0</v>
      </c>
    </row>
    <row r="101" spans="1:6" x14ac:dyDescent="0.25">
      <c r="A101" s="1"/>
      <c r="B101" s="44"/>
      <c r="C101" s="1"/>
      <c r="D101" s="29" t="s">
        <v>178</v>
      </c>
      <c r="E101" s="2" t="s">
        <v>73</v>
      </c>
      <c r="F101" s="47">
        <f>5000-3636</f>
        <v>1364</v>
      </c>
    </row>
    <row r="102" spans="1:6" ht="25.5" x14ac:dyDescent="0.25">
      <c r="A102" s="5"/>
      <c r="B102" s="44"/>
      <c r="C102" s="5"/>
      <c r="D102" s="29" t="s">
        <v>175</v>
      </c>
      <c r="E102" s="2" t="s">
        <v>74</v>
      </c>
      <c r="F102" s="47">
        <f>133660-7940</f>
        <v>125720</v>
      </c>
    </row>
    <row r="103" spans="1:6" ht="38.25" x14ac:dyDescent="0.25">
      <c r="A103" s="1"/>
      <c r="B103" s="44"/>
      <c r="C103" s="1"/>
      <c r="D103" s="29" t="s">
        <v>179</v>
      </c>
      <c r="E103" s="2" t="s">
        <v>75</v>
      </c>
      <c r="F103" s="47">
        <v>296</v>
      </c>
    </row>
    <row r="104" spans="1:6" ht="25.5" x14ac:dyDescent="0.25">
      <c r="A104" s="1"/>
      <c r="B104" s="44"/>
      <c r="C104" s="1"/>
      <c r="D104" s="29" t="s">
        <v>171</v>
      </c>
      <c r="E104" s="2" t="s">
        <v>76</v>
      </c>
      <c r="F104" s="47">
        <v>9520</v>
      </c>
    </row>
    <row r="105" spans="1:6" ht="13.5" customHeight="1" x14ac:dyDescent="0.25">
      <c r="A105" s="1"/>
      <c r="B105" s="44"/>
      <c r="C105" s="1"/>
      <c r="D105" s="29" t="s">
        <v>180</v>
      </c>
      <c r="E105" s="2" t="s">
        <v>77</v>
      </c>
      <c r="F105" s="47">
        <f>220478-27746</f>
        <v>192732</v>
      </c>
    </row>
    <row r="106" spans="1:6" ht="106.5" customHeight="1" x14ac:dyDescent="0.25">
      <c r="A106" s="1"/>
      <c r="B106" s="44"/>
      <c r="C106" s="1"/>
      <c r="D106" s="29" t="s">
        <v>181</v>
      </c>
      <c r="E106" s="2" t="s">
        <v>78</v>
      </c>
      <c r="F106" s="47">
        <f>539593+78942+121219</f>
        <v>739754</v>
      </c>
    </row>
    <row r="107" spans="1:6" x14ac:dyDescent="0.25">
      <c r="A107" s="5"/>
      <c r="B107" s="44"/>
      <c r="C107" s="5"/>
      <c r="D107" s="29" t="s">
        <v>182</v>
      </c>
      <c r="E107" s="7" t="s">
        <v>79</v>
      </c>
      <c r="F107" s="47">
        <f>76691-33-5432</f>
        <v>71226</v>
      </c>
    </row>
    <row r="108" spans="1:6" ht="15.75" customHeight="1" x14ac:dyDescent="0.25">
      <c r="A108" s="5"/>
      <c r="B108" s="44"/>
      <c r="C108" s="5"/>
      <c r="D108" s="28"/>
      <c r="E108" s="7" t="s">
        <v>80</v>
      </c>
      <c r="F108" s="47">
        <f>F109</f>
        <v>218150</v>
      </c>
    </row>
    <row r="109" spans="1:6" ht="25.5" x14ac:dyDescent="0.25">
      <c r="A109" s="5"/>
      <c r="B109" s="44"/>
      <c r="C109" s="1">
        <v>451</v>
      </c>
      <c r="D109" s="28"/>
      <c r="E109" s="7" t="s">
        <v>69</v>
      </c>
      <c r="F109" s="46">
        <f>F111+F112+F113+F114+F115</f>
        <v>218150</v>
      </c>
    </row>
    <row r="110" spans="1:6" ht="18.75" x14ac:dyDescent="0.25">
      <c r="A110" s="63">
        <v>6</v>
      </c>
      <c r="B110" s="63"/>
      <c r="C110" s="63"/>
      <c r="D110" s="63"/>
      <c r="E110" s="63"/>
      <c r="F110" s="63"/>
    </row>
    <row r="111" spans="1:6" ht="38.25" x14ac:dyDescent="0.25">
      <c r="A111" s="5"/>
      <c r="B111" s="44"/>
      <c r="C111" s="5"/>
      <c r="D111" s="29" t="s">
        <v>160</v>
      </c>
      <c r="E111" s="7" t="s">
        <v>81</v>
      </c>
      <c r="F111" s="46">
        <f>123183-10039</f>
        <v>113144</v>
      </c>
    </row>
    <row r="112" spans="1:6" ht="25.5" x14ac:dyDescent="0.25">
      <c r="A112" s="5"/>
      <c r="B112" s="44"/>
      <c r="C112" s="5"/>
      <c r="D112" s="29" t="s">
        <v>183</v>
      </c>
      <c r="E112" s="2" t="s">
        <v>82</v>
      </c>
      <c r="F112" s="47">
        <v>3386</v>
      </c>
    </row>
    <row r="113" spans="1:6" ht="25.5" x14ac:dyDescent="0.25">
      <c r="A113" s="5"/>
      <c r="B113" s="44"/>
      <c r="C113" s="5"/>
      <c r="D113" s="29" t="s">
        <v>184</v>
      </c>
      <c r="E113" s="2" t="s">
        <v>83</v>
      </c>
      <c r="F113" s="47">
        <v>92587</v>
      </c>
    </row>
    <row r="114" spans="1:6" ht="25.5" x14ac:dyDescent="0.25">
      <c r="A114" s="5"/>
      <c r="B114" s="44"/>
      <c r="C114" s="5"/>
      <c r="D114" s="29" t="s">
        <v>185</v>
      </c>
      <c r="E114" s="2" t="s">
        <v>84</v>
      </c>
      <c r="F114" s="47">
        <v>9000</v>
      </c>
    </row>
    <row r="115" spans="1:6" ht="25.5" x14ac:dyDescent="0.25">
      <c r="A115" s="5"/>
      <c r="B115" s="44"/>
      <c r="C115" s="5"/>
      <c r="D115" s="29" t="s">
        <v>217</v>
      </c>
      <c r="E115" s="2" t="s">
        <v>105</v>
      </c>
      <c r="F115" s="47">
        <v>33</v>
      </c>
    </row>
    <row r="116" spans="1:6" x14ac:dyDescent="0.25">
      <c r="A116" s="1">
        <v>7</v>
      </c>
      <c r="B116" s="44"/>
      <c r="C116" s="1"/>
      <c r="D116" s="23"/>
      <c r="E116" s="2" t="s">
        <v>85</v>
      </c>
      <c r="F116" s="3">
        <f>F117+F120+F123</f>
        <v>79505</v>
      </c>
    </row>
    <row r="117" spans="1:6" x14ac:dyDescent="0.25">
      <c r="A117" s="5"/>
      <c r="B117" s="44"/>
      <c r="C117" s="5"/>
      <c r="D117" s="28"/>
      <c r="E117" s="7" t="s">
        <v>86</v>
      </c>
      <c r="F117" s="4">
        <f>F119</f>
        <v>696</v>
      </c>
    </row>
    <row r="118" spans="1:6" ht="38.25" x14ac:dyDescent="0.25">
      <c r="A118" s="50"/>
      <c r="B118" s="50"/>
      <c r="C118" s="1">
        <v>458</v>
      </c>
      <c r="D118" s="29"/>
      <c r="E118" s="2" t="s">
        <v>53</v>
      </c>
      <c r="F118" s="10">
        <f>F119</f>
        <v>696</v>
      </c>
    </row>
    <row r="119" spans="1:6" ht="15" customHeight="1" x14ac:dyDescent="0.25">
      <c r="A119" s="1"/>
      <c r="B119" s="44"/>
      <c r="C119" s="1"/>
      <c r="D119" s="29" t="s">
        <v>186</v>
      </c>
      <c r="E119" s="2" t="s">
        <v>87</v>
      </c>
      <c r="F119" s="4">
        <v>696</v>
      </c>
    </row>
    <row r="120" spans="1:6" x14ac:dyDescent="0.25">
      <c r="A120" s="1"/>
      <c r="B120" s="44"/>
      <c r="C120" s="1"/>
      <c r="D120" s="29"/>
      <c r="E120" s="2" t="s">
        <v>198</v>
      </c>
      <c r="F120" s="4">
        <f>F121</f>
        <v>13989</v>
      </c>
    </row>
    <row r="121" spans="1:6" ht="38.25" x14ac:dyDescent="0.25">
      <c r="A121" s="1"/>
      <c r="B121" s="44"/>
      <c r="C121" s="1">
        <v>458</v>
      </c>
      <c r="D121" s="29"/>
      <c r="E121" s="2" t="s">
        <v>53</v>
      </c>
      <c r="F121" s="4">
        <f>F122</f>
        <v>13989</v>
      </c>
    </row>
    <row r="122" spans="1:6" x14ac:dyDescent="0.25">
      <c r="A122" s="1"/>
      <c r="B122" s="44"/>
      <c r="C122" s="1"/>
      <c r="D122" s="29" t="s">
        <v>195</v>
      </c>
      <c r="E122" s="2" t="s">
        <v>199</v>
      </c>
      <c r="F122" s="51">
        <v>13989</v>
      </c>
    </row>
    <row r="123" spans="1:6" x14ac:dyDescent="0.25">
      <c r="A123" s="5"/>
      <c r="B123" s="44"/>
      <c r="C123" s="5"/>
      <c r="D123" s="28"/>
      <c r="E123" s="7" t="s">
        <v>88</v>
      </c>
      <c r="F123" s="48">
        <f>F124</f>
        <v>64820</v>
      </c>
    </row>
    <row r="124" spans="1:6" ht="38.25" x14ac:dyDescent="0.25">
      <c r="A124" s="1"/>
      <c r="B124" s="44"/>
      <c r="C124" s="1">
        <v>458</v>
      </c>
      <c r="D124" s="29"/>
      <c r="E124" s="2" t="s">
        <v>53</v>
      </c>
      <c r="F124" s="48">
        <f>F125+F126</f>
        <v>64820</v>
      </c>
    </row>
    <row r="125" spans="1:6" x14ac:dyDescent="0.25">
      <c r="A125" s="1"/>
      <c r="B125" s="44"/>
      <c r="C125" s="1"/>
      <c r="D125" s="29" t="s">
        <v>173</v>
      </c>
      <c r="E125" s="2" t="s">
        <v>89</v>
      </c>
      <c r="F125" s="48">
        <v>23618</v>
      </c>
    </row>
    <row r="126" spans="1:6" x14ac:dyDescent="0.25">
      <c r="A126" s="1"/>
      <c r="B126" s="44"/>
      <c r="C126" s="1"/>
      <c r="D126" s="29" t="s">
        <v>187</v>
      </c>
      <c r="E126" s="2" t="s">
        <v>90</v>
      </c>
      <c r="F126" s="48">
        <v>41202</v>
      </c>
    </row>
    <row r="127" spans="1:6" x14ac:dyDescent="0.25">
      <c r="A127" s="1">
        <v>8</v>
      </c>
      <c r="B127" s="44"/>
      <c r="C127" s="1"/>
      <c r="D127" s="23"/>
      <c r="E127" s="2" t="s">
        <v>91</v>
      </c>
      <c r="F127" s="17">
        <f>F128+F131+F135+F141</f>
        <v>1355243</v>
      </c>
    </row>
    <row r="128" spans="1:6" x14ac:dyDescent="0.25">
      <c r="A128" s="5"/>
      <c r="B128" s="44"/>
      <c r="C128" s="5"/>
      <c r="D128" s="28"/>
      <c r="E128" s="7" t="s">
        <v>92</v>
      </c>
      <c r="F128" s="17">
        <f>F129</f>
        <v>335442</v>
      </c>
    </row>
    <row r="129" spans="1:6" ht="25.5" x14ac:dyDescent="0.25">
      <c r="A129" s="1"/>
      <c r="B129" s="44"/>
      <c r="C129" s="1">
        <v>455</v>
      </c>
      <c r="D129" s="23"/>
      <c r="E129" s="2" t="s">
        <v>93</v>
      </c>
      <c r="F129" s="17">
        <f>F130</f>
        <v>335442</v>
      </c>
    </row>
    <row r="130" spans="1:6" x14ac:dyDescent="0.25">
      <c r="A130" s="1"/>
      <c r="B130" s="44"/>
      <c r="C130" s="1"/>
      <c r="D130" s="29" t="s">
        <v>170</v>
      </c>
      <c r="E130" s="2" t="s">
        <v>94</v>
      </c>
      <c r="F130" s="17">
        <f>358596-23154</f>
        <v>335442</v>
      </c>
    </row>
    <row r="131" spans="1:6" x14ac:dyDescent="0.25">
      <c r="A131" s="5"/>
      <c r="B131" s="44"/>
      <c r="C131" s="5"/>
      <c r="D131" s="28"/>
      <c r="E131" s="2" t="s">
        <v>95</v>
      </c>
      <c r="F131" s="17">
        <f>F132</f>
        <v>254358</v>
      </c>
    </row>
    <row r="132" spans="1:6" ht="25.5" x14ac:dyDescent="0.25">
      <c r="A132" s="1"/>
      <c r="B132" s="44"/>
      <c r="C132" s="1">
        <v>804</v>
      </c>
      <c r="D132" s="23"/>
      <c r="E132" s="7" t="s">
        <v>96</v>
      </c>
      <c r="F132" s="17">
        <f>F133+F134</f>
        <v>254358</v>
      </c>
    </row>
    <row r="133" spans="1:6" x14ac:dyDescent="0.25">
      <c r="A133" s="5"/>
      <c r="B133" s="44"/>
      <c r="C133" s="5"/>
      <c r="D133" s="29" t="s">
        <v>174</v>
      </c>
      <c r="E133" s="2" t="s">
        <v>97</v>
      </c>
      <c r="F133" s="47">
        <f>191472-2614</f>
        <v>188858</v>
      </c>
    </row>
    <row r="134" spans="1:6" ht="25.5" x14ac:dyDescent="0.25">
      <c r="A134" s="22"/>
      <c r="B134" s="44"/>
      <c r="C134" s="22"/>
      <c r="D134" s="30" t="s">
        <v>178</v>
      </c>
      <c r="E134" s="2" t="s">
        <v>159</v>
      </c>
      <c r="F134" s="47">
        <v>65500</v>
      </c>
    </row>
    <row r="135" spans="1:6" x14ac:dyDescent="0.25">
      <c r="A135" s="5"/>
      <c r="B135" s="44"/>
      <c r="C135" s="5"/>
      <c r="D135" s="28"/>
      <c r="E135" s="2" t="s">
        <v>98</v>
      </c>
      <c r="F135" s="47">
        <f>F136+F139</f>
        <v>455046</v>
      </c>
    </row>
    <row r="136" spans="1:6" ht="25.5" x14ac:dyDescent="0.25">
      <c r="A136" s="5"/>
      <c r="B136" s="44"/>
      <c r="C136" s="1">
        <v>455</v>
      </c>
      <c r="D136" s="23"/>
      <c r="E136" s="2" t="s">
        <v>93</v>
      </c>
      <c r="F136" s="47">
        <f>F137+F138</f>
        <v>401450</v>
      </c>
    </row>
    <row r="137" spans="1:6" x14ac:dyDescent="0.25">
      <c r="A137" s="5"/>
      <c r="B137" s="44"/>
      <c r="C137" s="5"/>
      <c r="D137" s="29" t="s">
        <v>178</v>
      </c>
      <c r="E137" s="2" t="s">
        <v>99</v>
      </c>
      <c r="F137" s="47">
        <f>429053-33102</f>
        <v>395951</v>
      </c>
    </row>
    <row r="138" spans="1:6" ht="25.5" x14ac:dyDescent="0.25">
      <c r="A138" s="5"/>
      <c r="B138" s="44"/>
      <c r="C138" s="5"/>
      <c r="D138" s="29" t="s">
        <v>175</v>
      </c>
      <c r="E138" s="2" t="s">
        <v>100</v>
      </c>
      <c r="F138" s="47">
        <v>5499</v>
      </c>
    </row>
    <row r="139" spans="1:6" ht="14.25" customHeight="1" x14ac:dyDescent="0.25">
      <c r="A139" s="1"/>
      <c r="B139" s="44"/>
      <c r="C139" s="1">
        <v>821</v>
      </c>
      <c r="D139" s="23"/>
      <c r="E139" s="2" t="s">
        <v>101</v>
      </c>
      <c r="F139" s="47">
        <f>F140</f>
        <v>53596</v>
      </c>
    </row>
    <row r="140" spans="1:6" ht="14.25" customHeight="1" x14ac:dyDescent="0.25">
      <c r="A140" s="1"/>
      <c r="B140" s="44"/>
      <c r="C140" s="1"/>
      <c r="D140" s="29" t="s">
        <v>177</v>
      </c>
      <c r="E140" s="2" t="s">
        <v>102</v>
      </c>
      <c r="F140" s="47">
        <v>53596</v>
      </c>
    </row>
    <row r="141" spans="1:6" ht="25.5" x14ac:dyDescent="0.25">
      <c r="A141" s="5"/>
      <c r="B141" s="44"/>
      <c r="C141" s="5"/>
      <c r="D141" s="28"/>
      <c r="E141" s="7" t="s">
        <v>103</v>
      </c>
      <c r="F141" s="47">
        <f>F142+F147+F151</f>
        <v>310397</v>
      </c>
    </row>
    <row r="142" spans="1:6" ht="25.5" x14ac:dyDescent="0.25">
      <c r="A142" s="1"/>
      <c r="B142" s="44"/>
      <c r="C142" s="1">
        <v>455</v>
      </c>
      <c r="D142" s="23"/>
      <c r="E142" s="2" t="s">
        <v>93</v>
      </c>
      <c r="F142" s="46">
        <f>F143+F144+F146</f>
        <v>85868</v>
      </c>
    </row>
    <row r="143" spans="1:6" ht="25.5" x14ac:dyDescent="0.25">
      <c r="A143" s="1"/>
      <c r="B143" s="44"/>
      <c r="C143" s="1"/>
      <c r="D143" s="29" t="s">
        <v>160</v>
      </c>
      <c r="E143" s="2" t="s">
        <v>104</v>
      </c>
      <c r="F143" s="46">
        <f>69275-2358</f>
        <v>66917</v>
      </c>
    </row>
    <row r="144" spans="1:6" x14ac:dyDescent="0.25">
      <c r="A144" s="5"/>
      <c r="B144" s="44"/>
      <c r="C144" s="5"/>
      <c r="D144" s="29" t="s">
        <v>171</v>
      </c>
      <c r="E144" s="2" t="s">
        <v>45</v>
      </c>
      <c r="F144" s="46">
        <v>600</v>
      </c>
    </row>
    <row r="145" spans="1:6" ht="18.75" x14ac:dyDescent="0.25">
      <c r="A145" s="63">
        <v>7</v>
      </c>
      <c r="B145" s="63"/>
      <c r="C145" s="63"/>
      <c r="D145" s="63"/>
      <c r="E145" s="63"/>
      <c r="F145" s="63"/>
    </row>
    <row r="146" spans="1:6" ht="25.5" x14ac:dyDescent="0.25">
      <c r="A146" s="1"/>
      <c r="B146" s="44"/>
      <c r="C146" s="1"/>
      <c r="D146" s="29" t="s">
        <v>188</v>
      </c>
      <c r="E146" s="2" t="s">
        <v>105</v>
      </c>
      <c r="F146" s="47">
        <v>18351</v>
      </c>
    </row>
    <row r="147" spans="1:6" ht="25.5" x14ac:dyDescent="0.25">
      <c r="A147" s="5"/>
      <c r="B147" s="44"/>
      <c r="C147" s="1">
        <v>804</v>
      </c>
      <c r="D147" s="28"/>
      <c r="E147" s="7" t="s">
        <v>96</v>
      </c>
      <c r="F147" s="46">
        <f>F148+F149+F150</f>
        <v>62721</v>
      </c>
    </row>
    <row r="148" spans="1:6" ht="25.5" x14ac:dyDescent="0.25">
      <c r="A148" s="5"/>
      <c r="B148" s="44"/>
      <c r="C148" s="5"/>
      <c r="D148" s="29" t="s">
        <v>160</v>
      </c>
      <c r="E148" s="7" t="s">
        <v>106</v>
      </c>
      <c r="F148" s="47">
        <v>54854</v>
      </c>
    </row>
    <row r="149" spans="1:6" x14ac:dyDescent="0.25">
      <c r="A149" s="5"/>
      <c r="B149" s="44"/>
      <c r="C149" s="5"/>
      <c r="D149" s="29" t="s">
        <v>170</v>
      </c>
      <c r="E149" s="2" t="s">
        <v>45</v>
      </c>
      <c r="F149" s="47">
        <v>4000</v>
      </c>
    </row>
    <row r="150" spans="1:6" ht="25.5" x14ac:dyDescent="0.25">
      <c r="A150" s="5"/>
      <c r="B150" s="44"/>
      <c r="C150" s="5"/>
      <c r="D150" s="29" t="s">
        <v>188</v>
      </c>
      <c r="E150" s="2" t="s">
        <v>105</v>
      </c>
      <c r="F150" s="47">
        <f>1253+2614</f>
        <v>3867</v>
      </c>
    </row>
    <row r="151" spans="1:6" ht="14.25" customHeight="1" x14ac:dyDescent="0.25">
      <c r="A151" s="1"/>
      <c r="B151" s="44"/>
      <c r="C151" s="1">
        <v>821</v>
      </c>
      <c r="D151" s="23"/>
      <c r="E151" s="2" t="s">
        <v>101</v>
      </c>
      <c r="F151" s="47">
        <f>F152+F153</f>
        <v>161808</v>
      </c>
    </row>
    <row r="152" spans="1:6" ht="42.75" customHeight="1" x14ac:dyDescent="0.25">
      <c r="A152" s="1"/>
      <c r="B152" s="44"/>
      <c r="C152" s="1"/>
      <c r="D152" s="29" t="s">
        <v>160</v>
      </c>
      <c r="E152" s="2" t="s">
        <v>107</v>
      </c>
      <c r="F152" s="46">
        <f>104474-148-12550</f>
        <v>91776</v>
      </c>
    </row>
    <row r="153" spans="1:6" x14ac:dyDescent="0.25">
      <c r="A153" s="1"/>
      <c r="B153" s="44"/>
      <c r="C153" s="1"/>
      <c r="D153" s="29" t="s">
        <v>170</v>
      </c>
      <c r="E153" s="2" t="s">
        <v>108</v>
      </c>
      <c r="F153" s="47">
        <v>70032</v>
      </c>
    </row>
    <row r="154" spans="1:6" x14ac:dyDescent="0.25">
      <c r="A154" s="1">
        <v>9</v>
      </c>
      <c r="B154" s="44"/>
      <c r="C154" s="19"/>
      <c r="D154" s="30"/>
      <c r="E154" s="22" t="s">
        <v>109</v>
      </c>
      <c r="F154" s="17">
        <f>F155+F158</f>
        <v>501718.2</v>
      </c>
    </row>
    <row r="155" spans="1:6" x14ac:dyDescent="0.25">
      <c r="A155" s="1"/>
      <c r="B155" s="44"/>
      <c r="C155" s="5"/>
      <c r="D155" s="9"/>
      <c r="E155" s="6" t="s">
        <v>200</v>
      </c>
      <c r="F155" s="31">
        <f>F156</f>
        <v>97518.2</v>
      </c>
    </row>
    <row r="156" spans="1:6" ht="25.5" x14ac:dyDescent="0.25">
      <c r="A156" s="1"/>
      <c r="B156" s="44"/>
      <c r="C156" s="1">
        <v>472</v>
      </c>
      <c r="D156" s="9"/>
      <c r="E156" s="2" t="s">
        <v>111</v>
      </c>
      <c r="F156" s="31">
        <f>F157</f>
        <v>97518.2</v>
      </c>
    </row>
    <row r="157" spans="1:6" x14ac:dyDescent="0.25">
      <c r="A157" s="1"/>
      <c r="B157" s="44"/>
      <c r="C157" s="1"/>
      <c r="D157" s="29" t="s">
        <v>179</v>
      </c>
      <c r="E157" s="2" t="s">
        <v>209</v>
      </c>
      <c r="F157" s="17">
        <v>97518.2</v>
      </c>
    </row>
    <row r="158" spans="1:6" ht="25.5" x14ac:dyDescent="0.25">
      <c r="A158" s="5"/>
      <c r="B158" s="44"/>
      <c r="C158" s="5"/>
      <c r="D158" s="28"/>
      <c r="E158" s="7" t="s">
        <v>110</v>
      </c>
      <c r="F158" s="3">
        <f>F159</f>
        <v>404200</v>
      </c>
    </row>
    <row r="159" spans="1:6" ht="25.5" x14ac:dyDescent="0.25">
      <c r="A159" s="5"/>
      <c r="B159" s="44"/>
      <c r="C159" s="1">
        <v>472</v>
      </c>
      <c r="D159" s="29"/>
      <c r="E159" s="2" t="s">
        <v>111</v>
      </c>
      <c r="F159" s="3">
        <f>F160</f>
        <v>404200</v>
      </c>
    </row>
    <row r="160" spans="1:6" x14ac:dyDescent="0.25">
      <c r="A160" s="1"/>
      <c r="B160" s="44"/>
      <c r="C160" s="1"/>
      <c r="D160" s="29" t="s">
        <v>189</v>
      </c>
      <c r="E160" s="2" t="s">
        <v>112</v>
      </c>
      <c r="F160" s="3">
        <f>405300-1100</f>
        <v>404200</v>
      </c>
    </row>
    <row r="161" spans="1:6" ht="44.25" customHeight="1" x14ac:dyDescent="0.25">
      <c r="A161" s="1">
        <v>10</v>
      </c>
      <c r="B161" s="44"/>
      <c r="C161" s="1"/>
      <c r="D161" s="23"/>
      <c r="E161" s="2" t="s">
        <v>113</v>
      </c>
      <c r="F161" s="17">
        <f>F162+F167+F170</f>
        <v>202724.2</v>
      </c>
    </row>
    <row r="162" spans="1:6" x14ac:dyDescent="0.25">
      <c r="A162" s="5"/>
      <c r="B162" s="44"/>
      <c r="C162" s="5"/>
      <c r="D162" s="28"/>
      <c r="E162" s="2" t="s">
        <v>114</v>
      </c>
      <c r="F162" s="17">
        <f>F163</f>
        <v>183620.2</v>
      </c>
    </row>
    <row r="163" spans="1:6" ht="25.5" x14ac:dyDescent="0.25">
      <c r="A163" s="1"/>
      <c r="B163" s="44"/>
      <c r="C163" s="1">
        <v>477</v>
      </c>
      <c r="D163" s="23"/>
      <c r="E163" s="2" t="s">
        <v>115</v>
      </c>
      <c r="F163" s="39">
        <f>F164+F165+F166</f>
        <v>183620.2</v>
      </c>
    </row>
    <row r="164" spans="1:6" ht="25.5" x14ac:dyDescent="0.25">
      <c r="A164" s="1"/>
      <c r="B164" s="44"/>
      <c r="C164" s="1"/>
      <c r="D164" s="29" t="s">
        <v>160</v>
      </c>
      <c r="E164" s="2" t="s">
        <v>116</v>
      </c>
      <c r="F164" s="46">
        <v>147153</v>
      </c>
    </row>
    <row r="165" spans="1:6" x14ac:dyDescent="0.25">
      <c r="A165" s="5"/>
      <c r="B165" s="44"/>
      <c r="C165" s="5"/>
      <c r="D165" s="29" t="s">
        <v>170</v>
      </c>
      <c r="E165" s="2" t="s">
        <v>45</v>
      </c>
      <c r="F165" s="49">
        <v>8150</v>
      </c>
    </row>
    <row r="166" spans="1:6" x14ac:dyDescent="0.25">
      <c r="A166" s="5"/>
      <c r="B166" s="44"/>
      <c r="C166" s="5"/>
      <c r="D166" s="29">
        <v>113</v>
      </c>
      <c r="E166" s="2" t="s">
        <v>55</v>
      </c>
      <c r="F166" s="46">
        <v>28317.200000000001</v>
      </c>
    </row>
    <row r="167" spans="1:6" x14ac:dyDescent="0.25">
      <c r="A167" s="5"/>
      <c r="B167" s="44"/>
      <c r="C167" s="5"/>
      <c r="D167" s="28"/>
      <c r="E167" s="2" t="s">
        <v>117</v>
      </c>
      <c r="F167" s="51">
        <f>F168</f>
        <v>2290</v>
      </c>
    </row>
    <row r="168" spans="1:6" ht="25.5" x14ac:dyDescent="0.25">
      <c r="A168" s="1"/>
      <c r="B168" s="44"/>
      <c r="C168" s="1">
        <v>477</v>
      </c>
      <c r="D168" s="23"/>
      <c r="E168" s="2" t="s">
        <v>115</v>
      </c>
      <c r="F168" s="49">
        <f>F169</f>
        <v>2290</v>
      </c>
    </row>
    <row r="169" spans="1:6" ht="38.25" x14ac:dyDescent="0.25">
      <c r="A169" s="1"/>
      <c r="B169" s="44"/>
      <c r="C169" s="1"/>
      <c r="D169" s="29" t="s">
        <v>183</v>
      </c>
      <c r="E169" s="2" t="s">
        <v>118</v>
      </c>
      <c r="F169" s="51">
        <v>2290</v>
      </c>
    </row>
    <row r="170" spans="1:6" ht="25.5" x14ac:dyDescent="0.25">
      <c r="A170" s="5"/>
      <c r="B170" s="44"/>
      <c r="C170" s="5"/>
      <c r="D170" s="28"/>
      <c r="E170" s="7" t="s">
        <v>119</v>
      </c>
      <c r="F170" s="3">
        <f>F171</f>
        <v>16814</v>
      </c>
    </row>
    <row r="171" spans="1:6" ht="25.5" x14ac:dyDescent="0.25">
      <c r="A171" s="5"/>
      <c r="B171" s="44"/>
      <c r="C171" s="1">
        <v>477</v>
      </c>
      <c r="D171" s="23"/>
      <c r="E171" s="2" t="s">
        <v>115</v>
      </c>
      <c r="F171" s="3">
        <f>F172</f>
        <v>16814</v>
      </c>
    </row>
    <row r="172" spans="1:6" ht="15.75" customHeight="1" x14ac:dyDescent="0.25">
      <c r="A172" s="11"/>
      <c r="B172" s="44"/>
      <c r="C172" s="12"/>
      <c r="D172" s="29" t="s">
        <v>190</v>
      </c>
      <c r="E172" s="2" t="s">
        <v>120</v>
      </c>
      <c r="F172" s="3">
        <v>16814</v>
      </c>
    </row>
    <row r="173" spans="1:6" ht="25.5" x14ac:dyDescent="0.25">
      <c r="A173" s="1">
        <v>11</v>
      </c>
      <c r="B173" s="44"/>
      <c r="C173" s="1"/>
      <c r="D173" s="23"/>
      <c r="E173" s="2" t="s">
        <v>121</v>
      </c>
      <c r="F173" s="3">
        <f>F174</f>
        <v>155608</v>
      </c>
    </row>
    <row r="174" spans="1:6" ht="15" customHeight="1" x14ac:dyDescent="0.25">
      <c r="A174" s="5"/>
      <c r="B174" s="44"/>
      <c r="C174" s="5"/>
      <c r="D174" s="28"/>
      <c r="E174" s="7" t="s">
        <v>122</v>
      </c>
      <c r="F174" s="3">
        <f>F175</f>
        <v>155608</v>
      </c>
    </row>
    <row r="175" spans="1:6" ht="25.5" x14ac:dyDescent="0.25">
      <c r="A175" s="1"/>
      <c r="B175" s="44"/>
      <c r="C175" s="1">
        <v>472</v>
      </c>
      <c r="D175" s="23"/>
      <c r="E175" s="2" t="s">
        <v>111</v>
      </c>
      <c r="F175" s="3">
        <f>F176</f>
        <v>155608</v>
      </c>
    </row>
    <row r="176" spans="1:6" ht="41.25" customHeight="1" x14ac:dyDescent="0.25">
      <c r="A176" s="1"/>
      <c r="B176" s="44"/>
      <c r="C176" s="1"/>
      <c r="D176" s="29" t="s">
        <v>160</v>
      </c>
      <c r="E176" s="2" t="s">
        <v>123</v>
      </c>
      <c r="F176" s="49">
        <f>154508+1100</f>
        <v>155608</v>
      </c>
    </row>
    <row r="177" spans="1:6" x14ac:dyDescent="0.25">
      <c r="A177" s="1">
        <v>12</v>
      </c>
      <c r="B177" s="44"/>
      <c r="C177" s="1"/>
      <c r="D177" s="23"/>
      <c r="E177" s="2" t="s">
        <v>124</v>
      </c>
      <c r="F177" s="3">
        <f>F179+F184</f>
        <v>2121922.5</v>
      </c>
    </row>
    <row r="178" spans="1:6" ht="18.75" x14ac:dyDescent="0.25">
      <c r="A178" s="63">
        <v>8</v>
      </c>
      <c r="B178" s="63"/>
      <c r="C178" s="63"/>
      <c r="D178" s="63"/>
      <c r="E178" s="63"/>
      <c r="F178" s="63"/>
    </row>
    <row r="179" spans="1:6" x14ac:dyDescent="0.25">
      <c r="A179" s="5"/>
      <c r="B179" s="44"/>
      <c r="C179" s="5"/>
      <c r="D179" s="28"/>
      <c r="E179" s="7" t="s">
        <v>125</v>
      </c>
      <c r="F179" s="3">
        <f>F180</f>
        <v>2100317.5</v>
      </c>
    </row>
    <row r="180" spans="1:6" ht="38.25" x14ac:dyDescent="0.25">
      <c r="A180" s="1"/>
      <c r="B180" s="44"/>
      <c r="C180" s="1">
        <v>458</v>
      </c>
      <c r="D180" s="23"/>
      <c r="E180" s="2" t="s">
        <v>53</v>
      </c>
      <c r="F180" s="3">
        <f>F181+F182+F183</f>
        <v>2100317.5</v>
      </c>
    </row>
    <row r="181" spans="1:6" x14ac:dyDescent="0.25">
      <c r="A181" s="1"/>
      <c r="B181" s="44"/>
      <c r="C181" s="1"/>
      <c r="D181" s="23" t="s">
        <v>191</v>
      </c>
      <c r="E181" s="2" t="s">
        <v>126</v>
      </c>
      <c r="F181" s="3">
        <v>86408</v>
      </c>
    </row>
    <row r="182" spans="1:6" x14ac:dyDescent="0.25">
      <c r="A182" s="1"/>
      <c r="B182" s="44"/>
      <c r="C182" s="1"/>
      <c r="D182" s="29" t="s">
        <v>192</v>
      </c>
      <c r="E182" s="2" t="s">
        <v>127</v>
      </c>
      <c r="F182" s="3">
        <v>153091</v>
      </c>
    </row>
    <row r="183" spans="1:6" ht="15" customHeight="1" x14ac:dyDescent="0.25">
      <c r="A183" s="1"/>
      <c r="B183" s="44"/>
      <c r="C183" s="1"/>
      <c r="D183" s="29" t="s">
        <v>193</v>
      </c>
      <c r="E183" s="2" t="s">
        <v>128</v>
      </c>
      <c r="F183" s="3">
        <f>1841951+18867.5</f>
        <v>1860818.5</v>
      </c>
    </row>
    <row r="184" spans="1:6" x14ac:dyDescent="0.25">
      <c r="A184" s="5"/>
      <c r="B184" s="44"/>
      <c r="C184" s="5"/>
      <c r="D184" s="28"/>
      <c r="E184" s="2" t="s">
        <v>129</v>
      </c>
      <c r="F184" s="3">
        <f>F185</f>
        <v>21605</v>
      </c>
    </row>
    <row r="185" spans="1:6" ht="38.25" x14ac:dyDescent="0.25">
      <c r="A185" s="5"/>
      <c r="B185" s="44"/>
      <c r="C185" s="1">
        <v>458</v>
      </c>
      <c r="D185" s="28"/>
      <c r="E185" s="2" t="s">
        <v>53</v>
      </c>
      <c r="F185" s="3">
        <f>F186</f>
        <v>21605</v>
      </c>
    </row>
    <row r="186" spans="1:6" ht="28.5" customHeight="1" x14ac:dyDescent="0.25">
      <c r="A186" s="5"/>
      <c r="B186" s="44"/>
      <c r="C186" s="5"/>
      <c r="D186" s="29" t="s">
        <v>194</v>
      </c>
      <c r="E186" s="7" t="s">
        <v>130</v>
      </c>
      <c r="F186" s="3">
        <v>21605</v>
      </c>
    </row>
    <row r="187" spans="1:6" x14ac:dyDescent="0.25">
      <c r="A187" s="1">
        <v>13</v>
      </c>
      <c r="B187" s="44"/>
      <c r="C187" s="1"/>
      <c r="D187" s="23"/>
      <c r="E187" s="2" t="s">
        <v>131</v>
      </c>
      <c r="F187" s="17">
        <f>F188+F191</f>
        <v>1627024.4000000001</v>
      </c>
    </row>
    <row r="188" spans="1:6" ht="25.5" x14ac:dyDescent="0.25">
      <c r="A188" s="5"/>
      <c r="B188" s="44"/>
      <c r="C188" s="5"/>
      <c r="D188" s="28"/>
      <c r="E188" s="7" t="s">
        <v>132</v>
      </c>
      <c r="F188" s="17">
        <f>F189</f>
        <v>627</v>
      </c>
    </row>
    <row r="189" spans="1:6" ht="25.5" x14ac:dyDescent="0.25">
      <c r="A189" s="1"/>
      <c r="B189" s="44"/>
      <c r="C189" s="1">
        <v>493</v>
      </c>
      <c r="D189" s="23"/>
      <c r="E189" s="2" t="s">
        <v>133</v>
      </c>
      <c r="F189" s="17">
        <f>F190</f>
        <v>627</v>
      </c>
    </row>
    <row r="190" spans="1:6" x14ac:dyDescent="0.25">
      <c r="A190" s="1"/>
      <c r="B190" s="44"/>
      <c r="C190" s="1"/>
      <c r="D190" s="29" t="s">
        <v>178</v>
      </c>
      <c r="E190" s="2" t="s">
        <v>134</v>
      </c>
      <c r="F190" s="17">
        <v>627</v>
      </c>
    </row>
    <row r="191" spans="1:6" x14ac:dyDescent="0.25">
      <c r="A191" s="5"/>
      <c r="B191" s="44"/>
      <c r="C191" s="5"/>
      <c r="D191" s="28"/>
      <c r="E191" s="2" t="s">
        <v>135</v>
      </c>
      <c r="F191" s="17">
        <f>F192+F194</f>
        <v>1626397.4000000001</v>
      </c>
    </row>
    <row r="192" spans="1:6" ht="13.5" customHeight="1" x14ac:dyDescent="0.25">
      <c r="A192" s="1"/>
      <c r="B192" s="44"/>
      <c r="C192" s="1">
        <v>459</v>
      </c>
      <c r="D192" s="23"/>
      <c r="E192" s="2" t="s">
        <v>49</v>
      </c>
      <c r="F192" s="17">
        <f>F193</f>
        <v>5172</v>
      </c>
    </row>
    <row r="193" spans="1:6" ht="25.5" x14ac:dyDescent="0.25">
      <c r="A193" s="1"/>
      <c r="B193" s="44"/>
      <c r="C193" s="1"/>
      <c r="D193" s="29" t="s">
        <v>195</v>
      </c>
      <c r="E193" s="2" t="s">
        <v>136</v>
      </c>
      <c r="F193" s="17">
        <f>15730-10558</f>
        <v>5172</v>
      </c>
    </row>
    <row r="194" spans="1:6" ht="25.5" x14ac:dyDescent="0.25">
      <c r="A194" s="5"/>
      <c r="B194" s="44"/>
      <c r="C194" s="1">
        <v>472</v>
      </c>
      <c r="D194" s="29"/>
      <c r="E194" s="2" t="s">
        <v>111</v>
      </c>
      <c r="F194" s="17">
        <f>F195</f>
        <v>1621225.4000000001</v>
      </c>
    </row>
    <row r="195" spans="1:6" ht="26.25" customHeight="1" x14ac:dyDescent="0.25">
      <c r="A195" s="5"/>
      <c r="B195" s="44"/>
      <c r="C195" s="1"/>
      <c r="D195" s="29" t="s">
        <v>211</v>
      </c>
      <c r="E195" s="2" t="s">
        <v>210</v>
      </c>
      <c r="F195" s="17">
        <f>1606870.3+14355.1</f>
        <v>1621225.4000000001</v>
      </c>
    </row>
    <row r="196" spans="1:6" x14ac:dyDescent="0.25">
      <c r="A196" s="1">
        <v>14</v>
      </c>
      <c r="B196" s="44"/>
      <c r="C196" s="1"/>
      <c r="D196" s="23"/>
      <c r="E196" s="2" t="s">
        <v>137</v>
      </c>
      <c r="F196" s="3">
        <f>F197</f>
        <v>261631</v>
      </c>
    </row>
    <row r="197" spans="1:6" x14ac:dyDescent="0.25">
      <c r="A197" s="5"/>
      <c r="B197" s="44"/>
      <c r="C197" s="5"/>
      <c r="D197" s="28"/>
      <c r="E197" s="2" t="s">
        <v>137</v>
      </c>
      <c r="F197" s="3">
        <f>F198</f>
        <v>261631</v>
      </c>
    </row>
    <row r="198" spans="1:6" ht="14.25" customHeight="1" x14ac:dyDescent="0.25">
      <c r="A198" s="1"/>
      <c r="B198" s="44"/>
      <c r="C198" s="1">
        <v>459</v>
      </c>
      <c r="D198" s="23"/>
      <c r="E198" s="2" t="s">
        <v>49</v>
      </c>
      <c r="F198" s="3">
        <f>F199</f>
        <v>261631</v>
      </c>
    </row>
    <row r="199" spans="1:6" ht="27" customHeight="1" x14ac:dyDescent="0.25">
      <c r="A199" s="1"/>
      <c r="B199" s="44"/>
      <c r="C199" s="1"/>
      <c r="D199" s="29" t="s">
        <v>176</v>
      </c>
      <c r="E199" s="2" t="s">
        <v>138</v>
      </c>
      <c r="F199" s="3">
        <v>261631</v>
      </c>
    </row>
    <row r="200" spans="1:6" x14ac:dyDescent="0.25">
      <c r="A200" s="1">
        <v>15</v>
      </c>
      <c r="B200" s="44"/>
      <c r="C200" s="1"/>
      <c r="D200" s="23"/>
      <c r="E200" s="2" t="s">
        <v>139</v>
      </c>
      <c r="F200" s="34">
        <f>F201</f>
        <v>1697246.7</v>
      </c>
    </row>
    <row r="201" spans="1:6" x14ac:dyDescent="0.25">
      <c r="A201" s="5"/>
      <c r="B201" s="44"/>
      <c r="C201" s="5"/>
      <c r="D201" s="28"/>
      <c r="E201" s="2" t="s">
        <v>139</v>
      </c>
      <c r="F201" s="34">
        <f>F202</f>
        <v>1697246.7</v>
      </c>
    </row>
    <row r="202" spans="1:6" ht="13.5" customHeight="1" x14ac:dyDescent="0.25">
      <c r="A202" s="1"/>
      <c r="B202" s="44"/>
      <c r="C202" s="1">
        <v>459</v>
      </c>
      <c r="D202" s="23"/>
      <c r="E202" s="2" t="s">
        <v>49</v>
      </c>
      <c r="F202" s="34">
        <f>F203+F204+F205</f>
        <v>1697246.7</v>
      </c>
    </row>
    <row r="203" spans="1:6" ht="25.5" x14ac:dyDescent="0.25">
      <c r="A203" s="1"/>
      <c r="B203" s="44"/>
      <c r="C203" s="1"/>
      <c r="D203" s="23" t="s">
        <v>178</v>
      </c>
      <c r="E203" s="2" t="s">
        <v>201</v>
      </c>
      <c r="F203" s="35">
        <v>64686.5</v>
      </c>
    </row>
    <row r="204" spans="1:6" x14ac:dyDescent="0.25">
      <c r="A204" s="1"/>
      <c r="B204" s="44"/>
      <c r="C204" s="1"/>
      <c r="D204" s="29" t="s">
        <v>196</v>
      </c>
      <c r="E204" s="2" t="s">
        <v>140</v>
      </c>
      <c r="F204" s="35">
        <v>1632560</v>
      </c>
    </row>
    <row r="205" spans="1:6" ht="38.25" customHeight="1" x14ac:dyDescent="0.25">
      <c r="A205" s="1"/>
      <c r="B205" s="44"/>
      <c r="C205" s="1"/>
      <c r="D205" s="29" t="s">
        <v>185</v>
      </c>
      <c r="E205" s="2" t="s">
        <v>202</v>
      </c>
      <c r="F205" s="32">
        <v>0.2</v>
      </c>
    </row>
    <row r="206" spans="1:6" x14ac:dyDescent="0.25">
      <c r="A206" s="1"/>
      <c r="B206" s="44"/>
      <c r="C206" s="1"/>
      <c r="D206" s="23"/>
      <c r="E206" s="33" t="s">
        <v>141</v>
      </c>
      <c r="F206" s="3">
        <f>F207-F218</f>
        <v>3638750</v>
      </c>
    </row>
    <row r="207" spans="1:6" x14ac:dyDescent="0.25">
      <c r="A207" s="5"/>
      <c r="B207" s="44"/>
      <c r="C207" s="5"/>
      <c r="D207" s="28"/>
      <c r="E207" s="2" t="s">
        <v>142</v>
      </c>
      <c r="F207" s="3">
        <f>F208+F213</f>
        <v>3710895</v>
      </c>
    </row>
    <row r="208" spans="1:6" x14ac:dyDescent="0.25">
      <c r="A208" s="52">
        <v>7</v>
      </c>
      <c r="B208" s="53"/>
      <c r="C208" s="54"/>
      <c r="D208" s="54"/>
      <c r="E208" s="2" t="s">
        <v>85</v>
      </c>
      <c r="F208" s="58">
        <f>F209</f>
        <v>3641695</v>
      </c>
    </row>
    <row r="209" spans="1:6" x14ac:dyDescent="0.25">
      <c r="A209" s="55"/>
      <c r="B209" s="56"/>
      <c r="C209" s="57"/>
      <c r="D209" s="57"/>
      <c r="E209" s="7" t="s">
        <v>86</v>
      </c>
      <c r="F209" s="58">
        <f>F210</f>
        <v>3641695</v>
      </c>
    </row>
    <row r="210" spans="1:6" ht="25.5" x14ac:dyDescent="0.25">
      <c r="A210" s="55"/>
      <c r="B210" s="56"/>
      <c r="C210" s="57">
        <v>472</v>
      </c>
      <c r="D210" s="54"/>
      <c r="E210" s="2" t="s">
        <v>111</v>
      </c>
      <c r="F210" s="59">
        <f>F211+F212</f>
        <v>3641695</v>
      </c>
    </row>
    <row r="211" spans="1:6" ht="25.5" x14ac:dyDescent="0.25">
      <c r="A211" s="55"/>
      <c r="B211" s="56"/>
      <c r="C211" s="57"/>
      <c r="D211" s="57">
        <v>4</v>
      </c>
      <c r="E211" s="2" t="s">
        <v>213</v>
      </c>
      <c r="F211" s="60">
        <v>547159</v>
      </c>
    </row>
    <row r="212" spans="1:6" x14ac:dyDescent="0.25">
      <c r="A212" s="55"/>
      <c r="B212" s="56"/>
      <c r="C212" s="57"/>
      <c r="D212" s="57">
        <v>98</v>
      </c>
      <c r="E212" s="2" t="s">
        <v>212</v>
      </c>
      <c r="F212" s="58">
        <v>3094536</v>
      </c>
    </row>
    <row r="213" spans="1:6" ht="38.25" x14ac:dyDescent="0.25">
      <c r="A213" s="15">
        <v>10</v>
      </c>
      <c r="B213" s="44"/>
      <c r="C213" s="15"/>
      <c r="D213" s="29"/>
      <c r="E213" s="2" t="s">
        <v>113</v>
      </c>
      <c r="F213" s="3">
        <f>F215</f>
        <v>69200</v>
      </c>
    </row>
    <row r="214" spans="1:6" ht="18.75" x14ac:dyDescent="0.25">
      <c r="A214" s="63">
        <v>9</v>
      </c>
      <c r="B214" s="63"/>
      <c r="C214" s="63"/>
      <c r="D214" s="63"/>
      <c r="E214" s="63"/>
      <c r="F214" s="63"/>
    </row>
    <row r="215" spans="1:6" x14ac:dyDescent="0.25">
      <c r="A215" s="5"/>
      <c r="B215" s="44"/>
      <c r="C215" s="5"/>
      <c r="D215" s="28"/>
      <c r="E215" s="2" t="s">
        <v>114</v>
      </c>
      <c r="F215" s="3">
        <f>F216</f>
        <v>69200</v>
      </c>
    </row>
    <row r="216" spans="1:6" ht="25.5" x14ac:dyDescent="0.25">
      <c r="A216" s="15"/>
      <c r="B216" s="44"/>
      <c r="C216" s="1">
        <v>477</v>
      </c>
      <c r="D216" s="23"/>
      <c r="E216" s="2" t="s">
        <v>115</v>
      </c>
      <c r="F216" s="3">
        <f t="shared" ref="F216:F220" si="1">F217</f>
        <v>69200</v>
      </c>
    </row>
    <row r="217" spans="1:6" ht="25.5" x14ac:dyDescent="0.25">
      <c r="A217" s="15"/>
      <c r="B217" s="44"/>
      <c r="C217" s="15"/>
      <c r="D217" s="29" t="s">
        <v>177</v>
      </c>
      <c r="E217" s="2" t="s">
        <v>143</v>
      </c>
      <c r="F217" s="3">
        <v>69200</v>
      </c>
    </row>
    <row r="218" spans="1:6" x14ac:dyDescent="0.25">
      <c r="A218" s="1">
        <v>6</v>
      </c>
      <c r="B218" s="44"/>
      <c r="C218" s="1"/>
      <c r="D218" s="23"/>
      <c r="E218" s="2" t="s">
        <v>144</v>
      </c>
      <c r="F218" s="3">
        <f t="shared" si="1"/>
        <v>72145</v>
      </c>
    </row>
    <row r="219" spans="1:6" x14ac:dyDescent="0.25">
      <c r="A219" s="5"/>
      <c r="B219" s="44"/>
      <c r="C219" s="5"/>
      <c r="D219" s="28"/>
      <c r="E219" s="2" t="s">
        <v>144</v>
      </c>
      <c r="F219" s="3">
        <f t="shared" si="1"/>
        <v>72145</v>
      </c>
    </row>
    <row r="220" spans="1:6" ht="17.25" customHeight="1" x14ac:dyDescent="0.25">
      <c r="A220" s="1"/>
      <c r="B220" s="44"/>
      <c r="C220" s="1">
        <v>1</v>
      </c>
      <c r="D220" s="23"/>
      <c r="E220" s="2" t="s">
        <v>145</v>
      </c>
      <c r="F220" s="3">
        <f t="shared" si="1"/>
        <v>72145</v>
      </c>
    </row>
    <row r="221" spans="1:6" ht="25.5" x14ac:dyDescent="0.25">
      <c r="A221" s="1"/>
      <c r="B221" s="44"/>
      <c r="C221" s="1"/>
      <c r="D221" s="23" t="s">
        <v>172</v>
      </c>
      <c r="E221" s="2" t="s">
        <v>146</v>
      </c>
      <c r="F221" s="3">
        <v>72145</v>
      </c>
    </row>
    <row r="222" spans="1:6" x14ac:dyDescent="0.25">
      <c r="A222" s="1"/>
      <c r="B222" s="44"/>
      <c r="C222" s="1"/>
      <c r="D222" s="23"/>
      <c r="E222" s="2" t="s">
        <v>147</v>
      </c>
      <c r="F222" s="3">
        <f t="shared" ref="F222:F226" si="2">F223</f>
        <v>11500</v>
      </c>
    </row>
    <row r="223" spans="1:6" x14ac:dyDescent="0.25">
      <c r="A223" s="1"/>
      <c r="B223" s="44"/>
      <c r="C223" s="1"/>
      <c r="D223" s="23"/>
      <c r="E223" s="22" t="s">
        <v>148</v>
      </c>
      <c r="F223" s="3">
        <f t="shared" si="2"/>
        <v>11500</v>
      </c>
    </row>
    <row r="224" spans="1:6" x14ac:dyDescent="0.25">
      <c r="A224" s="23" t="s">
        <v>204</v>
      </c>
      <c r="B224" s="44"/>
      <c r="C224" s="1"/>
      <c r="D224" s="36"/>
      <c r="E224" s="2" t="s">
        <v>85</v>
      </c>
      <c r="F224" s="3">
        <f t="shared" si="2"/>
        <v>11500</v>
      </c>
    </row>
    <row r="225" spans="1:6" x14ac:dyDescent="0.25">
      <c r="A225" s="1"/>
      <c r="B225" s="44"/>
      <c r="C225" s="1"/>
      <c r="D225" s="36"/>
      <c r="E225" s="7" t="s">
        <v>86</v>
      </c>
      <c r="F225" s="3">
        <f t="shared" si="2"/>
        <v>11500</v>
      </c>
    </row>
    <row r="226" spans="1:6" ht="38.25" x14ac:dyDescent="0.25">
      <c r="A226" s="1"/>
      <c r="B226" s="44"/>
      <c r="C226" s="1">
        <v>458</v>
      </c>
      <c r="D226" s="36"/>
      <c r="E226" s="2" t="s">
        <v>53</v>
      </c>
      <c r="F226" s="3">
        <f t="shared" si="2"/>
        <v>11500</v>
      </c>
    </row>
    <row r="227" spans="1:6" ht="27.75" customHeight="1" x14ac:dyDescent="0.25">
      <c r="A227" s="1"/>
      <c r="B227" s="44"/>
      <c r="C227" s="1"/>
      <c r="D227" s="36" t="s">
        <v>185</v>
      </c>
      <c r="E227" s="2" t="s">
        <v>203</v>
      </c>
      <c r="F227" s="32">
        <v>11500</v>
      </c>
    </row>
    <row r="228" spans="1:6" x14ac:dyDescent="0.25">
      <c r="A228" s="1"/>
      <c r="B228" s="44"/>
      <c r="C228" s="1"/>
      <c r="D228" s="23"/>
      <c r="E228" s="33" t="s">
        <v>149</v>
      </c>
      <c r="F228" s="17">
        <f>F234-F231-F238</f>
        <v>-2745874.7</v>
      </c>
    </row>
    <row r="229" spans="1:6" ht="14.25" customHeight="1" x14ac:dyDescent="0.25">
      <c r="A229" s="1"/>
      <c r="B229" s="44"/>
      <c r="C229" s="1"/>
      <c r="D229" s="23"/>
      <c r="E229" s="2" t="s">
        <v>150</v>
      </c>
      <c r="F229" s="17">
        <f>F231+F238-F234</f>
        <v>2745874.7</v>
      </c>
    </row>
    <row r="230" spans="1:6" x14ac:dyDescent="0.25">
      <c r="A230" s="1">
        <v>8</v>
      </c>
      <c r="B230" s="44"/>
      <c r="C230" s="1"/>
      <c r="D230" s="23"/>
      <c r="E230" s="2" t="s">
        <v>151</v>
      </c>
      <c r="F230" s="61">
        <f>F231</f>
        <v>3710895</v>
      </c>
    </row>
    <row r="231" spans="1:6" x14ac:dyDescent="0.25">
      <c r="A231" s="5"/>
      <c r="B231" s="43" t="s">
        <v>161</v>
      </c>
      <c r="C231" s="5"/>
      <c r="D231" s="28"/>
      <c r="E231" s="7" t="s">
        <v>152</v>
      </c>
      <c r="F231" s="3">
        <f>F232</f>
        <v>3710895</v>
      </c>
    </row>
    <row r="232" spans="1:6" x14ac:dyDescent="0.25">
      <c r="A232" s="1"/>
      <c r="B232" s="44"/>
      <c r="C232" s="1">
        <v>2</v>
      </c>
      <c r="D232" s="23"/>
      <c r="E232" s="2" t="s">
        <v>153</v>
      </c>
      <c r="F232" s="3">
        <f>F233</f>
        <v>3710895</v>
      </c>
    </row>
    <row r="233" spans="1:6" ht="25.5" x14ac:dyDescent="0.25">
      <c r="A233" s="1"/>
      <c r="B233" s="44"/>
      <c r="C233" s="1"/>
      <c r="D233" s="23">
        <v>3</v>
      </c>
      <c r="E233" s="2" t="s">
        <v>154</v>
      </c>
      <c r="F233" s="3">
        <f>69200+3094536+547159</f>
        <v>3710895</v>
      </c>
    </row>
    <row r="234" spans="1:6" x14ac:dyDescent="0.25">
      <c r="A234" s="1">
        <v>16</v>
      </c>
      <c r="B234" s="44"/>
      <c r="C234" s="1"/>
      <c r="D234" s="23"/>
      <c r="E234" s="2" t="s">
        <v>155</v>
      </c>
      <c r="F234" s="3">
        <f t="shared" ref="F234:F235" si="3">F235</f>
        <v>1146707</v>
      </c>
    </row>
    <row r="235" spans="1:6" x14ac:dyDescent="0.25">
      <c r="A235" s="5"/>
      <c r="B235" s="44"/>
      <c r="C235" s="5"/>
      <c r="D235" s="28"/>
      <c r="E235" s="2" t="s">
        <v>155</v>
      </c>
      <c r="F235" s="3">
        <f t="shared" si="3"/>
        <v>1146707</v>
      </c>
    </row>
    <row r="236" spans="1:6" ht="25.5" x14ac:dyDescent="0.25">
      <c r="A236" s="5"/>
      <c r="B236" s="44"/>
      <c r="C236" s="1">
        <v>459</v>
      </c>
      <c r="D236" s="28"/>
      <c r="E236" s="2" t="s">
        <v>49</v>
      </c>
      <c r="F236" s="3">
        <f>F237</f>
        <v>1146707</v>
      </c>
    </row>
    <row r="237" spans="1:6" ht="25.5" x14ac:dyDescent="0.25">
      <c r="A237" s="5"/>
      <c r="B237" s="44"/>
      <c r="C237" s="5"/>
      <c r="D237" s="23" t="s">
        <v>174</v>
      </c>
      <c r="E237" s="2" t="s">
        <v>156</v>
      </c>
      <c r="F237" s="3">
        <v>1146707</v>
      </c>
    </row>
    <row r="238" spans="1:6" x14ac:dyDescent="0.25">
      <c r="A238" s="1">
        <v>9</v>
      </c>
      <c r="B238" s="44"/>
      <c r="C238" s="1"/>
      <c r="D238" s="23"/>
      <c r="E238" s="2" t="s">
        <v>157</v>
      </c>
      <c r="F238" s="34">
        <f>F239</f>
        <v>181686.7</v>
      </c>
    </row>
    <row r="239" spans="1:6" x14ac:dyDescent="0.2">
      <c r="A239" s="24"/>
      <c r="B239" s="44" t="s">
        <v>161</v>
      </c>
      <c r="C239" s="37"/>
      <c r="D239" s="37"/>
      <c r="E239" s="6" t="s">
        <v>205</v>
      </c>
      <c r="F239" s="62">
        <f>F240-F242</f>
        <v>181686.7</v>
      </c>
    </row>
    <row r="240" spans="1:6" x14ac:dyDescent="0.25">
      <c r="A240" s="24"/>
      <c r="B240" s="44"/>
      <c r="C240" s="37" t="s">
        <v>163</v>
      </c>
      <c r="D240" s="37"/>
      <c r="E240" s="2" t="s">
        <v>206</v>
      </c>
      <c r="F240" s="62">
        <f>F241</f>
        <v>181687.1</v>
      </c>
    </row>
    <row r="241" spans="1:6" x14ac:dyDescent="0.25">
      <c r="A241" s="24"/>
      <c r="B241" s="44"/>
      <c r="C241" s="37"/>
      <c r="D241" s="37" t="s">
        <v>161</v>
      </c>
      <c r="E241" s="2" t="s">
        <v>206</v>
      </c>
      <c r="F241" s="62">
        <v>181687.1</v>
      </c>
    </row>
    <row r="242" spans="1:6" x14ac:dyDescent="0.25">
      <c r="A242" s="45"/>
      <c r="B242" s="45"/>
      <c r="C242" s="45">
        <v>2</v>
      </c>
      <c r="D242" s="45"/>
      <c r="E242" s="2" t="s">
        <v>207</v>
      </c>
      <c r="F242" s="10">
        <f>F243</f>
        <v>0.4</v>
      </c>
    </row>
    <row r="243" spans="1:6" x14ac:dyDescent="0.25">
      <c r="A243" s="24"/>
      <c r="B243" s="44"/>
      <c r="C243" s="37"/>
      <c r="D243" s="37" t="s">
        <v>161</v>
      </c>
      <c r="E243" s="2" t="s">
        <v>207</v>
      </c>
      <c r="F243" s="38">
        <v>0.4</v>
      </c>
    </row>
  </sheetData>
  <mergeCells count="23">
    <mergeCell ref="A178:F178"/>
    <mergeCell ref="A214:F214"/>
    <mergeCell ref="D54:E54"/>
    <mergeCell ref="B52:E52"/>
    <mergeCell ref="A81:F81"/>
    <mergeCell ref="A110:F110"/>
    <mergeCell ref="A145:F145"/>
    <mergeCell ref="A1:F1"/>
    <mergeCell ref="A42:F42"/>
    <mergeCell ref="F51:F54"/>
    <mergeCell ref="A51:E51"/>
    <mergeCell ref="A6:F6"/>
    <mergeCell ref="A7:F7"/>
    <mergeCell ref="A8:F8"/>
    <mergeCell ref="A9:F9"/>
    <mergeCell ref="A11:E11"/>
    <mergeCell ref="F11:F13"/>
    <mergeCell ref="B12:E12"/>
    <mergeCell ref="C13:E13"/>
    <mergeCell ref="A2:F2"/>
    <mergeCell ref="A3:F3"/>
    <mergeCell ref="A4:F4"/>
    <mergeCell ref="C53:E5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2026-09-01T12:27:27Z</dcterms:modified>
</cp:coreProperties>
</file>