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40" windowHeight="1185" activeTab="4"/>
  </bookViews>
  <sheets>
    <sheet name="Газ" sheetId="5" r:id="rId1"/>
    <sheet name="Передача эл эн" sheetId="4" r:id="rId2"/>
    <sheet name="Вода нов" sheetId="3" r:id="rId3"/>
    <sheet name="Отвод и очистка нов" sheetId="2" r:id="rId4"/>
    <sheet name="Тепло нов" sheetId="1" r:id="rId5"/>
    <sheet name="ПП и маневров." sheetId="6" state="hidden" r:id="rId6"/>
    <sheet name="Газ снаб" sheetId="7" state="hidden" r:id="rId7"/>
    <sheet name="Электроснаб" sheetId="8" state="hidden" r:id="rId8"/>
  </sheets>
  <definedNames>
    <definedName name="_xlnm.Print_Area" localSheetId="2">'Вода нов'!$A$1:$G$220</definedName>
    <definedName name="_xlnm.Print_Area" localSheetId="0">Газ!$A$1:$I$10</definedName>
    <definedName name="_xlnm.Print_Area" localSheetId="3">'Отвод и очистка нов'!$A$1:$G$71</definedName>
    <definedName name="_xlnm.Print_Area" localSheetId="1">'Передача эл эн'!$A$1:$H$21</definedName>
    <definedName name="_xlnm.Print_Area" localSheetId="4">'Тепло нов'!$A$1:$G$347</definedName>
  </definedNames>
  <calcPr calcId="144525"/>
</workbook>
</file>

<file path=xl/calcChain.xml><?xml version="1.0" encoding="utf-8"?>
<calcChain xmlns="http://schemas.openxmlformats.org/spreadsheetml/2006/main">
  <c r="F236" i="1" l="1"/>
  <c r="P236" i="1"/>
  <c r="F237" i="1"/>
  <c r="I237" i="1"/>
  <c r="P237" i="1"/>
  <c r="F238" i="1"/>
  <c r="I238" i="1"/>
  <c r="P238" i="1"/>
  <c r="F240" i="1"/>
  <c r="P240" i="1"/>
  <c r="F241" i="1"/>
  <c r="P241" i="1"/>
  <c r="F243" i="1"/>
  <c r="P243" i="1"/>
  <c r="F244" i="1"/>
  <c r="P244" i="1"/>
  <c r="O217" i="1"/>
  <c r="N172" i="3" l="1"/>
  <c r="N207" i="3" l="1"/>
  <c r="I286" i="1" l="1"/>
  <c r="P286" i="1"/>
  <c r="I285" i="1" l="1"/>
  <c r="P285" i="1"/>
  <c r="N206" i="3" l="1"/>
  <c r="N205" i="3"/>
  <c r="N204" i="3" l="1"/>
  <c r="N202" i="3"/>
  <c r="N113" i="3" l="1"/>
  <c r="P347" i="1" l="1"/>
  <c r="P346" i="1"/>
  <c r="P341" i="1"/>
  <c r="P340" i="1"/>
  <c r="P339" i="1"/>
  <c r="P338" i="1"/>
  <c r="P337" i="1"/>
  <c r="P336" i="1"/>
  <c r="P335" i="1"/>
  <c r="P334" i="1"/>
  <c r="P332" i="1"/>
  <c r="P331" i="1"/>
  <c r="P329" i="1"/>
  <c r="I329" i="1"/>
  <c r="P325" i="1"/>
  <c r="P324" i="1"/>
  <c r="P323" i="1"/>
  <c r="I323" i="1"/>
  <c r="P322" i="1"/>
  <c r="I322" i="1"/>
  <c r="P320" i="1"/>
  <c r="P319" i="1"/>
  <c r="P318" i="1"/>
  <c r="P317" i="1"/>
  <c r="P316" i="1"/>
  <c r="P315" i="1"/>
  <c r="P314" i="1"/>
  <c r="P313" i="1"/>
  <c r="I313" i="1"/>
  <c r="F313" i="1"/>
  <c r="P311" i="1"/>
  <c r="I311" i="1"/>
  <c r="P310" i="1"/>
  <c r="I310" i="1"/>
  <c r="P309" i="1"/>
  <c r="P307" i="1"/>
  <c r="P306" i="1"/>
  <c r="I306" i="1"/>
  <c r="P305" i="1"/>
  <c r="P302" i="1"/>
  <c r="P301" i="1"/>
  <c r="P300" i="1"/>
  <c r="P299" i="1"/>
  <c r="P298" i="1"/>
  <c r="P296" i="1"/>
  <c r="I296" i="1"/>
  <c r="P295" i="1"/>
  <c r="P293" i="1"/>
  <c r="P292" i="1"/>
  <c r="P291" i="1"/>
  <c r="P290" i="1"/>
  <c r="P289" i="1"/>
  <c r="P288" i="1"/>
  <c r="P287" i="1"/>
  <c r="P284" i="1"/>
  <c r="I284" i="1"/>
  <c r="P283" i="1"/>
  <c r="P282" i="1"/>
  <c r="P281" i="1"/>
  <c r="P275" i="1"/>
  <c r="P274" i="1"/>
  <c r="L274" i="1"/>
  <c r="F274" i="1"/>
  <c r="P273" i="1"/>
  <c r="L273" i="1"/>
  <c r="F273" i="1"/>
  <c r="P271" i="1"/>
  <c r="L271" i="1"/>
  <c r="I271" i="1"/>
  <c r="F271" i="1"/>
  <c r="P269" i="1"/>
  <c r="L269" i="1"/>
  <c r="I269" i="1"/>
  <c r="F269" i="1"/>
  <c r="P268" i="1"/>
  <c r="L268" i="1"/>
  <c r="P264" i="1"/>
  <c r="L264" i="1"/>
  <c r="F264" i="1"/>
  <c r="P263" i="1"/>
  <c r="L263" i="1"/>
  <c r="F263" i="1"/>
  <c r="P260" i="1"/>
  <c r="L260" i="1"/>
  <c r="I260" i="1"/>
  <c r="F260" i="1"/>
  <c r="P259" i="1"/>
  <c r="L259" i="1"/>
  <c r="I259" i="1"/>
  <c r="F259" i="1"/>
  <c r="P257" i="1"/>
  <c r="P256" i="1"/>
  <c r="P253" i="1"/>
  <c r="P235" i="1"/>
  <c r="P234" i="1"/>
  <c r="P233" i="1"/>
  <c r="I233" i="1"/>
  <c r="P232" i="1"/>
  <c r="P210" i="1"/>
  <c r="P209" i="1"/>
  <c r="P206" i="1"/>
  <c r="I206" i="1"/>
  <c r="P205" i="1"/>
  <c r="I205" i="1"/>
  <c r="P203" i="1"/>
  <c r="P202" i="1"/>
  <c r="P200" i="1"/>
  <c r="P199" i="1"/>
  <c r="P198" i="1"/>
  <c r="P197" i="1"/>
  <c r="P196" i="1"/>
  <c r="P194" i="1"/>
  <c r="I194" i="1"/>
  <c r="P193" i="1"/>
  <c r="I193" i="1"/>
  <c r="F193" i="1"/>
  <c r="P192" i="1"/>
  <c r="I192" i="1"/>
  <c r="P191" i="1"/>
  <c r="P190" i="1"/>
  <c r="P189" i="1"/>
  <c r="P188" i="1"/>
  <c r="P187" i="1"/>
  <c r="P186" i="1"/>
  <c r="F186" i="1"/>
  <c r="P185" i="1"/>
  <c r="P183" i="1"/>
  <c r="I183" i="1"/>
  <c r="F183" i="1"/>
  <c r="P182" i="1"/>
  <c r="P180" i="1"/>
  <c r="P179" i="1"/>
  <c r="P178" i="1"/>
  <c r="P177" i="1"/>
  <c r="P176" i="1"/>
  <c r="P175" i="1"/>
  <c r="P174" i="1"/>
  <c r="P173" i="1"/>
  <c r="P172" i="1"/>
  <c r="P171" i="1"/>
  <c r="P170" i="1"/>
  <c r="P169" i="1"/>
  <c r="P168" i="1"/>
  <c r="P150" i="1"/>
  <c r="I150" i="1"/>
  <c r="F150" i="1"/>
  <c r="P149" i="1"/>
  <c r="P148" i="1"/>
  <c r="F148" i="1"/>
  <c r="P147" i="1"/>
  <c r="P124" i="1"/>
  <c r="P123" i="1"/>
  <c r="P122" i="1"/>
  <c r="P121" i="1"/>
  <c r="P120" i="1"/>
  <c r="P119" i="1"/>
  <c r="P117" i="1"/>
  <c r="I117" i="1"/>
  <c r="P116" i="1"/>
  <c r="I116" i="1"/>
  <c r="P115" i="1"/>
  <c r="I115" i="1"/>
  <c r="P114" i="1"/>
  <c r="P113" i="1"/>
  <c r="P109" i="1"/>
  <c r="F109" i="1"/>
  <c r="P108" i="1"/>
  <c r="P107" i="1"/>
  <c r="P106" i="1"/>
  <c r="P105" i="1"/>
  <c r="P104" i="1"/>
  <c r="F104" i="1"/>
  <c r="P103" i="1"/>
  <c r="I103" i="1"/>
  <c r="F103" i="1"/>
  <c r="P102" i="1"/>
  <c r="P101" i="1"/>
  <c r="I101" i="1"/>
  <c r="F101" i="1"/>
  <c r="P100" i="1"/>
  <c r="P96" i="1"/>
  <c r="P95" i="1"/>
  <c r="P92" i="1"/>
  <c r="I92" i="1"/>
  <c r="F92" i="1"/>
  <c r="P91" i="1"/>
  <c r="I91" i="1"/>
  <c r="F91" i="1"/>
  <c r="P89" i="1"/>
  <c r="P87" i="1"/>
  <c r="P86" i="1"/>
  <c r="P85" i="1"/>
  <c r="P84" i="1"/>
  <c r="P83" i="1"/>
  <c r="P80" i="1"/>
  <c r="I80" i="1"/>
  <c r="P79" i="1"/>
  <c r="I79" i="1"/>
  <c r="P78" i="1"/>
  <c r="P77" i="1"/>
  <c r="P76" i="1"/>
  <c r="P75" i="1"/>
  <c r="P74" i="1"/>
  <c r="F74" i="1"/>
  <c r="P73" i="1"/>
  <c r="F73" i="1"/>
  <c r="P72" i="1"/>
  <c r="P71" i="1"/>
  <c r="L71" i="1"/>
  <c r="K71" i="1"/>
  <c r="I71" i="1"/>
  <c r="F71" i="1"/>
  <c r="P70" i="1"/>
  <c r="L70" i="1"/>
  <c r="K70" i="1"/>
  <c r="I70" i="1"/>
  <c r="F70" i="1"/>
  <c r="P67" i="1"/>
  <c r="P58" i="1"/>
  <c r="I58" i="1"/>
  <c r="P57" i="1"/>
  <c r="P47" i="1"/>
  <c r="P43" i="1"/>
  <c r="P42" i="1"/>
  <c r="F42" i="1"/>
  <c r="P41" i="1"/>
  <c r="F41" i="1"/>
  <c r="P40" i="1"/>
  <c r="I40" i="1"/>
  <c r="F40" i="1"/>
  <c r="P39" i="1"/>
  <c r="I39" i="1"/>
  <c r="F39" i="1"/>
  <c r="P37" i="1"/>
  <c r="P36" i="1"/>
  <c r="P35" i="1"/>
  <c r="P34" i="1"/>
  <c r="P33" i="1"/>
  <c r="P32" i="1"/>
  <c r="P31" i="1"/>
  <c r="P30" i="1"/>
  <c r="P29" i="1"/>
  <c r="P28" i="1"/>
  <c r="P18" i="1"/>
  <c r="P17" i="1"/>
  <c r="P16" i="1"/>
  <c r="P15" i="1"/>
  <c r="P14" i="1"/>
  <c r="P13" i="1"/>
  <c r="P12" i="1"/>
  <c r="P10" i="1"/>
  <c r="I10" i="1"/>
  <c r="P9" i="1"/>
  <c r="I9" i="1"/>
  <c r="P8" i="1"/>
  <c r="I8" i="1"/>
  <c r="P7" i="1"/>
  <c r="N71" i="2"/>
  <c r="N70" i="2"/>
  <c r="N69" i="2"/>
  <c r="N68" i="2"/>
  <c r="H68" i="2"/>
  <c r="N67" i="2"/>
  <c r="N66" i="2"/>
  <c r="N65" i="2"/>
  <c r="N64" i="2"/>
  <c r="N63" i="2"/>
  <c r="H63" i="2"/>
  <c r="N62" i="2"/>
  <c r="N58" i="2"/>
  <c r="N57" i="2"/>
  <c r="N56" i="2"/>
  <c r="N55" i="2"/>
  <c r="N54" i="2"/>
  <c r="H54" i="2"/>
  <c r="N53" i="2"/>
  <c r="N52" i="2"/>
  <c r="N51" i="2"/>
  <c r="N50" i="2"/>
  <c r="N49" i="2"/>
  <c r="H49" i="2"/>
  <c r="N48" i="2"/>
  <c r="N37" i="2"/>
  <c r="N36" i="2"/>
  <c r="N35" i="2"/>
  <c r="N34" i="2"/>
  <c r="H34" i="2"/>
  <c r="N33" i="2"/>
  <c r="N32" i="2"/>
  <c r="N31" i="2"/>
  <c r="N30" i="2"/>
  <c r="N29" i="2"/>
  <c r="H29" i="2"/>
  <c r="N28" i="2"/>
  <c r="N24" i="2"/>
  <c r="N23" i="2"/>
  <c r="N22" i="2"/>
  <c r="N21" i="2"/>
  <c r="N20" i="2"/>
  <c r="H20" i="2"/>
  <c r="N19" i="2"/>
  <c r="N18" i="2"/>
  <c r="N17" i="2"/>
  <c r="N16" i="2"/>
  <c r="N15" i="2"/>
  <c r="H15" i="2"/>
  <c r="N14" i="2"/>
  <c r="N13" i="2"/>
  <c r="N12" i="2"/>
  <c r="N11" i="2"/>
  <c r="N10" i="2"/>
  <c r="N9" i="2"/>
  <c r="N8" i="2"/>
  <c r="H8" i="2"/>
  <c r="N7" i="2"/>
  <c r="N227" i="3"/>
  <c r="N226" i="3"/>
  <c r="N225" i="3"/>
  <c r="N224" i="3"/>
  <c r="N223" i="3"/>
  <c r="H223" i="3"/>
  <c r="N222" i="3"/>
  <c r="N220" i="3"/>
  <c r="N219" i="3"/>
  <c r="N218" i="3"/>
  <c r="N217" i="3"/>
  <c r="N216" i="3"/>
  <c r="N215" i="3"/>
  <c r="N214" i="3"/>
  <c r="N213" i="3"/>
  <c r="N212" i="3"/>
  <c r="N211" i="3"/>
  <c r="N210" i="3"/>
  <c r="N209" i="3"/>
  <c r="H209" i="3"/>
  <c r="N208" i="3"/>
  <c r="N203" i="3"/>
  <c r="N201" i="3"/>
  <c r="N195" i="3"/>
  <c r="N194" i="3"/>
  <c r="N193" i="3"/>
  <c r="N192" i="3"/>
  <c r="H192" i="3"/>
  <c r="N191" i="3"/>
  <c r="N182" i="3"/>
  <c r="N181" i="3"/>
  <c r="N180" i="3"/>
  <c r="N179" i="3"/>
  <c r="H179" i="3"/>
  <c r="N178" i="3"/>
  <c r="N175" i="3"/>
  <c r="H175" i="3"/>
  <c r="N174" i="3"/>
  <c r="N173" i="3"/>
  <c r="N171" i="3"/>
  <c r="N170" i="3"/>
  <c r="N169" i="3"/>
  <c r="N168" i="3"/>
  <c r="N167" i="3"/>
  <c r="H167" i="3"/>
  <c r="N166" i="3"/>
  <c r="N165" i="3"/>
  <c r="N164" i="3"/>
  <c r="N163" i="3"/>
  <c r="N162" i="3"/>
  <c r="H162" i="3"/>
  <c r="N161" i="3"/>
  <c r="N155" i="3"/>
  <c r="N154" i="3"/>
  <c r="N153" i="3"/>
  <c r="H153" i="3"/>
  <c r="N152" i="3"/>
  <c r="N151" i="3"/>
  <c r="N150" i="3"/>
  <c r="N149" i="3"/>
  <c r="N148" i="3"/>
  <c r="H148" i="3"/>
  <c r="N147" i="3"/>
  <c r="N146" i="3"/>
  <c r="N145" i="3"/>
  <c r="N144" i="3"/>
  <c r="N143" i="3"/>
  <c r="H143" i="3"/>
  <c r="N142" i="3"/>
  <c r="N141" i="3"/>
  <c r="N140" i="3"/>
  <c r="N139" i="3"/>
  <c r="N138" i="3"/>
  <c r="H138" i="3"/>
  <c r="N137" i="3"/>
  <c r="N136" i="3"/>
  <c r="N135" i="3"/>
  <c r="N134" i="3"/>
  <c r="N133" i="3"/>
  <c r="N132" i="3"/>
  <c r="N131" i="3"/>
  <c r="N130" i="3"/>
  <c r="N129" i="3"/>
  <c r="N128" i="3"/>
  <c r="H128" i="3"/>
  <c r="N127" i="3"/>
  <c r="N126" i="3"/>
  <c r="N125" i="3"/>
  <c r="N124" i="3"/>
  <c r="H124" i="3"/>
  <c r="N123" i="3"/>
  <c r="N122" i="3"/>
  <c r="N121" i="3"/>
  <c r="N120" i="3"/>
  <c r="N119" i="3"/>
  <c r="H119" i="3"/>
  <c r="N118" i="3"/>
  <c r="N117" i="3"/>
  <c r="N116" i="3"/>
  <c r="N115" i="3"/>
  <c r="N114" i="3"/>
  <c r="H114" i="3"/>
  <c r="N112" i="3"/>
  <c r="N111" i="3"/>
  <c r="N110" i="3"/>
  <c r="N109" i="3"/>
  <c r="H109" i="3"/>
  <c r="N108" i="3"/>
  <c r="N104" i="3"/>
  <c r="N103" i="3"/>
  <c r="N102" i="3"/>
  <c r="N101" i="3"/>
  <c r="H101" i="3"/>
  <c r="N100" i="3"/>
  <c r="N81" i="3"/>
  <c r="N80" i="3"/>
  <c r="N79" i="3"/>
  <c r="N78" i="3"/>
  <c r="N77" i="3"/>
  <c r="N76" i="3"/>
  <c r="N75" i="3"/>
  <c r="N74" i="3"/>
  <c r="N73" i="3"/>
  <c r="N72" i="3"/>
  <c r="N71" i="3"/>
  <c r="N70" i="3"/>
  <c r="N69" i="3"/>
  <c r="N68" i="3"/>
  <c r="N67" i="3"/>
  <c r="H67" i="3"/>
  <c r="N66" i="3"/>
  <c r="N65" i="3"/>
  <c r="N64" i="3"/>
  <c r="N63" i="3"/>
  <c r="N62" i="3"/>
  <c r="H62" i="3"/>
  <c r="N61" i="3"/>
  <c r="N60" i="3"/>
  <c r="N59" i="3"/>
  <c r="N58" i="3"/>
  <c r="N57" i="3"/>
  <c r="N56" i="3"/>
  <c r="N55" i="3"/>
  <c r="N54" i="3"/>
  <c r="N53" i="3"/>
  <c r="H53" i="3"/>
  <c r="N52" i="3"/>
  <c r="N47" i="3"/>
  <c r="N46" i="3"/>
  <c r="H46" i="3"/>
  <c r="N45" i="3"/>
  <c r="H45" i="3"/>
  <c r="N44" i="3"/>
  <c r="N43" i="3"/>
  <c r="N42" i="3"/>
  <c r="N41" i="3"/>
  <c r="N40" i="3"/>
  <c r="H40" i="3"/>
  <c r="N39" i="3"/>
  <c r="N38" i="3"/>
  <c r="N37" i="3"/>
  <c r="H37" i="3"/>
  <c r="N36" i="3"/>
  <c r="N35" i="3"/>
  <c r="H35" i="3"/>
  <c r="N34" i="3"/>
  <c r="N33" i="3"/>
  <c r="N32" i="3"/>
  <c r="N31" i="3"/>
  <c r="N30" i="3"/>
  <c r="H30" i="3"/>
  <c r="N29" i="3"/>
  <c r="N28" i="3"/>
  <c r="N27" i="3"/>
  <c r="N26" i="3"/>
  <c r="H26" i="3"/>
  <c r="N25" i="3"/>
  <c r="N24" i="3"/>
  <c r="N23" i="3"/>
  <c r="N22" i="3"/>
  <c r="N21" i="3"/>
  <c r="H21" i="3"/>
  <c r="N20" i="3"/>
  <c r="N19" i="3"/>
  <c r="N18" i="3"/>
  <c r="N17" i="3"/>
  <c r="H17" i="3"/>
  <c r="N16" i="3"/>
  <c r="N15" i="3"/>
  <c r="N14" i="3"/>
  <c r="N13" i="3"/>
  <c r="N8" i="3"/>
  <c r="H8" i="3"/>
  <c r="N7" i="3"/>
</calcChain>
</file>

<file path=xl/sharedStrings.xml><?xml version="1.0" encoding="utf-8"?>
<sst xmlns="http://schemas.openxmlformats.org/spreadsheetml/2006/main" count="1756" uniqueCount="611">
  <si>
    <t>Информация о тарифах субъектов естественных монополий, включенных в местный раздел</t>
  </si>
  <si>
    <t xml:space="preserve">Государственного регистра субъектов естественных монополий по Акмолинской области, </t>
  </si>
  <si>
    <t>№ п/п</t>
  </si>
  <si>
    <t xml:space="preserve">Наименование субъекта </t>
  </si>
  <si>
    <t>Вид регулируемых услуг (товаров, работ)</t>
  </si>
  <si>
    <t>Тарифы на 01 января 2022 года</t>
  </si>
  <si>
    <t>Тарифы на 01 декабря 2021 года</t>
  </si>
  <si>
    <t>Тарифы на 01ноября 2021 года</t>
  </si>
  <si>
    <t>Тарифы на 01 октября 2021 года</t>
  </si>
  <si>
    <t>Тарифы на 01 февраля 2022 года</t>
  </si>
  <si>
    <t>Утвержденный тариф без НДС</t>
  </si>
  <si>
    <t>производство, передача, распределение и снабжение тепловой энергией</t>
  </si>
  <si>
    <t>с 01.04.2020 г. (дифференцированные тарифы на период ЧП)</t>
  </si>
  <si>
    <t>ПРИКАЗ ДКРЕМ 223-ОД от 25 ноября 2020 года, предельный  тариф на 2021 год</t>
  </si>
  <si>
    <t>население</t>
  </si>
  <si>
    <t>население (с ПУ)</t>
  </si>
  <si>
    <t>население (без ПУ)</t>
  </si>
  <si>
    <t>прочие потребители</t>
  </si>
  <si>
    <t>прочие  (с ПУ)</t>
  </si>
  <si>
    <t>прочие  (без ПУ)</t>
  </si>
  <si>
    <t>бюджетные организации</t>
  </si>
  <si>
    <t xml:space="preserve">с 01.01.2019 г. </t>
  </si>
  <si>
    <t xml:space="preserve">2,79 тнг. кВт./час </t>
  </si>
  <si>
    <t>с 01.01.2019 г</t>
  </si>
  <si>
    <t>подача воды по распределительным сетям</t>
  </si>
  <si>
    <t>средневзв. 105,82 тнг/м3</t>
  </si>
  <si>
    <t>тепловики</t>
  </si>
  <si>
    <t xml:space="preserve">прочие </t>
  </si>
  <si>
    <t>бюджетные</t>
  </si>
  <si>
    <t>с 01.01.2019 г.</t>
  </si>
  <si>
    <t>183,50 тнг/м3</t>
  </si>
  <si>
    <t>с 01.01.2017 г. (предельный уровень тарифа 01.12.2016 г. - 2021 г.)</t>
  </si>
  <si>
    <t>21395,15 тенге/вагоно-км</t>
  </si>
  <si>
    <t xml:space="preserve">с 01.11.2018 г. </t>
  </si>
  <si>
    <t>212,68 тнг/м3</t>
  </si>
  <si>
    <t>с 01.12.2019 г. (упрощенный порядок)</t>
  </si>
  <si>
    <t>вновь созданный субъект</t>
  </si>
  <si>
    <t xml:space="preserve">предоставление подъездного пути для проезда подвижного состава при условии отсутствия конкурентного подъездного пути </t>
  </si>
  <si>
    <t>с 01.05.2017 г. (упрощенный порядок)</t>
  </si>
  <si>
    <t>ТОО "Степногорск Энерготранзит"</t>
  </si>
  <si>
    <t>2,16 тнг.кВт./час</t>
  </si>
  <si>
    <t>2,47 тнг.кВт./час</t>
  </si>
  <si>
    <t>с 01.12.2019 г. (ВКТ 01.07.2015 г. -30.06.2020 г.)</t>
  </si>
  <si>
    <t>ПРИКАЗ ДКРЕМ 116-ОД от 02августа 2021 года, предельный  тариф на 2021 год</t>
  </si>
  <si>
    <t>с 1 января 2021 года, ПРИКАЗ ДКРЕМ 225-ОД от 25 ноября 2020 года, предельный  тариф на 2021 год</t>
  </si>
  <si>
    <t xml:space="preserve">0,96 тнг.кВт./час </t>
  </si>
  <si>
    <t xml:space="preserve">   -  </t>
  </si>
  <si>
    <t>бюджетные орг. (с ПУ)</t>
  </si>
  <si>
    <t>бюджетные орг. (без ПУ)</t>
  </si>
  <si>
    <t>ТОО "Энерговодсервис"</t>
  </si>
  <si>
    <t xml:space="preserve">с 01.10.2015 г. </t>
  </si>
  <si>
    <t>отвод сточных вод</t>
  </si>
  <si>
    <t>с 01.10.2015 г.</t>
  </si>
  <si>
    <t>2,92 тнг/кВатч</t>
  </si>
  <si>
    <t>средневзв. 171,34тнг/м3</t>
  </si>
  <si>
    <t>с 01.04.2020 г (дифференцированные тарифы на период ЧП, дифф предельные уровни тарифов)</t>
  </si>
  <si>
    <t>средневзв. 51,73 тнг/куб.м</t>
  </si>
  <si>
    <t>54,46 тнг/куб.м</t>
  </si>
  <si>
    <t>72,9 тнг/куб.м</t>
  </si>
  <si>
    <t>246,54 тен/куб.м.</t>
  </si>
  <si>
    <t>-</t>
  </si>
  <si>
    <t>ТОО "Транзит-СТ"</t>
  </si>
  <si>
    <t>1,159 тнг/кВтч</t>
  </si>
  <si>
    <t>1,39 тнг/кВтч</t>
  </si>
  <si>
    <t>средневзв. 101,88 тнг./м3</t>
  </si>
  <si>
    <t>средневзв. 122,31 тнг./м3</t>
  </si>
  <si>
    <t>средневзв. 122,31 тнг/м3</t>
  </si>
  <si>
    <t>средневзв. 127,0 тнг/м3</t>
  </si>
  <si>
    <t>средневзв. 169,77 тнг/м3</t>
  </si>
  <si>
    <t>средневзв. 154,92 тнг/м3</t>
  </si>
  <si>
    <t>с 01.11.2016 г</t>
  </si>
  <si>
    <t xml:space="preserve"> с 01.05.2019 г. (Самостоятельное снижение по 91-ОД)</t>
  </si>
  <si>
    <t xml:space="preserve"> с 01.05.2019 г. Приказ 68-ОД от 28.05.2019 года (самостоятельное снижение на индекс по 91-ОД )</t>
  </si>
  <si>
    <t xml:space="preserve"> с 01.05.2019 г. Приказ 67-ОД от 28.05.2019 года (самостоятельное снижение на индекс по 91-ОД )</t>
  </si>
  <si>
    <t>ГКП на ПХВ "Аршалы Су - 2030" при акимате Аршалынского района</t>
  </si>
  <si>
    <t>с 01.10.2019 г. (временный компенсирующий тариф)</t>
  </si>
  <si>
    <t xml:space="preserve"> 
Приказ 162-ОД от 19.10.2020, ВКТ, период   01.11.2020-01.10.2021 </t>
  </si>
  <si>
    <t>средневзв. 144,95 тнг/м3</t>
  </si>
  <si>
    <t>производство, передача, распределение и (или) снабжение тепловой энергией</t>
  </si>
  <si>
    <t>средневзв. 170,86 тнг/м3</t>
  </si>
  <si>
    <t>с 01.07.2017 г. (временный компенсирующий тариф)</t>
  </si>
  <si>
    <t>ВКТ до 01.08.20
73-ОД от 11.06.19</t>
  </si>
  <si>
    <t xml:space="preserve"> среднвзв.1673,99 тнг./м3</t>
  </si>
  <si>
    <t>средневзв. 118,15 тнг./м3</t>
  </si>
  <si>
    <t>отвод сточных вод с.Жалтыр</t>
  </si>
  <si>
    <t>76,24 тнг./м3</t>
  </si>
  <si>
    <t>средневзв. 110,03 тнг./м3</t>
  </si>
  <si>
    <t>приказ ВКТ от 19 октября 155-ОД</t>
  </si>
  <si>
    <t>средневзв. 180,72 тнг/м3</t>
  </si>
  <si>
    <t>51,70 тнг/м3</t>
  </si>
  <si>
    <t>52,67тнг/м3</t>
  </si>
  <si>
    <t>предельный тариф на 2020 год №193-ОД от 25.11.2016</t>
  </si>
  <si>
    <t xml:space="preserve">производство, передача, распределение и снабжение тепловой энергией                                  </t>
  </si>
  <si>
    <t>с 01.01.2017 г.</t>
  </si>
  <si>
    <t>на индекс инфля Приказ №254-ОД  от 28 декабря 2020 года, с 1 января 2021</t>
  </si>
  <si>
    <t>средневзв. 5811,82 тнг/Гкал</t>
  </si>
  <si>
    <t>с 01.12.2016 г. (ВКТ)</t>
  </si>
  <si>
    <t>с 01.11.2019 г.  (ВСС по 80-ке)</t>
  </si>
  <si>
    <t>Окончание срока действия тарифа в упрощенном порядке. ПРИКАЗ ДКРЕМ 154-ОД от 19.10..2020 с вводом в действие с 1 января 2021</t>
  </si>
  <si>
    <t>бюджетные орг.</t>
  </si>
  <si>
    <t>средневзв. 15777,34 тнг/Гкал</t>
  </si>
  <si>
    <t>Приказ 138-Од от28.09.2020 года (упрощенный порядок) с 1 ноября 2020 года</t>
  </si>
  <si>
    <t>01.10.2019 г. (ВСС по 80-ке)</t>
  </si>
  <si>
    <t>ВСС, в упрощенном порядке по 80-ке № 121-ОД от 16.09.2019 года</t>
  </si>
  <si>
    <t>с 01.01.2020 г.</t>
  </si>
  <si>
    <t>очистка сточных вод</t>
  </si>
  <si>
    <t>с 01.07.2019 г.</t>
  </si>
  <si>
    <t>ввод с 1января 2021, ПРИКАЗ 176-ОД от 29 октября 2020</t>
  </si>
  <si>
    <t>средневзв. 137,11 тнг/м3</t>
  </si>
  <si>
    <t>среднвз. 243,11 тнг/м3</t>
  </si>
  <si>
    <t>с 15.01.2017 г. (упрощенный порядок)</t>
  </si>
  <si>
    <t>приказ 257-ОД от 31 декабря 2020 года</t>
  </si>
  <si>
    <t>средневзв. 215,25 тнг/м3</t>
  </si>
  <si>
    <t>средневзв. 215,25 тнг/м4</t>
  </si>
  <si>
    <t>средневзв. 215,25 тнг/м5</t>
  </si>
  <si>
    <t>средневзв. 190,35тнг/м3</t>
  </si>
  <si>
    <t>средневзв. 190,35тнг/м4</t>
  </si>
  <si>
    <t>средневзв. 190,35тнг/м5</t>
  </si>
  <si>
    <t>приказ №253-ОД от 25 декабря 2020, ввод с 01.02-2021 года</t>
  </si>
  <si>
    <t>средневзв. 170,6 тнг/м3</t>
  </si>
  <si>
    <t>производство,передача, распределение и снабжение тепловой энергией (котельная №5)</t>
  </si>
  <si>
    <t>производство,передача, распределение и снабжение тепловой энергией (котельная №5,8,10,1)</t>
  </si>
  <si>
    <t>приказ от 8 января 2021 года № 1-ОД, в общем порядке пересмотр тарифа (после упрощенки)</t>
  </si>
  <si>
    <t>средний</t>
  </si>
  <si>
    <t>производство,передача, распределение и снабжение тепловой энергией                          (котельная №8)</t>
  </si>
  <si>
    <t>средневзв. 111,51 тнг/м3</t>
  </si>
  <si>
    <t xml:space="preserve"> с 01.01.2019 г. </t>
  </si>
  <si>
    <t>отвод сточных вод ( объект канализацинной насосной станции находящийся по адресу г.Есиль ул.К.Мунайтпасова 1)</t>
  </si>
  <si>
    <t>93,63 тнг/м3</t>
  </si>
  <si>
    <t>средневзв. 98,98 тнг/м3</t>
  </si>
  <si>
    <t>с 01.01.19г</t>
  </si>
  <si>
    <t>средневзв. 148,57 тнг/м3</t>
  </si>
  <si>
    <t>средневзв. 317,50 тнг/м3</t>
  </si>
  <si>
    <t>ГКП на ПХВ "Жаксы Су Арнасы" при акимате Жаксынского района</t>
  </si>
  <si>
    <t>средневзв. 143,18 тнг/м3</t>
  </si>
  <si>
    <t>с 25.10.2018 г. (ЧРМ)</t>
  </si>
  <si>
    <t>Приказ ДКРЕМ 165-ОД от 19.10.2020 с вводом в действие с 1 ноября 2020</t>
  </si>
  <si>
    <t xml:space="preserve">ГКП на ПХВ "Коммунсервис" при отделе жилищно-коммунального хозяйства, пассажирского транспорта и автомобильных дорог Жаркаинского района </t>
  </si>
  <si>
    <t>средневзв. 200,28 тнг/м3</t>
  </si>
  <si>
    <t>с 01.01.2016 г.</t>
  </si>
  <si>
    <t>ВКТ 
52-ОД от 30.04.2019</t>
  </si>
  <si>
    <t>с 10.11.2017 г. (ЧРМ)</t>
  </si>
  <si>
    <t>158-ОД от 27.10.17 (утвреж 176)</t>
  </si>
  <si>
    <t>с 01.05.2018 г. (упрощенный порядок)</t>
  </si>
  <si>
    <t>54-ОД от 12.04.18 (утверж 80-ОД ) в упрощенном порядке</t>
  </si>
  <si>
    <t>80,16 тнг/м3</t>
  </si>
  <si>
    <t>617,16 тнг/вагоно-км</t>
  </si>
  <si>
    <t>с 01.02.2015 г.</t>
  </si>
  <si>
    <t>513,54 тенге/м3</t>
  </si>
  <si>
    <t>с 01.06.2019 г. (по 80-ке)</t>
  </si>
  <si>
    <t>Приказ ДКРЕМ 136-ОД от 28.09.2020 с вводом в действие с 1 ноября 2020</t>
  </si>
  <si>
    <t>средневзв. 104,06 тнг/м3</t>
  </si>
  <si>
    <t>с 01.04.2015 года</t>
  </si>
  <si>
    <t>средневзв. 209,37 тнг/м3</t>
  </si>
  <si>
    <t>средневзв. 104,06 тнг/м4</t>
  </si>
  <si>
    <t>средневзв. 104,06 тнг/м5</t>
  </si>
  <si>
    <t>70,22 тнг/м3</t>
  </si>
  <si>
    <t>79,93 тнг/м3</t>
  </si>
  <si>
    <t>70,22 тнг/м4</t>
  </si>
  <si>
    <t>70,22 тнг/м5</t>
  </si>
  <si>
    <t>средневзв. 154,76 тнг/м3</t>
  </si>
  <si>
    <t>01.01.2019г</t>
  </si>
  <si>
    <t>ПРИКАЗ ВКТ от 1 сентября 2020 года № 110-ОД</t>
  </si>
  <si>
    <t>ВСС, в упрощенном порядке 137-ОД от 28.09..2020 с вводом в действие с 1 ноября 2020</t>
  </si>
  <si>
    <t xml:space="preserve"> №4-ОД от 13 января 2021 года (в общем порядке после упрощенки), с 1 февраля 2021 года</t>
  </si>
  <si>
    <t xml:space="preserve">№189-ОД от 23 ноября 2016г. (увтерждение по 215-ОД ) </t>
  </si>
  <si>
    <t>средневзв. 189,7 тнг/м3</t>
  </si>
  <si>
    <t>с 10.01.2019 г.</t>
  </si>
  <si>
    <t>№63-ОД от 23.05.2019г. (снижение по 91-ОД )</t>
  </si>
  <si>
    <t>Ранее действующий тариф</t>
  </si>
  <si>
    <t xml:space="preserve">Действующий в настоящее время тариф </t>
  </si>
  <si>
    <t>Дата ввода</t>
  </si>
  <si>
    <t>143,07 тг/м3</t>
  </si>
  <si>
    <t xml:space="preserve">средневзв. 13788,41, тг/Гкал      </t>
  </si>
  <si>
    <t>с 01.01.2019</t>
  </si>
  <si>
    <t xml:space="preserve">средневзв. 13313 тг/Гкал      </t>
  </si>
  <si>
    <t xml:space="preserve">Приказ 45-ОД от 30 марта 2021 года ВКТ </t>
  </si>
  <si>
    <t xml:space="preserve">средневзв. 290,94 тг/м3 </t>
  </si>
  <si>
    <t>5,77 тг/кВтч</t>
  </si>
  <si>
    <t>115,83 тг/м3</t>
  </si>
  <si>
    <t xml:space="preserve">с 01.07.2015 г. </t>
  </si>
  <si>
    <t>3,80 тнг. кВт.час</t>
  </si>
  <si>
    <t>с 01.01.2018 г. (предельный уровень тарифа 2016-2020 гг.)</t>
  </si>
  <si>
    <t>ТОО "Костанайская теплораспределительная компания"</t>
  </si>
  <si>
    <t>с 10.11.2018 г. (упрощенный порядок)</t>
  </si>
  <si>
    <t xml:space="preserve">средневзв. 15430,0 тг/Гкал      </t>
  </si>
  <si>
    <t>19-ОД от 3 февраля 2020 года</t>
  </si>
  <si>
    <t>ВСС</t>
  </si>
  <si>
    <t>Егиндыколь су арнасы</t>
  </si>
  <si>
    <t>средневзв.15344,96 тенге/Гкал</t>
  </si>
  <si>
    <t xml:space="preserve">средневзв. 15344,96 тг/Гкал      </t>
  </si>
  <si>
    <t>40-ОД от 12.03.2021</t>
  </si>
  <si>
    <t xml:space="preserve">Приложение </t>
  </si>
  <si>
    <t>Тарифы на 01 ноября 2021 года</t>
  </si>
  <si>
    <t>ТОО "ЭнергоПромКомпани"</t>
  </si>
  <si>
    <t>среднеотпускной 72,90</t>
  </si>
  <si>
    <t>среднеотпускной 67,97</t>
  </si>
  <si>
    <t>ТОО "Кокшетау - Транс - Газ"</t>
  </si>
  <si>
    <t>ИП Садвакасова Ж.С.</t>
  </si>
  <si>
    <t>ИП Джуркин М.В.</t>
  </si>
  <si>
    <t>ТОО "Газ-Кызмет"</t>
  </si>
  <si>
    <t>ТОО "Лайтэк"</t>
  </si>
  <si>
    <t xml:space="preserve">1,28 тнг.кВт./час </t>
  </si>
  <si>
    <t>ЧРМ 74-ОД от 31.05 2021</t>
  </si>
  <si>
    <t>ЧРМ 76-ОД от 31.05 2021</t>
  </si>
  <si>
    <t>57,24 тнг/куб.м</t>
  </si>
  <si>
    <t>57,59 тнг/куб.м</t>
  </si>
  <si>
    <t>83,43 тнг/куб.м</t>
  </si>
  <si>
    <t>86,77тнг/куб.м</t>
  </si>
  <si>
    <t xml:space="preserve"> утв. 158-ОД  19 октября 2020 года</t>
  </si>
  <si>
    <t>135,90 тнг/м4</t>
  </si>
  <si>
    <t>135,90 тнг/м5</t>
  </si>
  <si>
    <t>от 7 сентября 2018 года № 101-ОД  по 176 Правилам, с 1 ноября 2018 года</t>
  </si>
  <si>
    <t>упрощенка по 80-ке №1157  П311-ОД от 10.11.10</t>
  </si>
  <si>
    <t>утв. 176-ОД  Приказ 136-ОД от 20.09.17</t>
  </si>
  <si>
    <t>средневзв. 6447,78 тнг/Гкал</t>
  </si>
  <si>
    <t>средневзв. 6970,05 тнг/Гкал</t>
  </si>
  <si>
    <t>средневзв. 6919,35 тнг/Гкал</t>
  </si>
  <si>
    <t>с 15.03.2017 г. (упрощенный порядок)</t>
  </si>
  <si>
    <t>средневзв. 7648,98 тнг/Гкал</t>
  </si>
  <si>
    <t>утверж. 176 (45-ОД от 20.03.18)</t>
  </si>
  <si>
    <t xml:space="preserve"> на индекс инфляции  внутренний приказ СЕМ №80/1 от 15.12.2015 г (Письмо-согласование №04-14/3457 от 28.12.2015)</t>
  </si>
  <si>
    <t>утверж. 176 (№ 83 ОД от 29.06.2017 г)</t>
  </si>
  <si>
    <t xml:space="preserve"> с 01.01.2020 г.</t>
  </si>
  <si>
    <t xml:space="preserve"> утвержден по 176-ОД (181-ОД от 22.11.2017)</t>
  </si>
  <si>
    <t>средневзв. 195,1 тнг/м3</t>
  </si>
  <si>
    <t>ВКТ (№161-ОД от 19.10.2020)</t>
  </si>
  <si>
    <t xml:space="preserve">ЧРМ от 1 июня 2021 года №77-ОД </t>
  </si>
  <si>
    <t>средневзв.12335,65 тенге/Гкал</t>
  </si>
  <si>
    <t>120-ОД от 7 сентября 2020 ВКТ с вводом в действие с 01.01.2021</t>
  </si>
  <si>
    <t>Приказ 125-ОД от 18 сентября 2020 года на индекс</t>
  </si>
  <si>
    <t>ТОО "Кокшетау Энерго"</t>
  </si>
  <si>
    <t>6,10 тг/кВтч</t>
  </si>
  <si>
    <t>с 01.09.2020-01.12.2020 г.ЧРМ</t>
  </si>
  <si>
    <t>244,35 тг/м3</t>
  </si>
  <si>
    <t>АО "Акмолинская распределительная  электросетевая компания"</t>
  </si>
  <si>
    <t>4,85 тнг/кВт.час</t>
  </si>
  <si>
    <t>с 01.01.2020 г. предельный тариф на 2020</t>
  </si>
  <si>
    <t>Аршалы су 2030</t>
  </si>
  <si>
    <t>среднеотпускной 100,41</t>
  </si>
  <si>
    <t>среднеотпускной 101,69</t>
  </si>
  <si>
    <t>средневзв. 142,03тнг/м3</t>
  </si>
  <si>
    <t>ПРИКАЗ ДКРЕМ 31-ОД от 22 февраля 2021 года</t>
  </si>
  <si>
    <t>средневзв. 140,36тнг/м3</t>
  </si>
  <si>
    <t>средневзв. 66,43 тнг/куб.м</t>
  </si>
  <si>
    <t>средневзв. 69,38 тнг/куб.м</t>
  </si>
  <si>
    <t>средневзв. 226,90 тнг/м3</t>
  </si>
  <si>
    <t xml:space="preserve">Приказ ДКРЕМ 48-ОД от 30.03.2021 </t>
  </si>
  <si>
    <t>средневзв. 100,10 тнг./м3</t>
  </si>
  <si>
    <t>Приказ от 12 января 2021 года № 3-ОД</t>
  </si>
  <si>
    <t>Приказ 66-ОД от 28.05.19 утвер. по Правилам 91-ОД</t>
  </si>
  <si>
    <t>418-ОД от 28.12.2009</t>
  </si>
  <si>
    <t>утвер. 176 от 17.07.18 №80-ОД</t>
  </si>
  <si>
    <t>средневзв. 150,51 тнг/м3</t>
  </si>
  <si>
    <t>Приказ 162-ОД от 19.10.2020 ВКТ</t>
  </si>
  <si>
    <t>средневзв. 192,99 тнг./м3</t>
  </si>
  <si>
    <t>Дифференциация тарифов, отмена ВКТ, возврат к приказу СЕМ</t>
  </si>
  <si>
    <t>средневзв. 108,70 тнг/м3</t>
  </si>
  <si>
    <t xml:space="preserve">малой мощности №84-Од от 9.06.2021 года </t>
  </si>
  <si>
    <t>средневзв. 209,95 тнг/м3</t>
  </si>
  <si>
    <t xml:space="preserve"> Отмена ВКТ, возврат к предельному тарифу с дифференциацией на уровне 2020-г, без повышения населению и прочим</t>
  </si>
  <si>
    <t>средневзв. 105,12 тнг/м3</t>
  </si>
  <si>
    <t xml:space="preserve">ПРИКАЗ 87-ОД от 17 июня 2021 ЧРМ </t>
  </si>
  <si>
    <t>средневзв. 196,42 тнг/м3</t>
  </si>
  <si>
    <t xml:space="preserve">ЧРМ приказ от 28.05.2021 №71-ОД года </t>
  </si>
  <si>
    <t>36-од от 04.03.2021 (отмена ВКТ)</t>
  </si>
  <si>
    <t>утвержден по 80-ке (59-ОД от  28.04.2018) Субсидируется  с.Знаменка с.Курское с.Интернациональное</t>
  </si>
  <si>
    <t>утвержден по 80-ке (115-ОД от 24.09.2018)</t>
  </si>
  <si>
    <t>средневзв. 274,72 тнг/м3</t>
  </si>
  <si>
    <t>149-ОД от 19 октября 2020 ВКТ с вводом в действие с 01.01.2021</t>
  </si>
  <si>
    <t>приказ ГКП на ПХВ «Жаксы Су Арнасы» № 135 от 15.09.2017 г. на индекс потребительских цен (письмо-согласование 05-14/2470   от: 29.09.2017)</t>
  </si>
  <si>
    <t>средневзв. 184,41 тнг/м3</t>
  </si>
  <si>
    <t>от 07 сентября 2020  года № 114-ОД, с вводом в действие  01.01.2021 г.</t>
  </si>
  <si>
    <t>средневзв. 188,75 тнг/м3</t>
  </si>
  <si>
    <t>156-ОД от 28.10.2016 года малой мощности</t>
  </si>
  <si>
    <t>539,27 тенге/м3</t>
  </si>
  <si>
    <t>ранее утвер. Тариф 1437,85 тенге/м3 ВКТ введен 2019 и 2020гг 147-ОД от 15.10.2020 с вводом в действие с 1 января 2021 года</t>
  </si>
  <si>
    <t>средневзв. 220,82 тнг/м3</t>
  </si>
  <si>
    <t>ВКТ (№148-ОД от 15.04.2020)</t>
  </si>
  <si>
    <t>средневзв. 120,70 тнг/м3</t>
  </si>
  <si>
    <t>157-ОД от 19.10.2020 ВКТ с вводом в действие с 01.01.2021</t>
  </si>
  <si>
    <t>средневзв. 150,31 тнг/м3</t>
  </si>
  <si>
    <t>средневзв. 192,11 тнг/м3</t>
  </si>
  <si>
    <t>Дифференциация тарифов, недопущение роста населению245-ОД от 20 декабря 2020 года</t>
  </si>
  <si>
    <t>средневзв. 195тнг/м3</t>
  </si>
  <si>
    <t>Приказ №231-ОД от 25.10.2020</t>
  </si>
  <si>
    <t xml:space="preserve">средневзв. 302,58 тг/м3 </t>
  </si>
  <si>
    <t xml:space="preserve">№ 46-ОД от 30 марта 2021 года  ВКТ  </t>
  </si>
  <si>
    <t>241,96 тг/м3</t>
  </si>
  <si>
    <t>предельный тариф на 2020-2024 годы, с 1 октября 2020 года</t>
  </si>
  <si>
    <t>185 тг/м3</t>
  </si>
  <si>
    <t>Приказ №170-ОД (упрощенный порядок)</t>
  </si>
  <si>
    <t>180,3 тг/м3</t>
  </si>
  <si>
    <t>ТОО Гранджол</t>
  </si>
  <si>
    <t>Приказ №171-ОД (упрощенный порядок)</t>
  </si>
  <si>
    <t>Тарифы на 31 декабря 2021 года</t>
  </si>
  <si>
    <t xml:space="preserve">2,90 тнг. кВт./час </t>
  </si>
  <si>
    <t>приказ 59-ОД от 22 апреля 2021 года на 2021-2025 годы  ЧРМ  ввод в действия с 1 мая 2021 года</t>
  </si>
  <si>
    <t>приказ 58-ОД от 22 апреля 2021 года на 2021-2025 годы ЧРМ  ввод в действия с 1 мая 2021 года</t>
  </si>
  <si>
    <t>приказ 57-ОД от 22 апреля 2021 года на 2021-2025 годы  ЧРМ  ввод в действия с 1 мая 2021 года</t>
  </si>
  <si>
    <t>3,59  тнг/кВтч</t>
  </si>
  <si>
    <t>№102-ОД от 19.07.2021</t>
  </si>
  <si>
    <t>Приказ ДКРЕМ №56-ОД от 22 апреля 2021 года ввод в действие с 1 мая 2021 года ЧРМ</t>
  </si>
  <si>
    <t>приказ 61-ОД от 22 апреля 2021 года на 2021-2025 годы ЧРМ ввод вдействие с 1 мая 2021 года</t>
  </si>
  <si>
    <t xml:space="preserve">приказ ДКРЕМ 62-ОД от 22 апреля 2021 года на 2021-2025 годы  ЧРМ  ввод в действие с 1 мая 2021 года </t>
  </si>
  <si>
    <t>175,53 тнг/м4</t>
  </si>
  <si>
    <t>175,53 тнг/м5</t>
  </si>
  <si>
    <t>175,53 тнг/м6</t>
  </si>
  <si>
    <t>233,62 тнг/м3</t>
  </si>
  <si>
    <t>233,62 тнг/м4</t>
  </si>
  <si>
    <t>233,62 тнг/м5</t>
  </si>
  <si>
    <t>233,62 тнг/м6</t>
  </si>
  <si>
    <t>94,41 тнг/м3</t>
  </si>
  <si>
    <t>94,41 тнг/м4</t>
  </si>
  <si>
    <t>94,41 тнг/м5</t>
  </si>
  <si>
    <t>94,41 тнг/м6</t>
  </si>
  <si>
    <t>105,91 тнг/м3</t>
  </si>
  <si>
    <t xml:space="preserve">средневзв. 346,33 тг/м3 </t>
  </si>
  <si>
    <t>ТОО "Теплосервис и К"</t>
  </si>
  <si>
    <t>средневзв. 232,83 тнг./м3</t>
  </si>
  <si>
    <t>182,7  тнг/м3</t>
  </si>
  <si>
    <t>средневзв. 23,90 тнг/м3</t>
  </si>
  <si>
    <t>производство,передача, распределение и снабжение тепловой энергией (котельная №1)</t>
  </si>
  <si>
    <t>Тарифы на 01 декабря 2022 года</t>
  </si>
  <si>
    <t>тарифы на 01 декабря 2022 года</t>
  </si>
  <si>
    <t>ТОО "Max Gas company"</t>
  </si>
  <si>
    <t>78,42 тнг/м3</t>
  </si>
  <si>
    <t>Приказ 94-ОД от 01 августа 2021 года</t>
  </si>
  <si>
    <t>Тарифы на 01 ноября 2024 года</t>
  </si>
  <si>
    <t>на регулируемые услуги (товары, работы) по состоянию на 01 ноября  2024 года</t>
  </si>
  <si>
    <t>Жеке тұлғалар</t>
  </si>
  <si>
    <t>тенге/Гкал</t>
  </si>
  <si>
    <t>есептеу аспаптары жоқ</t>
  </si>
  <si>
    <t>стоимость 1м2</t>
  </si>
  <si>
    <t>тенге/м2</t>
  </si>
  <si>
    <t>Бюджеттік ұйымдар</t>
  </si>
  <si>
    <t>Басқа заңды тұлғалар</t>
  </si>
  <si>
    <t>3.1.</t>
  </si>
  <si>
    <t>ТОО"Шантобе-энергокомлекс"</t>
  </si>
  <si>
    <t>средневзв. 169,76тнг/м3</t>
  </si>
  <si>
    <t xml:space="preserve"> </t>
  </si>
  <si>
    <t xml:space="preserve"> передаче и (или) распределению электрической энергии</t>
  </si>
  <si>
    <t>по передаче и (или) распределению электрической энергии.</t>
  </si>
  <si>
    <t>33,827тенге/ кВтч</t>
  </si>
  <si>
    <t>39,80тенге/ кВтч</t>
  </si>
  <si>
    <t>по розничной реализации сниженного нефтяного газа через РГУ</t>
  </si>
  <si>
    <r>
      <t>617,76 тенге/м</t>
    </r>
    <r>
      <rPr>
        <b/>
        <sz val="9"/>
        <rFont val="Times New Roman"/>
        <family val="1"/>
        <charset val="204"/>
      </rPr>
      <t>3</t>
    </r>
  </si>
  <si>
    <t xml:space="preserve">611,61 тенге/м3 </t>
  </si>
  <si>
    <t xml:space="preserve"> 499,14тенге/м3</t>
  </si>
  <si>
    <t>512,09 тенге/м3</t>
  </si>
  <si>
    <t>на регулируемые услуги (товары, работы) по состоянию на 1 сентября 2025 года</t>
  </si>
  <si>
    <t>2,569 тнг/м3</t>
  </si>
  <si>
    <t>1,346 тнг/м3</t>
  </si>
  <si>
    <t>Тарифы на 01 сентября 2026 года</t>
  </si>
  <si>
    <t>Тарифы на 01 сентября 2026  года</t>
  </si>
  <si>
    <t>Измененные тарифы теңге/м3  без НДС</t>
  </si>
  <si>
    <t>Измененные тарифы теңге/м3 без НДС</t>
  </si>
  <si>
    <t xml:space="preserve">средневзв. 70,99 </t>
  </si>
  <si>
    <t xml:space="preserve">средн. 197,05 </t>
  </si>
  <si>
    <t xml:space="preserve">средн. 141,54 </t>
  </si>
  <si>
    <t xml:space="preserve">средн.85,88 </t>
  </si>
  <si>
    <t>Утвержденный тариф теңге/кВт*ч без НДС</t>
  </si>
  <si>
    <t>Утвержденный тариф теңге/Гкал без НДС</t>
  </si>
  <si>
    <t xml:space="preserve">средневзв. 4 213,9 </t>
  </si>
  <si>
    <t xml:space="preserve">средневзв. 4100,22 </t>
  </si>
  <si>
    <t xml:space="preserve">средневзв. 5605,52 </t>
  </si>
  <si>
    <t xml:space="preserve">средневзв. 5758,78 </t>
  </si>
  <si>
    <t xml:space="preserve">средневзв.6098,89  </t>
  </si>
  <si>
    <t xml:space="preserve">среднвзв. 4684,41 </t>
  </si>
  <si>
    <t xml:space="preserve">средневзв. 4712,87 </t>
  </si>
  <si>
    <t xml:space="preserve">средневзв. 7650,27 </t>
  </si>
  <si>
    <t xml:space="preserve">средневзв. 15777,34 </t>
  </si>
  <si>
    <t xml:space="preserve">средневзв.6079,46 </t>
  </si>
  <si>
    <t xml:space="preserve">средневзв.4261,54 </t>
  </si>
  <si>
    <t>средневзв.3318,72</t>
  </si>
  <si>
    <t xml:space="preserve">средневзв. 5843,37 </t>
  </si>
  <si>
    <t xml:space="preserve">средневзв. 5080,33 </t>
  </si>
  <si>
    <t xml:space="preserve">средневзв. 7524,78 </t>
  </si>
  <si>
    <t xml:space="preserve">средневзв. 5245,49 </t>
  </si>
  <si>
    <t xml:space="preserve">средневзв.5245,49 </t>
  </si>
  <si>
    <t xml:space="preserve">средневзв. 5171,29 </t>
  </si>
  <si>
    <t xml:space="preserve">средневзв. 6623,26 </t>
  </si>
  <si>
    <t xml:space="preserve">средневзв. 5596,83 </t>
  </si>
  <si>
    <t xml:space="preserve">средневзв. 4363,47 </t>
  </si>
  <si>
    <t xml:space="preserve">средневзв. 7777,82 </t>
  </si>
  <si>
    <t xml:space="preserve">средневзв. 7464,73 </t>
  </si>
  <si>
    <t xml:space="preserve">средневзв. 3170,36 </t>
  </si>
  <si>
    <t xml:space="preserve">2026 жылғы 1 қыркүйектегі жағдай бойынша Ақмола облысы бойынша Табиғи монополиялар субъектілерінің мемлекеттік тізілімінің жергілікті бөліміне енгізілген табиғи монополиялар субъектілерінің реттелетін қызметтерге (тауарларға, жұмыстарға) арналған тарифтері туралы ақпарат
</t>
  </si>
  <si>
    <t xml:space="preserve">р/с № </t>
  </si>
  <si>
    <t>Субъектісінің атауы</t>
  </si>
  <si>
    <t xml:space="preserve">Реттелетін қызметтердің (тауарлардың, жұмыстардың) түрі
</t>
  </si>
  <si>
    <t>2026 жылғы 1 қыркүйектегі тарифтер</t>
  </si>
  <si>
    <t xml:space="preserve">ҚҚС-сыз бекітілген тариф, теңге/м³ </t>
  </si>
  <si>
    <t>"Кокшетау - Транс - Газ" ЖШС</t>
  </si>
  <si>
    <t xml:space="preserve"> Джуркин М.В. ЖК</t>
  </si>
  <si>
    <t xml:space="preserve"> "Газ-Қызмет" ЖШС</t>
  </si>
  <si>
    <t>"Max Gas company" ЖШС</t>
  </si>
  <si>
    <t>2026 жылғы 1 қыркүйектегі жағдай бойынша Ақмола облысы бойынша Табиғи монополиялар субъектілерінің мемлекеттік тізілімінің жергілікті бөліміне енгізілген табиғи монополиялар субъектілерінің реттелетін қызметтерге (тауарларға, жұмыстарға) арналған тарифтері туралы ақпарат</t>
  </si>
  <si>
    <t>электр энергиясын беру және тарату</t>
  </si>
  <si>
    <t>сұйытылған газды газ құбырлары арқылы топтық резервуарлық қондырғыдан тұтынушының кіреберісіндегі кранға дейін тасымалдау</t>
  </si>
  <si>
    <t>Көкшетау қаласы әкімдігі жанындағы "Көкшетау Су Арнасы" ШЖҚ МКК</t>
  </si>
  <si>
    <t>тарату желілері арқылы су беру</t>
  </si>
  <si>
    <t>халық</t>
  </si>
  <si>
    <t>1 кіші топ</t>
  </si>
  <si>
    <t>2 кіші топ</t>
  </si>
  <si>
    <t>3 кіші топ</t>
  </si>
  <si>
    <t>4 кіші топ</t>
  </si>
  <si>
    <t>жылу берушілер</t>
  </si>
  <si>
    <t xml:space="preserve">басқалар </t>
  </si>
  <si>
    <t>бюджеттік</t>
  </si>
  <si>
    <t>"Степногорск қаласының тұрғын үй-коммуналдық шаруашылық, жолаушылар көлігі және автомобиль жолдары бөлімі "ММ жанындағы" Степногорск-водоканал " ШЖҚ МКК</t>
  </si>
  <si>
    <t>тарату желілері арқылы су беру (шаруашылық суы)</t>
  </si>
  <si>
    <t>тарату желілері бойынша су беру (тех. су)</t>
  </si>
  <si>
    <t>Бестөбе кентінің тарату желілері бойынша су беру</t>
  </si>
  <si>
    <t>Ақкөл ауданы әкімдігі жанындағы "Ақкөл-Горкомхоз" ШЖҚ МКК</t>
  </si>
  <si>
    <t xml:space="preserve">Малый Барап а., Домбыралы а., кеңес а., Новорыбинка а., Қараөзек а., Тастыадыр А., Искра а. тарату желілері бойынша су беру </t>
  </si>
  <si>
    <t>Қырық құдық, Рамазан, Еңбек, Наумовка, өрнек, Виноградовка, Красный Бор, Азат, Малоалександровка ауылдарының тарату желілері бойынша су беру</t>
  </si>
  <si>
    <t>Урюпинск ауылының тарату желілері бойынша су беру</t>
  </si>
  <si>
    <t>Аршалы ауданы әкімдігі жанындағы" Аршалы Су - 2030 " ШЖҚ МКК</t>
  </si>
  <si>
    <t>Қазшпал АҚ</t>
  </si>
  <si>
    <t>Астрахан ауданының тұрғын үй-коммуналдық шаруашылық, жолаушылар көлігі және автомобиль жолдары бөлімі жанындағы "Комхоз" ШЖҚ МКК</t>
  </si>
  <si>
    <t>Первомайка а. стационарлық құрылғылардан су беру</t>
  </si>
  <si>
    <t>тарату арқылы су беру.желілер Жаңатұрмыс ауылы, ескі Колутон, Жаңа Колутон</t>
  </si>
  <si>
    <t xml:space="preserve">Астраханка а., Новочеркасское А. және Ондирис А. Жалтыр а., Колутон а., Жарсуат а., Ақбейіт а., Зеленое А. және Петровка а. тарату желілері бойынша су беру </t>
  </si>
  <si>
    <t xml:space="preserve">Каменка ауылына тарату желілері бойынша су беру </t>
  </si>
  <si>
    <t>Атбасар ауданы әкімдігі жанындағы "Атбасар Су" ШЖҚ МКК</t>
  </si>
  <si>
    <t>Атбасар қаласының тарату желілері бойынша су беру</t>
  </si>
  <si>
    <t xml:space="preserve">Бейсхазрет ауылының тарату желілері бойынша су беру </t>
  </si>
  <si>
    <t>Сепе ауылының тарату желілері бойынша су беру</t>
  </si>
  <si>
    <t>Бурабай ауданының тұрғын үй-коммуналдық шаруашылық, жолаушылар көлігі және автомобиль жолдары бөлімі жанындағы "Бурабай Су Арнасы" ШЖҚ МКК</t>
  </si>
  <si>
    <t>Щучинск қаласының тарату желілері бойынша су беру</t>
  </si>
  <si>
    <t>Атамекен ауылы, Қаражар ауылы, Успено-Юрьевка ауылы, Жаңажол ауылы, Веденовка ауылы, Первомайское ауылы, Қызылағаш ауылы, Катаркөл ауылы Жаңа объектілері бойынша тарату желілері бойынша су беру</t>
  </si>
  <si>
    <t>Бұланды ауданы әкімдігі жанындағы "Макинск Жылу" ШЖҚ МКК</t>
  </si>
  <si>
    <t>тарату желілері бойынша су беру (Степгеология кенті, Каменный Карьер кенті, Макинск қ.)</t>
  </si>
  <si>
    <t>тарату желілері бойынша су беру (Байсуат, Алакөл, Боярка, Новокиевка кенті)</t>
  </si>
  <si>
    <t>Журавлев ауылдық округінің тарату желілері бойынша су беру</t>
  </si>
  <si>
    <t>Капитоновка а. тарату желілері бойынша су беру</t>
  </si>
  <si>
    <t>Егіндікөл ауданы әкімдігі жанындағы "Егіндікөл Су Арнасы" ШЖҚ МКК</t>
  </si>
  <si>
    <t>Бауман ауылы мен Қоржынкөл ауылына тарату желілері арқылы су беру</t>
  </si>
  <si>
    <t>Еңбекшілдер ауданы әкімдігі жанындағы "Степняк Су" ШЖҚ МКК</t>
  </si>
  <si>
    <t>Макинка ауылы, Андықожа батыр ауылы, Невский ауылы, Еңбекшілдер ауылы тарату желілері бойынша су беру</t>
  </si>
  <si>
    <t>Ерейментау ауданы әкімдігі жанындағы "Ерейментау Су Арнасы" ШЖҚ КМК</t>
  </si>
  <si>
    <t xml:space="preserve">тарату желілері арқылы су беру </t>
  </si>
  <si>
    <t>Ақмола облысы Есіл ауданы Есіл қаласы әкімінің аппараты жанындағы "Есіл қалалық шаруашылық" ШЖҚ МКК</t>
  </si>
  <si>
    <t xml:space="preserve">Есіл қаласы, Біртал ауылы, Еое ауылы, Жаңыспай ауылы, Знаменка ауылы, Интернациональное ауылы, Красивое ауылы, Курское ауылы, Ярославка ауылы, Ленин ауылы тарату желілері бойынша су беру </t>
  </si>
  <si>
    <t>Ковыльное ауылы, Бузулук ауылы, Ақсай ауылы, Двуречное ауылы, Заречное ауылы, Қаракөл ауылы, Орловка ауылы, Юбилейное ауылы, Приишимка ауылы, Раздольное ауылы тарату желілері бойынша су беру</t>
  </si>
  <si>
    <t>с. Сургановтың тарату желілері бойынша су беру</t>
  </si>
  <si>
    <t xml:space="preserve"> ЖК Шагинян Самвел Айрикович</t>
  </si>
  <si>
    <t>Калачи ауылының тарату желілері бойынша су беру</t>
  </si>
  <si>
    <t>Жақсы ауданы әкімдігі жанындағы "Жақсы Су Арнасы" ШЖҚ МКК</t>
  </si>
  <si>
    <t>Калининское ауылының тарату желілері бойынша су беру</t>
  </si>
  <si>
    <t>басқалар</t>
  </si>
  <si>
    <t>Терсақан ауылының тарату желілері бойынша су беру</t>
  </si>
  <si>
    <t>Лозовое а. тарату желілері бойынша су беру</t>
  </si>
  <si>
    <t>Жарқайың ауданының тұрғын үй-коммуналдық шаруашылық, жолаушылар көлігі және автомобиль жолдары бөлімі жанындағы "Коммуналдық қызмет" ШЖҚ МКК</t>
  </si>
  <si>
    <t>Державинск қ., Львов а., Костычево-Донское а., Пригородный а., Гастелло а., Уәлиханово-Достық а., Зерноград, Пятигорск а., Далабай а., Тассуат а., Тасөткел а., Тасты-Талды а. және Үшқарасу а. тарату желілері бойынша су беру</t>
  </si>
  <si>
    <t>Зеренді ауданының тұрғын үй-коммуналдық шаруашылық, жолаушылар көлігі және автомобиль жолдары бөлімі жанындағы "Зеренді-Сервис" ШЖҚ МКК</t>
  </si>
  <si>
    <t>Қорғалжын ауданы әкімдігінің "Өрлеу" ШЖҚ МКК</t>
  </si>
  <si>
    <t>стационарлық құрылғылардан су беру: Садырбай ауылы, уалы ауылы, Жұмай ауылы, Үшсарт ауылы</t>
  </si>
  <si>
    <t>Өркендеу ауылының тарату желілері бойынша су беру</t>
  </si>
  <si>
    <t>"Шантөбе энергокешені" ЖШС</t>
  </si>
  <si>
    <t>Сандықтау ауданының ТКШ, ЖМ және АҚ бөлімі жанындағы "Сандықтау Су" ШЖҚ КМК</t>
  </si>
  <si>
    <t>Балкашино, Новоникольское, Веселое, Құмдыкөл, Приозерное, Максимовка, Сандықтау, Лесхоз (Хуторок), Жыланды, Қызыл Қазақстан, Владимировка, Лесное, Петровка, Чашке ауылдарындағы тарату желілері бойынша су беру</t>
  </si>
  <si>
    <t>Целиноград ауданының тұрғын үй-коммуналдық шаруашылық, жолаушылар көлігі және автомобиль жолдары бөлімі жанындағы "Целиноград Су Арнасы" ШЖҚ МКК</t>
  </si>
  <si>
    <t xml:space="preserve">Тарату желілері арқылы су беру </t>
  </si>
  <si>
    <t>КБМ стационарлық құрылғыларынан су беру</t>
  </si>
  <si>
    <t>стационарлық құрылғылардан су беру (Нұресіл, Раздольное, Жаңа Жайнақ ауылдары)</t>
  </si>
  <si>
    <t>Ақмешіт ауылының стационарлық құрылғыларынан су беру</t>
  </si>
  <si>
    <t>Шортанды ауданы әкімдігі жанындағы "Шортанды Су" ШЖҚ МКК</t>
  </si>
  <si>
    <t>Жолымбет кенті, Новоселовка ауылы, Новопервомайское ауылы, Пригородное ауылы, Конкрынка ауылы, Мықтыкөл ауылы, Қаражар ауылы, Алтай ауылы, ошақ ауылы тарату желілері бойынша су беру</t>
  </si>
  <si>
    <t>Қазақстан Республикасы Ауыл шаруашылығы министрлігі Су ресурстары комитетінің "Қазсушар" ШЖҚ РМК Ақмола филиалы</t>
  </si>
  <si>
    <t>Чаглин су торабы бойынша тірек гидротехникалық құрылыстардың көмегімен жер үсті ағынын реттеу бойынша</t>
  </si>
  <si>
    <t xml:space="preserve">Астана, Селитин, Преображен гидротораптары бойынша тірек гидротехникалық құрылыстардың көмегімен жер үсті ағынын реттеу бойынша </t>
  </si>
  <si>
    <t>ДК Ижевск тарату желілері бойынша су беру</t>
  </si>
  <si>
    <t>магистральдық құбырлар бойынша</t>
  </si>
  <si>
    <t>ТОО "Теміржолсу- Көкшетау"ЖШС</t>
  </si>
  <si>
    <t>тарату желілері бойынша су беру бойынша (ауыз су)</t>
  </si>
  <si>
    <t>тарату желілері бойынша су беру (техникалық су)</t>
  </si>
  <si>
    <t>тарату желілері бойынша су беру бойынша (тех. су)</t>
  </si>
  <si>
    <t>Сабынды "Нұр топтық су құбыры" ШЖҚ РМК Нұр филиалы</t>
  </si>
  <si>
    <t>магистральдық құбырлар арқылы су беру</t>
  </si>
  <si>
    <t>"Ишим" филиалы "Нұр топтық су құбыры" ШЖҚ РМК (КГВ)</t>
  </si>
  <si>
    <t>"Ишим  Су "филиалының" Көкшетау "филиалы"Нұр топтық су құбыры" ШЖҚ РМК</t>
  </si>
  <si>
    <t>"Нұр топтық су құбыры" ШЖҚ РМК ИГВ ӨК</t>
  </si>
  <si>
    <t xml:space="preserve"> Агрофирма "Родина"ЖШС</t>
  </si>
  <si>
    <t xml:space="preserve">тарату желілері бойынша су беру бойынша </t>
  </si>
  <si>
    <t>Бурабай ауданы Бурабай кенті мен Оқжетпес ауылының тарату желілері бойынша су беру бойынша</t>
  </si>
  <si>
    <t xml:space="preserve"> "Жаңа Тұрмыс 2020" ЖШС</t>
  </si>
  <si>
    <t>Бурабай ауданының Зеленый Бор ауылының тарату желілері бойынша су беру бойынша</t>
  </si>
  <si>
    <t>Қосшы қаласы әкімдігі жанындағы "Қосшы Су" ШЖҚ МКК</t>
  </si>
  <si>
    <t>42 разъезд тарату желілері арқылы су беру</t>
  </si>
  <si>
    <t xml:space="preserve">Костомар а. тарату желілері арқылы су беру
</t>
  </si>
  <si>
    <t>су бұру</t>
  </si>
  <si>
    <t>тепловиктер</t>
  </si>
  <si>
    <t xml:space="preserve"> "Энерговодсервис"ЖШС</t>
  </si>
  <si>
    <t>Ағынды суларды тазарту</t>
  </si>
  <si>
    <t>Ағынды суларды бұру</t>
  </si>
  <si>
    <t xml:space="preserve">Ағынды суларды тазарту </t>
  </si>
  <si>
    <t>Жалтыр ауылының ағынды суларын бұру</t>
  </si>
  <si>
    <t>сарқынды суларды бұру (Есіл қ. Қ. Мұнайтпасов к-сі 1 мекенжайындағы кәріз сорғы станциясының объектісі)</t>
  </si>
  <si>
    <t>Жолымбет кентінің ағынды суларын бұру</t>
  </si>
  <si>
    <t xml:space="preserve"> "Теміржолсу- Көкшетау" ЖШС</t>
  </si>
  <si>
    <t xml:space="preserve"> "Макинск Жылу"ШЖҚ МКК</t>
  </si>
  <si>
    <t xml:space="preserve"> "Жаңа Тұрмыс 2020"ЖШС</t>
  </si>
  <si>
    <t xml:space="preserve">бюджеттік </t>
  </si>
  <si>
    <t xml:space="preserve">Ағынды суларды бұру </t>
  </si>
  <si>
    <t>Көкшетау қаласы әкімдігі жанындағы "Көкшетау Жылу" ШЖҚ МКК</t>
  </si>
  <si>
    <t>жылу энергиясын өндіру, беру, тарату және жабдықтау</t>
  </si>
  <si>
    <t>халық саны (ЕА-мен)</t>
  </si>
  <si>
    <t>халық саны (ЕА жоқ)</t>
  </si>
  <si>
    <t>тұрғын алаңның 1 м2 үшін төлем мөлшері</t>
  </si>
  <si>
    <t>басқа тұтынушылар</t>
  </si>
  <si>
    <t>өзгелері (ЕА-мен)</t>
  </si>
  <si>
    <t>басқалары (ЕА жоқ)</t>
  </si>
  <si>
    <t>бюджеттік ұйымдар</t>
  </si>
  <si>
    <t>бюджет.орг. (ЕА-мен)</t>
  </si>
  <si>
    <t>бюджет.орг. (ЕА жоқ)</t>
  </si>
  <si>
    <t>"Степногорск Теплотранзит"ЖШС</t>
  </si>
  <si>
    <t xml:space="preserve">жылу энергиясын беру және тарату жөніндегі қызметтер </t>
  </si>
  <si>
    <t>бюджеттік органдар. (ЕА-мен)</t>
  </si>
  <si>
    <t>бюджеттік органдар. (ЕА жоқ)</t>
  </si>
  <si>
    <t>"Степногорск ЖЭО" ЖШС</t>
  </si>
  <si>
    <t>жылу энергиясын өндіру жөніндегі қызметтер</t>
  </si>
  <si>
    <t>ЖЭО коллекторларынан заңды тұлғалар</t>
  </si>
  <si>
    <t>есептеу аспаптарымен</t>
  </si>
  <si>
    <t>Степногорск Энергосбыт ЖШС</t>
  </si>
  <si>
    <t xml:space="preserve">жылу энергиясын өндіру, беру және (немесе) жабдықтау (Пушкин, Бигельдинов, Кирдищев көшелеріндегі қазандықтар, әкімдік, КРМЗ, Нұрмағамбетов, Ново-Рудная көшесі, ш / а. "Восточный", Парковая, Моншахтинская көшесі 31/1 "а", Нұрмағамбетов </t>
  </si>
  <si>
    <t>басқалары (ПУ жоқ)</t>
  </si>
  <si>
    <t>жылыту үшін төлемақы мөлшері, ҚҚС-сыз теңге</t>
  </si>
  <si>
    <t xml:space="preserve">Новорыбинка а. қазандығын өндіру, беру, тарату және жылу энергиясымен жабдықтау </t>
  </si>
  <si>
    <t xml:space="preserve">жылу энергиясын өндіру, беру, тарату және жабдықтау; </t>
  </si>
  <si>
    <t>жылу энергиясын өндіру, беру, тарату және жеткізу</t>
  </si>
  <si>
    <t>халық ЕА-мен</t>
  </si>
  <si>
    <t>халық ЕА-сыз</t>
  </si>
  <si>
    <t>басқалары (ЕА-мен)</t>
  </si>
  <si>
    <t xml:space="preserve"> "Жастар Атбасар"ЖШС</t>
  </si>
  <si>
    <t xml:space="preserve">жылу энергиясын өндіру, беру, тарату және жабдықтау                                  </t>
  </si>
  <si>
    <t>халық саны (Еа жоқ)</t>
  </si>
  <si>
    <t xml:space="preserve"> "Алтындан"ЖШС</t>
  </si>
  <si>
    <t>бюджеттік ұйымдар.</t>
  </si>
  <si>
    <t>"ШУЙСКОЕ ХХІ" ЖШС</t>
  </si>
  <si>
    <t xml:space="preserve">  "Жаңа Тұрмыс 2020" ЖШС</t>
  </si>
  <si>
    <t xml:space="preserve">Зеленый Бор а. жылу энергиясын өндіру, беру, тарату және жабдықтау </t>
  </si>
  <si>
    <t>басқа тұт. (ЕА-мен)</t>
  </si>
  <si>
    <t>басқа тұт. (ЕА-сыз)</t>
  </si>
  <si>
    <t xml:space="preserve">жылу энергиясын өндіру, беру, тарату және жабдықтау </t>
  </si>
  <si>
    <t>бюджеттік органдар (ЕА-мен)</t>
  </si>
  <si>
    <t>бюджеттік органдар (ЕА-сыз)</t>
  </si>
  <si>
    <t>Бурабай кентіндегі Оқжетпес ауылын өндіру, беру, бөлу және жылу энергиясымен жабдықтау</t>
  </si>
  <si>
    <t>басқа тұт. (ЕА жоқ)</t>
  </si>
  <si>
    <t>бюджеттік органдар. (ЕА-сыз)</t>
  </si>
  <si>
    <t>жылу энергиясын өндіру, беру, тарату және жеткізу (Степгеология және тас карьері кенті)</t>
  </si>
  <si>
    <t xml:space="preserve">халық </t>
  </si>
  <si>
    <t>халық саны (ЕА-сыз)</t>
  </si>
  <si>
    <t xml:space="preserve">жылу энергиясын өндіру, беру, тарату және жабдықтау (№2 БМК) </t>
  </si>
  <si>
    <t>халық (ЕА-сыз)</t>
  </si>
  <si>
    <t>1м2 үшін төлем мөлшері</t>
  </si>
  <si>
    <t>Ерейментау ауданы әкімдігі жанындағы" Теплосервис " ШЖҚ КМК</t>
  </si>
  <si>
    <t>жылу энергиясын өндіру,беру, тарату және жабдықтау (№5 қазандық)</t>
  </si>
  <si>
    <t>орташа</t>
  </si>
  <si>
    <t>тұрғын алаңның 1 м2</t>
  </si>
  <si>
    <t>жылу энергиясын өндіру,беру, тарату және жабдықтау (№1 қазандық)</t>
  </si>
  <si>
    <t xml:space="preserve">Свободное ауылын жылу энергиясын өндіру,беру, тарату және жабдықтау </t>
  </si>
  <si>
    <t>№2,7.13 қазандықтар бойынша жылу энергиясын өндіру, беру, тарату және жабдықтау</t>
  </si>
  <si>
    <t>жылу энергиясын өндіру, беру және (немесе) жабдықтау</t>
  </si>
  <si>
    <t>жылу энергиясын өндіру, беру және (немесе) жабдықтау (гранит кенті)</t>
  </si>
  <si>
    <t xml:space="preserve">басқалар  </t>
  </si>
  <si>
    <t xml:space="preserve">жылу энергиясын өндіру, беру және (немесе) жабдықтау </t>
  </si>
  <si>
    <t>жылыту үшін төлемақы мөлшері, ҚҚС-сыз теңге жылу энергиясын өндіру, беру, тарату және жабдықтау халық халық саны (ЕА-мен) халық саны (ЕА жоқ)</t>
  </si>
  <si>
    <t>халық (ЕА мен)</t>
  </si>
  <si>
    <t>халық (ЕА жоқ)</t>
  </si>
  <si>
    <t xml:space="preserve">бюджеттік органдар (ЕА-сыз) </t>
  </si>
  <si>
    <t xml:space="preserve">өзгелері </t>
  </si>
  <si>
    <t>басқалары  (ЕА-мен)</t>
  </si>
  <si>
    <t>"Сандықтау ауылы, қиын өмірдегі балаларды қолдау облыстық орталығы" КММ</t>
  </si>
  <si>
    <t>Балкашино ауылында жылу энергиясын өндіру, беру, тарату және жабдықтау</t>
  </si>
  <si>
    <t>халық (ЕА-мен)</t>
  </si>
  <si>
    <t xml:space="preserve">Целиноград ауданы әкімдігі жанындағы "Целиноград коммуналдық қызметі" ШЖҚ МКК
</t>
  </si>
  <si>
    <t>"Қазандық АСИ" ЖШС</t>
  </si>
  <si>
    <t xml:space="preserve">халық      </t>
  </si>
  <si>
    <t>жылу энергиясын өндіру, беру және (немесе) жабдықтау (қазандықтар бойынша: Шортанды орталық кенті, Шортанды кентіндегі Пушкин к-сі, ғылыми кентіндегі Бараев к-сі бойынша)</t>
  </si>
  <si>
    <t xml:space="preserve">халық                           </t>
  </si>
  <si>
    <t xml:space="preserve">халық саны (ЕА-мен)                                 </t>
  </si>
  <si>
    <t xml:space="preserve">халық саны (ЕА жоқ)                                 </t>
  </si>
  <si>
    <t xml:space="preserve">басқалар                                            </t>
  </si>
  <si>
    <t xml:space="preserve">өзгелері (ЕА-мен)                                          </t>
  </si>
  <si>
    <t xml:space="preserve">басқалары (ЕА жоқ)                                      </t>
  </si>
  <si>
    <t xml:space="preserve"> "Теміржолсу- Көкшетау"ЖШС</t>
  </si>
  <si>
    <t>жылу энергиясын өндіру , беру, тарату және жабдықтау бойынша</t>
  </si>
  <si>
    <t>"Қостанай жылу тарату компаниясы" ЖШС</t>
  </si>
  <si>
    <t>Егіндікөл ауданы әкімдігі жанындағы "Егіндікөл су арнасы" ШЖҚ МКК</t>
  </si>
  <si>
    <t>"ҚР ҚМ Щучье аудандық пайдалану бөлімі" РММ</t>
  </si>
  <si>
    <t xml:space="preserve"> "Al An LTD COM"ЖШС</t>
  </si>
  <si>
    <t>Атбасар ауданы, Мариновка ауылы, Атбасар қаласы жылу энергиясын өндіру , беру, бөлу және жабдықтау</t>
  </si>
  <si>
    <t>бірінші және үшінші топқа жатпайтын бюджеттік ұйымдар</t>
  </si>
  <si>
    <t>ЕА жоқ бірінші және үшінші топқа жатпайтын бюджеттік ұйымдар</t>
  </si>
  <si>
    <t xml:space="preserve">халық саны (ЕА-жоқ)                               </t>
  </si>
  <si>
    <t>1м2 жылыту үшін төлем мөлшері, ҚҚС-сыз теңге</t>
  </si>
  <si>
    <t xml:space="preserve">басқалар                   </t>
  </si>
  <si>
    <t xml:space="preserve">өзгелері (ЕА-жоқ) </t>
  </si>
  <si>
    <t xml:space="preserve"> "River Park Теплосервис"ЖШС</t>
  </si>
  <si>
    <t>"Шортанбай-2019"ЖШС</t>
  </si>
  <si>
    <t xml:space="preserve">басқалары (ЕА жоқ)                                          </t>
  </si>
  <si>
    <t>Ақмола облысы Басқармасы жанындағы "агробизнес және сервис колледжі" МКҚК</t>
  </si>
  <si>
    <t>"Қосшы Су" ШЖҚ МКК</t>
  </si>
  <si>
    <t>бюджеттік органдар. (ЕА  жоқ)</t>
  </si>
  <si>
    <t xml:space="preserve"> Агрофирма "Родина "ЖШС</t>
  </si>
  <si>
    <t>Родина ауылының газ қазандығын жылу энергиясымен өндіру , беру, бөлу және өткізу</t>
  </si>
  <si>
    <t xml:space="preserve">бюджеттік органдар. (ЕА -мен) </t>
  </si>
  <si>
    <t xml:space="preserve"> "Айтерм "ЖШС</t>
  </si>
  <si>
    <t>"Степногорск- су арнасы" ШЖҚ МКК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</si>
</sst>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3" formatCode="_-* #,##0.00\ _₽_-;\-* #,##0.00\ _₽_-;_-* &quot;-&quot;??\ _₽_-;_-@_-"/>
    <numFmt numFmtId="164" formatCode="_-* #,##0.00\ _₸_-;\-* #,##0.00\ _₸_-;_-* &quot;-&quot;??\ _₸_-;_-@_-"/>
    <numFmt numFmtId="165" formatCode="_-* #,##0.00_р_._-;\-* #,##0.00_р_._-;_-* &quot;-&quot;??_р_._-;_-@_-"/>
    <numFmt numFmtId="166" formatCode="#,##0.0000"/>
    <numFmt numFmtId="167" formatCode="_-* #,##0.0_р_._-;\-* #,##0.0_р_._-;_-* &quot;-&quot;??_р_._-;_-@_-"/>
    <numFmt numFmtId="168" formatCode="0.0000000"/>
    <numFmt numFmtId="169" formatCode="#,##0.000"/>
    <numFmt numFmtId="170" formatCode="_-* #,##0.00_т_г_._-;\-* #,##0.00_т_г_._-;_-* &quot;-&quot;??_т_г_._-;_-@_-"/>
    <numFmt numFmtId="171" formatCode="&quot;$&quot;#,##0_);[Red]\(&quot;$&quot;#,##0\)"/>
    <numFmt numFmtId="172" formatCode="_(* #,##0.00_);_(* \(#,##0.00\);_(* &quot;-&quot;??_);_(@_)"/>
  </numFmts>
  <fonts count="29" x14ac:knownFonts="1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4"/>
      <name val="Arial"/>
      <family val="2"/>
      <charset val="204"/>
    </font>
    <font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i/>
      <sz val="12"/>
      <name val="Times New Roman"/>
      <family val="1"/>
      <charset val="204"/>
    </font>
    <font>
      <sz val="18"/>
      <name val="Times New Roman"/>
      <family val="1"/>
      <charset val="204"/>
    </font>
    <font>
      <sz val="14"/>
      <name val="Times New Roman"/>
      <family val="1"/>
      <charset val="204"/>
    </font>
    <font>
      <b/>
      <sz val="10"/>
      <name val="Arial"/>
      <family val="2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0"/>
      <name val="Times New Roman"/>
      <family val="1"/>
      <charset val="204"/>
    </font>
    <font>
      <sz val="10"/>
      <name val="Arial Cyr"/>
      <charset val="204"/>
    </font>
    <font>
      <sz val="10"/>
      <name val="Arial"/>
      <family val="2"/>
    </font>
    <font>
      <sz val="11"/>
      <color indexed="9"/>
      <name val="Calibri"/>
      <family val="2"/>
      <charset val="204"/>
    </font>
    <font>
      <sz val="8"/>
      <name val="Arial"/>
      <family val="2"/>
    </font>
    <font>
      <b/>
      <sz val="9"/>
      <name val="Times New Roman"/>
      <family val="1"/>
      <charset val="204"/>
    </font>
  </fonts>
  <fills count="1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252">
    <xf numFmtId="0" fontId="0" fillId="0" borderId="0"/>
    <xf numFmtId="165" fontId="5" fillId="0" borderId="0" applyFont="0" applyFill="0" applyBorder="0" applyAlignment="0" applyProtection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12" fillId="0" borderId="0"/>
    <xf numFmtId="165" fontId="24" fillId="0" borderId="0" applyFont="0" applyFill="0" applyBorder="0" applyAlignment="0" applyProtection="0"/>
    <xf numFmtId="0" fontId="24" fillId="0" borderId="0"/>
    <xf numFmtId="170" fontId="24" fillId="0" borderId="0" applyFont="0" applyFill="0" applyBorder="0" applyAlignment="0" applyProtection="0"/>
    <xf numFmtId="0" fontId="25" fillId="0" borderId="0"/>
    <xf numFmtId="165" fontId="14" fillId="0" borderId="0" applyFont="0" applyFill="0" applyBorder="0" applyAlignment="0" applyProtection="0"/>
    <xf numFmtId="171" fontId="5" fillId="0" borderId="0" applyFont="0" applyFill="0" applyBorder="0" applyAlignment="0" applyProtection="0"/>
    <xf numFmtId="0" fontId="14" fillId="4" borderId="0" applyNumberFormat="0" applyBorder="0" applyAlignment="0" applyProtection="0"/>
    <xf numFmtId="0" fontId="14" fillId="5" borderId="0" applyNumberFormat="0" applyBorder="0" applyAlignment="0" applyProtection="0"/>
    <xf numFmtId="0" fontId="14" fillId="6" borderId="0" applyNumberFormat="0" applyBorder="0" applyAlignment="0" applyProtection="0"/>
    <xf numFmtId="0" fontId="14" fillId="7" borderId="0" applyNumberFormat="0" applyBorder="0" applyAlignment="0" applyProtection="0"/>
    <xf numFmtId="0" fontId="14" fillId="8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7" borderId="0" applyNumberFormat="0" applyBorder="0" applyAlignment="0" applyProtection="0"/>
    <xf numFmtId="0" fontId="14" fillId="10" borderId="0" applyNumberFormat="0" applyBorder="0" applyAlignment="0" applyProtection="0"/>
    <xf numFmtId="0" fontId="14" fillId="13" borderId="0" applyNumberFormat="0" applyBorder="0" applyAlignment="0" applyProtection="0"/>
    <xf numFmtId="0" fontId="26" fillId="14" borderId="0" applyNumberFormat="0" applyBorder="0" applyAlignment="0" applyProtection="0"/>
    <xf numFmtId="0" fontId="26" fillId="11" borderId="0" applyNumberFormat="0" applyBorder="0" applyAlignment="0" applyProtection="0"/>
    <xf numFmtId="0" fontId="26" fillId="12" borderId="0" applyNumberFormat="0" applyBorder="0" applyAlignment="0" applyProtection="0"/>
    <xf numFmtId="0" fontId="26" fillId="15" borderId="0" applyNumberFormat="0" applyBorder="0" applyAlignment="0" applyProtection="0"/>
    <xf numFmtId="0" fontId="26" fillId="16" borderId="0" applyNumberFormat="0" applyBorder="0" applyAlignment="0" applyProtection="0"/>
    <xf numFmtId="0" fontId="26" fillId="17" borderId="0" applyNumberFormat="0" applyBorder="0" applyAlignment="0" applyProtection="0"/>
    <xf numFmtId="0" fontId="24" fillId="0" borderId="0"/>
    <xf numFmtId="43" fontId="13" fillId="0" borderId="0" applyFont="0" applyFill="0" applyBorder="0" applyAlignment="0" applyProtection="0"/>
    <xf numFmtId="0" fontId="24" fillId="0" borderId="0"/>
    <xf numFmtId="0" fontId="27" fillId="0" borderId="0"/>
    <xf numFmtId="164" fontId="13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</cellStyleXfs>
  <cellXfs count="496">
    <xf numFmtId="0" fontId="0" fillId="0" borderId="0" xfId="0"/>
    <xf numFmtId="0" fontId="6" fillId="2" borderId="0" xfId="0" applyFont="1" applyFill="1" applyAlignment="1">
      <alignment horizontal="center" vertical="center"/>
    </xf>
    <xf numFmtId="0" fontId="0" fillId="2" borderId="0" xfId="0" applyFont="1" applyFill="1"/>
    <xf numFmtId="0" fontId="0" fillId="3" borderId="0" xfId="0" applyFont="1" applyFill="1"/>
    <xf numFmtId="4" fontId="7" fillId="0" borderId="2" xfId="2" applyNumberFormat="1" applyFont="1" applyFill="1" applyBorder="1" applyAlignment="1">
      <alignment horizontal="center" vertical="center" wrapText="1"/>
    </xf>
    <xf numFmtId="4" fontId="7" fillId="2" borderId="2" xfId="2" applyNumberFormat="1" applyFont="1" applyFill="1" applyBorder="1" applyAlignment="1">
      <alignment horizontal="center" vertical="center" wrapText="1"/>
    </xf>
    <xf numFmtId="4" fontId="9" fillId="2" borderId="2" xfId="5" applyNumberFormat="1" applyFont="1" applyFill="1" applyBorder="1" applyAlignment="1">
      <alignment horizontal="center" vertical="center" wrapText="1"/>
    </xf>
    <xf numFmtId="4" fontId="9" fillId="2" borderId="2" xfId="2" applyNumberFormat="1" applyFont="1" applyFill="1" applyBorder="1" applyAlignment="1">
      <alignment horizontal="center" vertical="center" wrapText="1"/>
    </xf>
    <xf numFmtId="4" fontId="9" fillId="0" borderId="2" xfId="2" applyNumberFormat="1" applyFont="1" applyFill="1" applyBorder="1" applyAlignment="1">
      <alignment horizontal="center" vertical="center" wrapText="1"/>
    </xf>
    <xf numFmtId="0" fontId="0" fillId="0" borderId="0" xfId="0" applyFont="1" applyFill="1"/>
    <xf numFmtId="4" fontId="7" fillId="2" borderId="13" xfId="2" applyNumberFormat="1" applyFont="1" applyFill="1" applyBorder="1" applyAlignment="1">
      <alignment horizontal="center" vertical="center" wrapText="1"/>
    </xf>
    <xf numFmtId="4" fontId="9" fillId="2" borderId="0" xfId="8" applyNumberFormat="1" applyFont="1" applyFill="1" applyBorder="1" applyAlignment="1">
      <alignment horizontal="center" vertical="center" wrapText="1"/>
    </xf>
    <xf numFmtId="0" fontId="0" fillId="2" borderId="0" xfId="0" applyFont="1" applyFill="1" applyAlignment="1">
      <alignment horizontal="center"/>
    </xf>
    <xf numFmtId="0" fontId="8" fillId="2" borderId="0" xfId="0" applyFont="1" applyFill="1"/>
    <xf numFmtId="0" fontId="0" fillId="2" borderId="0" xfId="0" applyFill="1"/>
    <xf numFmtId="0" fontId="0" fillId="2" borderId="0" xfId="0" applyFill="1" applyAlignment="1">
      <alignment horizontal="center"/>
    </xf>
    <xf numFmtId="0" fontId="15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/>
    </xf>
    <xf numFmtId="4" fontId="11" fillId="2" borderId="2" xfId="12" applyNumberFormat="1" applyFont="1" applyFill="1" applyBorder="1" applyAlignment="1">
      <alignment horizontal="center" vertical="center" wrapText="1"/>
    </xf>
    <xf numFmtId="0" fontId="0" fillId="2" borderId="2" xfId="0" applyFont="1" applyFill="1" applyBorder="1"/>
    <xf numFmtId="0" fontId="8" fillId="2" borderId="2" xfId="0" applyFont="1" applyFill="1" applyBorder="1"/>
    <xf numFmtId="0" fontId="8" fillId="2" borderId="2" xfId="0" applyFont="1" applyFill="1" applyBorder="1" applyAlignment="1">
      <alignment horizontal="center"/>
    </xf>
    <xf numFmtId="4" fontId="9" fillId="2" borderId="2" xfId="165" applyNumberFormat="1" applyFont="1" applyFill="1" applyBorder="1" applyAlignment="1">
      <alignment horizontal="center" vertical="center" wrapText="1"/>
    </xf>
    <xf numFmtId="4" fontId="7" fillId="2" borderId="2" xfId="15" applyNumberFormat="1" applyFont="1" applyFill="1" applyBorder="1" applyAlignment="1">
      <alignment horizontal="center" vertical="center" wrapText="1"/>
    </xf>
    <xf numFmtId="4" fontId="11" fillId="2" borderId="2" xfId="165" applyNumberFormat="1" applyFont="1" applyFill="1" applyBorder="1" applyAlignment="1">
      <alignment horizontal="center" vertical="center" wrapText="1"/>
    </xf>
    <xf numFmtId="4" fontId="11" fillId="2" borderId="5" xfId="165" applyNumberFormat="1" applyFont="1" applyFill="1" applyBorder="1" applyAlignment="1">
      <alignment horizontal="center" vertical="center" wrapText="1"/>
    </xf>
    <xf numFmtId="4" fontId="9" fillId="2" borderId="2" xfId="34" applyNumberFormat="1" applyFont="1" applyFill="1" applyBorder="1" applyAlignment="1">
      <alignment horizontal="center" vertical="center" wrapText="1"/>
    </xf>
    <xf numFmtId="4" fontId="9" fillId="2" borderId="2" xfId="3" applyNumberFormat="1" applyFont="1" applyFill="1" applyBorder="1" applyAlignment="1">
      <alignment horizontal="center" vertical="center" wrapText="1"/>
    </xf>
    <xf numFmtId="4" fontId="9" fillId="2" borderId="4" xfId="5" applyNumberFormat="1" applyFont="1" applyFill="1" applyBorder="1" applyAlignment="1">
      <alignment horizontal="center" vertical="center" wrapText="1"/>
    </xf>
    <xf numFmtId="4" fontId="7" fillId="2" borderId="14" xfId="8" applyNumberFormat="1" applyFont="1" applyFill="1" applyBorder="1" applyAlignment="1">
      <alignment horizontal="center" vertical="center" wrapText="1"/>
    </xf>
    <xf numFmtId="4" fontId="9" fillId="2" borderId="14" xfId="8" applyNumberFormat="1" applyFont="1" applyFill="1" applyBorder="1" applyAlignment="1">
      <alignment horizontal="center" vertical="center" wrapText="1"/>
    </xf>
    <xf numFmtId="4" fontId="7" fillId="0" borderId="3" xfId="2" applyNumberFormat="1" applyFont="1" applyFill="1" applyBorder="1" applyAlignment="1">
      <alignment horizontal="center" vertical="center" wrapText="1"/>
    </xf>
    <xf numFmtId="4" fontId="7" fillId="3" borderId="2" xfId="2" applyNumberFormat="1" applyFont="1" applyFill="1" applyBorder="1" applyAlignment="1">
      <alignment horizontal="center" vertical="center" wrapText="1"/>
    </xf>
    <xf numFmtId="2" fontId="6" fillId="2" borderId="2" xfId="2" applyNumberFormat="1" applyFont="1" applyFill="1" applyBorder="1" applyAlignment="1">
      <alignment horizontal="center" vertical="center" wrapText="1"/>
    </xf>
    <xf numFmtId="0" fontId="17" fillId="2" borderId="2" xfId="198" applyFont="1" applyFill="1" applyBorder="1" applyAlignment="1">
      <alignment horizontal="center" vertical="center" wrapText="1"/>
    </xf>
    <xf numFmtId="0" fontId="19" fillId="2" borderId="0" xfId="0" applyFont="1" applyFill="1" applyBorder="1" applyAlignment="1">
      <alignment vertical="center"/>
    </xf>
    <xf numFmtId="0" fontId="19" fillId="2" borderId="1" xfId="0" applyFont="1" applyFill="1" applyBorder="1" applyAlignment="1">
      <alignment vertical="center"/>
    </xf>
    <xf numFmtId="0" fontId="19" fillId="0" borderId="2" xfId="2" applyFont="1" applyFill="1" applyBorder="1" applyAlignment="1">
      <alignment horizontal="center" vertical="center" wrapText="1"/>
    </xf>
    <xf numFmtId="3" fontId="9" fillId="2" borderId="2" xfId="2" applyNumberFormat="1" applyFont="1" applyFill="1" applyBorder="1" applyAlignment="1">
      <alignment horizontal="center" vertical="center" wrapText="1"/>
    </xf>
    <xf numFmtId="3" fontId="9" fillId="0" borderId="2" xfId="2" applyNumberFormat="1" applyFont="1" applyFill="1" applyBorder="1" applyAlignment="1">
      <alignment horizontal="center" vertical="center" wrapText="1"/>
    </xf>
    <xf numFmtId="4" fontId="11" fillId="2" borderId="5" xfId="0" applyNumberFormat="1" applyFont="1" applyFill="1" applyBorder="1" applyAlignment="1">
      <alignment horizontal="center" vertical="center" wrapText="1"/>
    </xf>
    <xf numFmtId="4" fontId="11" fillId="2" borderId="7" xfId="0" applyNumberFormat="1" applyFont="1" applyFill="1" applyBorder="1" applyAlignment="1">
      <alignment horizontal="center" vertical="center" wrapText="1"/>
    </xf>
    <xf numFmtId="4" fontId="9" fillId="2" borderId="2" xfId="4" applyNumberFormat="1" applyFont="1" applyFill="1" applyBorder="1" applyAlignment="1">
      <alignment horizontal="center" vertical="center" wrapText="1"/>
    </xf>
    <xf numFmtId="0" fontId="0" fillId="2" borderId="5" xfId="0" applyFont="1" applyFill="1" applyBorder="1" applyAlignment="1">
      <alignment horizontal="center"/>
    </xf>
    <xf numFmtId="0" fontId="8" fillId="2" borderId="5" xfId="0" applyFont="1" applyFill="1" applyBorder="1"/>
    <xf numFmtId="0" fontId="12" fillId="2" borderId="2" xfId="0" applyFont="1" applyFill="1" applyBorder="1"/>
    <xf numFmtId="4" fontId="7" fillId="2" borderId="6" xfId="0" applyNumberFormat="1" applyFon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horizontal="center" vertical="center"/>
    </xf>
    <xf numFmtId="0" fontId="9" fillId="2" borderId="2" xfId="5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4" fontId="7" fillId="0" borderId="2" xfId="2" applyNumberFormat="1" applyFont="1" applyFill="1" applyBorder="1" applyAlignment="1">
      <alignment horizontal="center" vertical="center" wrapText="1"/>
    </xf>
    <xf numFmtId="4" fontId="7" fillId="2" borderId="2" xfId="2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4" fontId="7" fillId="2" borderId="2" xfId="2" applyNumberFormat="1" applyFont="1" applyFill="1" applyBorder="1" applyAlignment="1">
      <alignment horizontal="center" vertical="center" wrapText="1"/>
    </xf>
    <xf numFmtId="0" fontId="18" fillId="2" borderId="0" xfId="0" applyFont="1" applyFill="1" applyBorder="1" applyAlignment="1">
      <alignment horizontal="center" vertical="center"/>
    </xf>
    <xf numFmtId="0" fontId="0" fillId="2" borderId="0" xfId="0" applyFont="1" applyFill="1"/>
    <xf numFmtId="0" fontId="19" fillId="0" borderId="3" xfId="2" applyFont="1" applyFill="1" applyBorder="1" applyAlignment="1">
      <alignment horizontal="center" vertical="center" wrapText="1"/>
    </xf>
    <xf numFmtId="0" fontId="0" fillId="3" borderId="0" xfId="0" applyFont="1" applyFill="1" applyBorder="1"/>
    <xf numFmtId="0" fontId="0" fillId="0" borderId="0" xfId="0" applyFont="1" applyFill="1" applyBorder="1"/>
    <xf numFmtId="0" fontId="9" fillId="2" borderId="2" xfId="321" applyFont="1" applyFill="1" applyBorder="1" applyAlignment="1">
      <alignment horizontal="center" vertical="center" wrapText="1"/>
    </xf>
    <xf numFmtId="2" fontId="9" fillId="2" borderId="2" xfId="321" applyNumberFormat="1" applyFont="1" applyFill="1" applyBorder="1" applyAlignment="1">
      <alignment horizontal="center" vertical="center" wrapText="1"/>
    </xf>
    <xf numFmtId="2" fontId="9" fillId="2" borderId="2" xfId="321" applyNumberFormat="1" applyFont="1" applyFill="1" applyBorder="1" applyAlignment="1">
      <alignment horizontal="center" vertical="center"/>
    </xf>
    <xf numFmtId="4" fontId="9" fillId="2" borderId="2" xfId="233" applyNumberFormat="1" applyFont="1" applyFill="1" applyBorder="1" applyAlignment="1">
      <alignment horizontal="center" vertical="center" wrapText="1"/>
    </xf>
    <xf numFmtId="169" fontId="7" fillId="2" borderId="2" xfId="2" applyNumberFormat="1" applyFont="1" applyFill="1" applyBorder="1" applyAlignment="1">
      <alignment horizontal="center" vertical="center" wrapText="1"/>
    </xf>
    <xf numFmtId="4" fontId="7" fillId="2" borderId="3" xfId="2" applyNumberFormat="1" applyFont="1" applyFill="1" applyBorder="1" applyAlignment="1">
      <alignment horizontal="center" vertical="center" wrapText="1"/>
    </xf>
    <xf numFmtId="0" fontId="0" fillId="2" borderId="0" xfId="0" applyFont="1" applyFill="1" applyBorder="1"/>
    <xf numFmtId="4" fontId="7" fillId="0" borderId="3" xfId="2" applyNumberFormat="1" applyFont="1" applyFill="1" applyBorder="1" applyAlignment="1">
      <alignment horizontal="center" vertical="center" wrapText="1"/>
    </xf>
    <xf numFmtId="0" fontId="9" fillId="2" borderId="2" xfId="12" applyFont="1" applyFill="1" applyBorder="1" applyAlignment="1">
      <alignment horizontal="center" vertical="center" wrapText="1"/>
    </xf>
    <xf numFmtId="0" fontId="9" fillId="2" borderId="5" xfId="12" applyFont="1" applyFill="1" applyBorder="1" applyAlignment="1">
      <alignment horizontal="center" vertical="center" wrapText="1"/>
    </xf>
    <xf numFmtId="0" fontId="7" fillId="2" borderId="2" xfId="12" applyFon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horizontal="center"/>
    </xf>
    <xf numFmtId="0" fontId="9" fillId="2" borderId="3" xfId="0" applyFont="1" applyFill="1" applyBorder="1"/>
    <xf numFmtId="4" fontId="7" fillId="2" borderId="2" xfId="2" applyNumberFormat="1" applyFont="1" applyFill="1" applyBorder="1" applyAlignment="1">
      <alignment horizontal="center" vertical="center" wrapText="1"/>
    </xf>
    <xf numFmtId="4" fontId="7" fillId="2" borderId="2" xfId="2" applyNumberFormat="1" applyFont="1" applyFill="1" applyBorder="1" applyAlignment="1">
      <alignment horizontal="center" vertical="center" wrapText="1"/>
    </xf>
    <xf numFmtId="4" fontId="9" fillId="2" borderId="2" xfId="2" applyNumberFormat="1" applyFont="1" applyFill="1" applyBorder="1" applyAlignment="1">
      <alignment horizontal="center" vertical="center" wrapText="1"/>
    </xf>
    <xf numFmtId="4" fontId="9" fillId="2" borderId="5" xfId="2" applyNumberFormat="1" applyFont="1" applyFill="1" applyBorder="1" applyAlignment="1">
      <alignment horizontal="center" vertical="center" wrapText="1"/>
    </xf>
    <xf numFmtId="4" fontId="7" fillId="2" borderId="2" xfId="0" applyNumberFormat="1" applyFont="1" applyFill="1" applyBorder="1" applyAlignment="1">
      <alignment horizontal="center" vertical="center" wrapText="1"/>
    </xf>
    <xf numFmtId="4" fontId="7" fillId="2" borderId="3" xfId="2" applyNumberFormat="1" applyFont="1" applyFill="1" applyBorder="1" applyAlignment="1">
      <alignment horizontal="center" vertical="center" wrapText="1"/>
    </xf>
    <xf numFmtId="4" fontId="9" fillId="2" borderId="2" xfId="0" applyNumberFormat="1" applyFont="1" applyFill="1" applyBorder="1" applyAlignment="1">
      <alignment horizontal="center" vertical="center" wrapText="1"/>
    </xf>
    <xf numFmtId="4" fontId="7" fillId="2" borderId="7" xfId="2" applyNumberFormat="1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/>
    </xf>
    <xf numFmtId="4" fontId="7" fillId="2" borderId="0" xfId="0" applyNumberFormat="1" applyFont="1" applyFill="1" applyBorder="1" applyAlignment="1">
      <alignment vertical="center" wrapText="1"/>
    </xf>
    <xf numFmtId="0" fontId="0" fillId="0" borderId="2" xfId="0" applyBorder="1"/>
    <xf numFmtId="0" fontId="9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left"/>
    </xf>
    <xf numFmtId="0" fontId="9" fillId="2" borderId="0" xfId="0" applyFont="1" applyFill="1" applyAlignment="1">
      <alignment horizontal="center"/>
    </xf>
    <xf numFmtId="4" fontId="9" fillId="2" borderId="4" xfId="2" applyNumberFormat="1" applyFont="1" applyFill="1" applyBorder="1" applyAlignment="1">
      <alignment horizontal="center" vertical="center" wrapText="1"/>
    </xf>
    <xf numFmtId="0" fontId="16" fillId="2" borderId="2" xfId="198" applyFont="1" applyFill="1" applyBorder="1" applyAlignment="1">
      <alignment horizontal="left" vertical="center" wrapText="1"/>
    </xf>
    <xf numFmtId="0" fontId="23" fillId="2" borderId="0" xfId="0" applyFont="1" applyFill="1"/>
    <xf numFmtId="4" fontId="7" fillId="2" borderId="2" xfId="2" applyNumberFormat="1" applyFont="1" applyFill="1" applyBorder="1" applyAlignment="1">
      <alignment horizontal="center" vertical="center" wrapText="1"/>
    </xf>
    <xf numFmtId="0" fontId="19" fillId="2" borderId="2" xfId="2" applyFont="1" applyFill="1" applyBorder="1" applyAlignment="1">
      <alignment horizontal="center" vertical="center" wrapText="1"/>
    </xf>
    <xf numFmtId="4" fontId="7" fillId="2" borderId="2" xfId="2" applyNumberFormat="1" applyFont="1" applyFill="1" applyBorder="1" applyAlignment="1">
      <alignment horizontal="center" vertical="center" wrapText="1"/>
    </xf>
    <xf numFmtId="0" fontId="9" fillId="2" borderId="9" xfId="0" applyFont="1" applyFill="1" applyBorder="1"/>
    <xf numFmtId="0" fontId="9" fillId="2" borderId="4" xfId="0" applyFont="1" applyFill="1" applyBorder="1"/>
    <xf numFmtId="0" fontId="9" fillId="2" borderId="5" xfId="0" applyFont="1" applyFill="1" applyBorder="1" applyAlignment="1">
      <alignment horizontal="center"/>
    </xf>
    <xf numFmtId="0" fontId="9" fillId="2" borderId="5" xfId="0" applyFont="1" applyFill="1" applyBorder="1" applyAlignment="1">
      <alignment wrapText="1"/>
    </xf>
    <xf numFmtId="0" fontId="9" fillId="2" borderId="0" xfId="0" applyFont="1" applyFill="1" applyAlignment="1">
      <alignment wrapText="1"/>
    </xf>
    <xf numFmtId="0" fontId="0" fillId="2" borderId="9" xfId="0" applyFont="1" applyFill="1" applyBorder="1" applyAlignment="1">
      <alignment horizontal="center"/>
    </xf>
    <xf numFmtId="0" fontId="0" fillId="2" borderId="9" xfId="0" applyFont="1" applyFill="1" applyBorder="1"/>
    <xf numFmtId="0" fontId="8" fillId="2" borderId="9" xfId="0" applyFont="1" applyFill="1" applyBorder="1"/>
    <xf numFmtId="0" fontId="0" fillId="2" borderId="0" xfId="0" applyFont="1" applyFill="1" applyBorder="1" applyAlignment="1">
      <alignment horizontal="center"/>
    </xf>
    <xf numFmtId="0" fontId="8" fillId="2" borderId="0" xfId="0" applyFont="1" applyFill="1" applyBorder="1"/>
    <xf numFmtId="0" fontId="9" fillId="2" borderId="3" xfId="0" applyFont="1" applyFill="1" applyBorder="1" applyAlignment="1">
      <alignment horizontal="center" vertical="center"/>
    </xf>
    <xf numFmtId="4" fontId="9" fillId="2" borderId="2" xfId="2" applyNumberFormat="1" applyFont="1" applyFill="1" applyBorder="1" applyAlignment="1">
      <alignment horizontal="center" vertical="center" wrapText="1"/>
    </xf>
    <xf numFmtId="4" fontId="7" fillId="2" borderId="2" xfId="0" applyNumberFormat="1" applyFont="1" applyFill="1" applyBorder="1" applyAlignment="1">
      <alignment horizontal="center" vertical="center" wrapText="1"/>
    </xf>
    <xf numFmtId="4" fontId="9" fillId="2" borderId="2" xfId="15" applyNumberFormat="1" applyFont="1" applyFill="1" applyBorder="1" applyAlignment="1">
      <alignment horizontal="center" vertical="center" wrapText="1"/>
    </xf>
    <xf numFmtId="4" fontId="9" fillId="2" borderId="5" xfId="5" applyNumberFormat="1" applyFont="1" applyFill="1" applyBorder="1" applyAlignment="1">
      <alignment horizontal="center" vertical="center" wrapText="1"/>
    </xf>
    <xf numFmtId="2" fontId="0" fillId="2" borderId="13" xfId="0" applyNumberFormat="1" applyFont="1" applyFill="1" applyBorder="1"/>
    <xf numFmtId="2" fontId="0" fillId="2" borderId="13" xfId="0" applyNumberFormat="1" applyFont="1" applyFill="1" applyBorder="1" applyAlignment="1">
      <alignment horizontal="center" vertical="center"/>
    </xf>
    <xf numFmtId="2" fontId="0" fillId="2" borderId="0" xfId="0" applyNumberFormat="1" applyFont="1" applyFill="1" applyBorder="1"/>
    <xf numFmtId="0" fontId="6" fillId="2" borderId="2" xfId="2" applyFont="1" applyFill="1" applyBorder="1" applyAlignment="1">
      <alignment horizontal="center" vertical="center" wrapText="1"/>
    </xf>
    <xf numFmtId="2" fontId="0" fillId="2" borderId="12" xfId="0" applyNumberFormat="1" applyFont="1" applyFill="1" applyBorder="1"/>
    <xf numFmtId="2" fontId="0" fillId="2" borderId="1" xfId="0" applyNumberFormat="1" applyFont="1" applyFill="1" applyBorder="1"/>
    <xf numFmtId="0" fontId="18" fillId="2" borderId="2" xfId="0" applyFont="1" applyFill="1" applyBorder="1" applyAlignment="1">
      <alignment horizontal="center"/>
    </xf>
    <xf numFmtId="0" fontId="18" fillId="2" borderId="3" xfId="0" applyFont="1" applyFill="1" applyBorder="1" applyAlignment="1"/>
    <xf numFmtId="0" fontId="18" fillId="2" borderId="4" xfId="0" applyFont="1" applyFill="1" applyBorder="1" applyAlignment="1"/>
    <xf numFmtId="0" fontId="18" fillId="2" borderId="14" xfId="0" applyFont="1" applyFill="1" applyBorder="1" applyAlignment="1"/>
    <xf numFmtId="2" fontId="6" fillId="2" borderId="3" xfId="2" applyNumberFormat="1" applyFont="1" applyFill="1" applyBorder="1" applyAlignment="1">
      <alignment vertical="center" wrapText="1"/>
    </xf>
    <xf numFmtId="2" fontId="6" fillId="2" borderId="4" xfId="2" applyNumberFormat="1" applyFont="1" applyFill="1" applyBorder="1" applyAlignment="1">
      <alignment vertical="center" wrapText="1"/>
    </xf>
    <xf numFmtId="2" fontId="6" fillId="2" borderId="14" xfId="2" applyNumberFormat="1" applyFont="1" applyFill="1" applyBorder="1" applyAlignment="1">
      <alignment vertical="center" wrapText="1"/>
    </xf>
    <xf numFmtId="0" fontId="6" fillId="2" borderId="5" xfId="2" applyFont="1" applyFill="1" applyBorder="1" applyAlignment="1">
      <alignment vertical="center" wrapText="1"/>
    </xf>
    <xf numFmtId="0" fontId="6" fillId="2" borderId="8" xfId="2" applyFont="1" applyFill="1" applyBorder="1" applyAlignment="1">
      <alignment vertical="center" wrapText="1"/>
    </xf>
    <xf numFmtId="0" fontId="6" fillId="2" borderId="9" xfId="2" applyFont="1" applyFill="1" applyBorder="1" applyAlignment="1">
      <alignment vertical="center" wrapText="1"/>
    </xf>
    <xf numFmtId="0" fontId="6" fillId="2" borderId="12" xfId="2" applyFont="1" applyFill="1" applyBorder="1" applyAlignment="1">
      <alignment vertical="center" wrapText="1"/>
    </xf>
    <xf numFmtId="0" fontId="6" fillId="2" borderId="7" xfId="2" applyFont="1" applyFill="1" applyBorder="1" applyAlignment="1">
      <alignment vertical="center" wrapText="1"/>
    </xf>
    <xf numFmtId="0" fontId="6" fillId="2" borderId="11" xfId="2" applyFont="1" applyFill="1" applyBorder="1" applyAlignment="1">
      <alignment vertical="center" wrapText="1"/>
    </xf>
    <xf numFmtId="0" fontId="6" fillId="2" borderId="1" xfId="2" applyFont="1" applyFill="1" applyBorder="1" applyAlignment="1">
      <alignment vertical="center" wrapText="1"/>
    </xf>
    <xf numFmtId="0" fontId="6" fillId="2" borderId="15" xfId="2" applyFont="1" applyFill="1" applyBorder="1" applyAlignment="1">
      <alignment vertical="center" wrapText="1"/>
    </xf>
    <xf numFmtId="0" fontId="6" fillId="2" borderId="3" xfId="2" applyFont="1" applyFill="1" applyBorder="1" applyAlignment="1">
      <alignment vertical="center" wrapText="1"/>
    </xf>
    <xf numFmtId="0" fontId="6" fillId="2" borderId="4" xfId="2" applyFont="1" applyFill="1" applyBorder="1" applyAlignment="1">
      <alignment vertical="center" wrapText="1"/>
    </xf>
    <xf numFmtId="0" fontId="6" fillId="2" borderId="14" xfId="2" applyFont="1" applyFill="1" applyBorder="1" applyAlignment="1">
      <alignment vertical="center" wrapText="1"/>
    </xf>
    <xf numFmtId="0" fontId="9" fillId="2" borderId="2" xfId="0" applyFont="1" applyFill="1" applyBorder="1" applyAlignment="1">
      <alignment vertical="center"/>
    </xf>
    <xf numFmtId="4" fontId="7" fillId="2" borderId="2" xfId="2" applyNumberFormat="1" applyFont="1" applyFill="1" applyBorder="1" applyAlignment="1">
      <alignment horizontal="center" vertical="center" wrapText="1"/>
    </xf>
    <xf numFmtId="0" fontId="7" fillId="2" borderId="2" xfId="2" applyNumberFormat="1" applyFont="1" applyFill="1" applyBorder="1" applyAlignment="1">
      <alignment horizontal="center" vertical="center" wrapText="1"/>
    </xf>
    <xf numFmtId="4" fontId="11" fillId="2" borderId="14" xfId="2" applyNumberFormat="1" applyFont="1" applyFill="1" applyBorder="1" applyAlignment="1">
      <alignment horizontal="center" vertical="center" wrapText="1"/>
    </xf>
    <xf numFmtId="4" fontId="11" fillId="2" borderId="2" xfId="8" applyNumberFormat="1" applyFont="1" applyFill="1" applyBorder="1" applyAlignment="1">
      <alignment horizontal="center" vertical="center" wrapText="1"/>
    </xf>
    <xf numFmtId="4" fontId="11" fillId="2" borderId="2" xfId="3" applyNumberFormat="1" applyFont="1" applyFill="1" applyBorder="1" applyAlignment="1">
      <alignment horizontal="center" vertical="center" wrapText="1"/>
    </xf>
    <xf numFmtId="0" fontId="22" fillId="2" borderId="2" xfId="0" applyFont="1" applyFill="1" applyBorder="1" applyAlignment="1">
      <alignment horizontal="center" vertical="center"/>
    </xf>
    <xf numFmtId="0" fontId="11" fillId="2" borderId="0" xfId="0" applyFont="1" applyFill="1"/>
    <xf numFmtId="4" fontId="11" fillId="2" borderId="2" xfId="363" applyNumberFormat="1" applyFont="1" applyFill="1" applyBorder="1" applyAlignment="1">
      <alignment horizontal="center" vertical="center" wrapText="1"/>
    </xf>
    <xf numFmtId="169" fontId="7" fillId="2" borderId="2" xfId="2" applyNumberFormat="1" applyFont="1" applyFill="1" applyBorder="1" applyAlignment="1">
      <alignment horizontal="center" vertical="center" wrapText="1"/>
    </xf>
    <xf numFmtId="4" fontId="9" fillId="2" borderId="2" xfId="295" applyNumberFormat="1" applyFont="1" applyFill="1" applyBorder="1" applyAlignment="1">
      <alignment horizontal="center" vertical="center" wrapText="1"/>
    </xf>
    <xf numFmtId="4" fontId="9" fillId="2" borderId="5" xfId="295" applyNumberFormat="1" applyFont="1" applyFill="1" applyBorder="1" applyAlignment="1">
      <alignment horizontal="center" vertical="center" wrapText="1"/>
    </xf>
    <xf numFmtId="4" fontId="0" fillId="2" borderId="0" xfId="0" applyNumberFormat="1" applyFont="1" applyFill="1"/>
    <xf numFmtId="4" fontId="22" fillId="2" borderId="2" xfId="12" applyNumberFormat="1" applyFont="1" applyFill="1" applyBorder="1" applyAlignment="1">
      <alignment horizontal="center" vertical="center"/>
    </xf>
    <xf numFmtId="0" fontId="0" fillId="2" borderId="0" xfId="0" applyFont="1" applyFill="1"/>
    <xf numFmtId="0" fontId="8" fillId="2" borderId="2" xfId="0" applyFont="1" applyFill="1" applyBorder="1"/>
    <xf numFmtId="4" fontId="7" fillId="2" borderId="0" xfId="2" applyNumberFormat="1" applyFont="1" applyFill="1" applyBorder="1" applyAlignment="1">
      <alignment horizontal="center" vertical="center" wrapText="1"/>
    </xf>
    <xf numFmtId="4" fontId="11" fillId="2" borderId="2" xfId="1" applyNumberFormat="1" applyFont="1" applyFill="1" applyBorder="1" applyAlignment="1">
      <alignment horizontal="center" vertical="center" wrapText="1"/>
    </xf>
    <xf numFmtId="4" fontId="11" fillId="2" borderId="14" xfId="0" applyNumberFormat="1" applyFont="1" applyFill="1" applyBorder="1" applyAlignment="1">
      <alignment horizontal="center" vertical="center" wrapText="1"/>
    </xf>
    <xf numFmtId="4" fontId="9" fillId="2" borderId="14" xfId="207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4" fontId="11" fillId="2" borderId="2" xfId="12" applyNumberFormat="1" applyFont="1" applyFill="1" applyBorder="1" applyAlignment="1">
      <alignment horizontal="center" vertical="center"/>
    </xf>
    <xf numFmtId="4" fontId="9" fillId="2" borderId="12" xfId="2" applyNumberFormat="1" applyFont="1" applyFill="1" applyBorder="1" applyAlignment="1">
      <alignment horizontal="center" vertical="center" wrapText="1"/>
    </xf>
    <xf numFmtId="4" fontId="7" fillId="2" borderId="8" xfId="2" applyNumberFormat="1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left"/>
    </xf>
    <xf numFmtId="4" fontId="9" fillId="2" borderId="0" xfId="0" applyNumberFormat="1" applyFont="1" applyFill="1"/>
    <xf numFmtId="0" fontId="9" fillId="2" borderId="2" xfId="0" applyFont="1" applyFill="1" applyBorder="1" applyAlignment="1">
      <alignment horizontal="left"/>
    </xf>
    <xf numFmtId="0" fontId="9" fillId="2" borderId="3" xfId="0" applyFont="1" applyFill="1" applyBorder="1" applyAlignment="1">
      <alignment horizontal="left"/>
    </xf>
    <xf numFmtId="4" fontId="11" fillId="2" borderId="14" xfId="1" applyNumberFormat="1" applyFont="1" applyFill="1" applyBorder="1" applyAlignment="1">
      <alignment horizontal="center" vertical="center" wrapText="1"/>
    </xf>
    <xf numFmtId="0" fontId="9" fillId="2" borderId="5" xfId="0" applyFont="1" applyFill="1" applyBorder="1"/>
    <xf numFmtId="0" fontId="9" fillId="2" borderId="0" xfId="0" applyFont="1" applyFill="1"/>
    <xf numFmtId="0" fontId="9" fillId="2" borderId="2" xfId="0" applyFont="1" applyFill="1" applyBorder="1" applyAlignment="1">
      <alignment horizontal="center"/>
    </xf>
    <xf numFmtId="0" fontId="9" fillId="2" borderId="2" xfId="0" applyFont="1" applyFill="1" applyBorder="1"/>
    <xf numFmtId="0" fontId="9" fillId="2" borderId="2" xfId="0" applyFont="1" applyFill="1" applyBorder="1" applyAlignment="1">
      <alignment horizontal="center" vertical="center"/>
    </xf>
    <xf numFmtId="2" fontId="0" fillId="2" borderId="15" xfId="0" applyNumberFormat="1" applyFont="1" applyFill="1" applyBorder="1"/>
    <xf numFmtId="0" fontId="8" fillId="2" borderId="1" xfId="0" applyFont="1" applyFill="1" applyBorder="1"/>
    <xf numFmtId="0" fontId="0" fillId="2" borderId="1" xfId="0" applyFont="1" applyFill="1" applyBorder="1"/>
    <xf numFmtId="2" fontId="0" fillId="2" borderId="0" xfId="0" applyNumberFormat="1" applyFont="1" applyFill="1"/>
    <xf numFmtId="4" fontId="7" fillId="2" borderId="2" xfId="213" applyNumberFormat="1" applyFont="1" applyFill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wrapText="1"/>
    </xf>
    <xf numFmtId="0" fontId="0" fillId="0" borderId="2" xfId="0" applyBorder="1" applyAlignment="1">
      <alignment horizontal="center" vertical="center"/>
    </xf>
    <xf numFmtId="0" fontId="20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20" fillId="0" borderId="2" xfId="0" applyFont="1" applyBorder="1"/>
    <xf numFmtId="0" fontId="20" fillId="0" borderId="2" xfId="0" applyFont="1" applyBorder="1" applyAlignment="1">
      <alignment horizontal="center" wrapText="1"/>
    </xf>
    <xf numFmtId="0" fontId="6" fillId="2" borderId="0" xfId="0" applyFont="1" applyFill="1" applyAlignment="1">
      <alignment horizontal="center" vertical="center"/>
    </xf>
    <xf numFmtId="4" fontId="22" fillId="2" borderId="14" xfId="2" applyNumberFormat="1" applyFont="1" applyFill="1" applyBorder="1" applyAlignment="1">
      <alignment horizontal="center" vertical="center" wrapText="1"/>
    </xf>
    <xf numFmtId="4" fontId="9" fillId="2" borderId="15" xfId="2" applyNumberFormat="1" applyFont="1" applyFill="1" applyBorder="1" applyAlignment="1">
      <alignment horizontal="center" vertical="center" wrapText="1"/>
    </xf>
    <xf numFmtId="4" fontId="9" fillId="2" borderId="1" xfId="2" applyNumberFormat="1" applyFont="1" applyFill="1" applyBorder="1" applyAlignment="1">
      <alignment horizontal="center" vertical="center" wrapText="1"/>
    </xf>
    <xf numFmtId="0" fontId="22" fillId="2" borderId="5" xfId="213" applyFont="1" applyFill="1" applyBorder="1" applyAlignment="1">
      <alignment horizontal="center" vertical="center" wrapText="1"/>
    </xf>
    <xf numFmtId="2" fontId="22" fillId="2" borderId="5" xfId="213" applyNumberFormat="1" applyFont="1" applyFill="1" applyBorder="1" applyAlignment="1">
      <alignment horizontal="center" vertical="center" wrapText="1"/>
    </xf>
    <xf numFmtId="0" fontId="22" fillId="2" borderId="2" xfId="213" applyFont="1" applyFill="1" applyBorder="1" applyAlignment="1">
      <alignment horizontal="center" vertical="center"/>
    </xf>
    <xf numFmtId="0" fontId="11" fillId="2" borderId="2" xfId="213" applyFont="1" applyFill="1" applyBorder="1" applyAlignment="1">
      <alignment horizontal="center" vertical="center"/>
    </xf>
    <xf numFmtId="2" fontId="11" fillId="2" borderId="2" xfId="213" applyNumberFormat="1" applyFont="1" applyFill="1" applyBorder="1" applyAlignment="1">
      <alignment horizontal="center" vertical="center"/>
    </xf>
    <xf numFmtId="2" fontId="22" fillId="2" borderId="2" xfId="213" applyNumberFormat="1" applyFont="1" applyFill="1" applyBorder="1" applyAlignment="1">
      <alignment horizontal="center" vertical="center"/>
    </xf>
    <xf numFmtId="4" fontId="22" fillId="2" borderId="2" xfId="2" applyNumberFormat="1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/>
    </xf>
    <xf numFmtId="0" fontId="11" fillId="2" borderId="0" xfId="0" applyFont="1" applyFill="1" applyAlignment="1">
      <alignment horizontal="left"/>
    </xf>
    <xf numFmtId="4" fontId="9" fillId="2" borderId="14" xfId="2" applyNumberFormat="1" applyFont="1" applyFill="1" applyBorder="1" applyAlignment="1">
      <alignment horizontal="center" vertical="center" wrapText="1"/>
    </xf>
    <xf numFmtId="4" fontId="9" fillId="2" borderId="2" xfId="2" applyNumberFormat="1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/>
    </xf>
    <xf numFmtId="4" fontId="22" fillId="2" borderId="2" xfId="363" applyNumberFormat="1" applyFont="1" applyFill="1" applyBorder="1" applyAlignment="1">
      <alignment horizontal="center" vertical="center" wrapText="1"/>
    </xf>
    <xf numFmtId="4" fontId="9" fillId="2" borderId="5" xfId="2" applyNumberFormat="1" applyFont="1" applyFill="1" applyBorder="1" applyAlignment="1">
      <alignment vertical="center" wrapText="1"/>
    </xf>
    <xf numFmtId="4" fontId="9" fillId="2" borderId="6" xfId="2" applyNumberFormat="1" applyFont="1" applyFill="1" applyBorder="1" applyAlignment="1">
      <alignment vertical="center" wrapText="1"/>
    </xf>
    <xf numFmtId="4" fontId="9" fillId="2" borderId="2" xfId="2" applyNumberFormat="1" applyFont="1" applyFill="1" applyBorder="1" applyAlignment="1">
      <alignment horizontal="center" wrapText="1"/>
    </xf>
    <xf numFmtId="4" fontId="7" fillId="0" borderId="2" xfId="2" applyNumberFormat="1" applyFont="1" applyFill="1" applyBorder="1" applyAlignment="1">
      <alignment horizontal="center" vertical="center" wrapText="1"/>
    </xf>
    <xf numFmtId="4" fontId="18" fillId="2" borderId="0" xfId="0" applyNumberFormat="1" applyFont="1" applyFill="1"/>
    <xf numFmtId="0" fontId="18" fillId="2" borderId="0" xfId="0" applyFont="1" applyFill="1"/>
    <xf numFmtId="4" fontId="9" fillId="2" borderId="0" xfId="0" applyNumberFormat="1" applyFont="1" applyFill="1" applyAlignment="1">
      <alignment horizontal="center" vertical="center"/>
    </xf>
    <xf numFmtId="4" fontId="9" fillId="2" borderId="2" xfId="0" applyNumberFormat="1" applyFont="1" applyFill="1" applyBorder="1" applyAlignment="1">
      <alignment horizontal="center"/>
    </xf>
    <xf numFmtId="4" fontId="7" fillId="2" borderId="2" xfId="0" applyNumberFormat="1" applyFont="1" applyFill="1" applyBorder="1" applyAlignment="1">
      <alignment horizontal="center" vertical="center"/>
    </xf>
    <xf numFmtId="4" fontId="9" fillId="2" borderId="2" xfId="0" applyNumberFormat="1" applyFont="1" applyFill="1" applyBorder="1" applyAlignment="1">
      <alignment horizontal="center" vertical="center"/>
    </xf>
    <xf numFmtId="4" fontId="9" fillId="2" borderId="14" xfId="0" applyNumberFormat="1" applyFont="1" applyFill="1" applyBorder="1" applyAlignment="1">
      <alignment horizontal="center" vertical="center"/>
    </xf>
    <xf numFmtId="4" fontId="7" fillId="2" borderId="2" xfId="321" applyNumberFormat="1" applyFont="1" applyFill="1" applyBorder="1" applyAlignment="1">
      <alignment horizontal="center" vertical="center" wrapText="1"/>
    </xf>
    <xf numFmtId="4" fontId="9" fillId="2" borderId="2" xfId="321" applyNumberFormat="1" applyFont="1" applyFill="1" applyBorder="1" applyAlignment="1">
      <alignment horizontal="center" vertical="center" wrapText="1"/>
    </xf>
    <xf numFmtId="4" fontId="7" fillId="2" borderId="14" xfId="0" applyNumberFormat="1" applyFont="1" applyFill="1" applyBorder="1" applyAlignment="1">
      <alignment horizontal="center" vertical="center"/>
    </xf>
    <xf numFmtId="4" fontId="9" fillId="2" borderId="5" xfId="0" applyNumberFormat="1" applyFont="1" applyFill="1" applyBorder="1" applyAlignment="1">
      <alignment horizontal="center" vertical="center"/>
    </xf>
    <xf numFmtId="4" fontId="7" fillId="2" borderId="5" xfId="0" applyNumberFormat="1" applyFont="1" applyFill="1" applyBorder="1" applyAlignment="1">
      <alignment horizontal="center" vertical="center"/>
    </xf>
    <xf numFmtId="4" fontId="6" fillId="2" borderId="0" xfId="0" applyNumberFormat="1" applyFont="1" applyFill="1" applyAlignment="1">
      <alignment horizontal="center" vertical="center"/>
    </xf>
    <xf numFmtId="4" fontId="7" fillId="2" borderId="2" xfId="0" applyNumberFormat="1" applyFont="1" applyFill="1" applyBorder="1" applyAlignment="1">
      <alignment horizontal="center"/>
    </xf>
    <xf numFmtId="4" fontId="12" fillId="2" borderId="2" xfId="0" applyNumberFormat="1" applyFont="1" applyFill="1" applyBorder="1" applyAlignment="1">
      <alignment horizontal="center"/>
    </xf>
    <xf numFmtId="4" fontId="20" fillId="2" borderId="2" xfId="0" applyNumberFormat="1" applyFont="1" applyFill="1" applyBorder="1" applyAlignment="1">
      <alignment horizontal="center" vertical="center"/>
    </xf>
    <xf numFmtId="4" fontId="12" fillId="2" borderId="5" xfId="0" applyNumberFormat="1" applyFont="1" applyFill="1" applyBorder="1" applyAlignment="1">
      <alignment horizontal="center"/>
    </xf>
    <xf numFmtId="4" fontId="20" fillId="2" borderId="2" xfId="0" applyNumberFormat="1" applyFont="1" applyFill="1" applyBorder="1" applyAlignment="1">
      <alignment horizontal="center"/>
    </xf>
    <xf numFmtId="4" fontId="8" fillId="2" borderId="0" xfId="0" applyNumberFormat="1" applyFont="1" applyFill="1" applyAlignment="1">
      <alignment horizontal="center"/>
    </xf>
    <xf numFmtId="4" fontId="7" fillId="2" borderId="2" xfId="6" applyNumberFormat="1" applyFont="1" applyFill="1" applyBorder="1" applyAlignment="1">
      <alignment horizontal="center" vertical="center" wrapText="1"/>
    </xf>
    <xf numFmtId="4" fontId="9" fillId="2" borderId="2" xfId="6" applyNumberFormat="1" applyFont="1" applyFill="1" applyBorder="1" applyAlignment="1">
      <alignment horizontal="center" vertical="center" wrapText="1"/>
    </xf>
    <xf numFmtId="4" fontId="9" fillId="2" borderId="2" xfId="6" applyNumberFormat="1" applyFont="1" applyFill="1" applyBorder="1" applyAlignment="1">
      <alignment horizontal="center" vertical="center"/>
    </xf>
    <xf numFmtId="4" fontId="12" fillId="2" borderId="2" xfId="0" applyNumberFormat="1" applyFont="1" applyFill="1" applyBorder="1" applyAlignment="1">
      <alignment horizontal="center" vertical="center"/>
    </xf>
    <xf numFmtId="4" fontId="7" fillId="2" borderId="7" xfId="12" applyNumberFormat="1" applyFont="1" applyFill="1" applyBorder="1" applyAlignment="1">
      <alignment horizontal="center" vertical="center" wrapText="1"/>
    </xf>
    <xf numFmtId="4" fontId="9" fillId="2" borderId="2" xfId="12" applyNumberFormat="1" applyFont="1" applyFill="1" applyBorder="1" applyAlignment="1">
      <alignment horizontal="center" vertical="center" wrapText="1"/>
    </xf>
    <xf numFmtId="4" fontId="9" fillId="2" borderId="5" xfId="12" applyNumberFormat="1" applyFont="1" applyFill="1" applyBorder="1" applyAlignment="1">
      <alignment horizontal="center" vertical="center" wrapText="1"/>
    </xf>
    <xf numFmtId="4" fontId="7" fillId="2" borderId="2" xfId="12" applyNumberFormat="1" applyFont="1" applyFill="1" applyBorder="1" applyAlignment="1">
      <alignment horizontal="center" vertical="center"/>
    </xf>
    <xf numFmtId="4" fontId="9" fillId="2" borderId="2" xfId="12" applyNumberFormat="1" applyFont="1" applyFill="1" applyBorder="1" applyAlignment="1">
      <alignment horizontal="center" vertical="center"/>
    </xf>
    <xf numFmtId="4" fontId="7" fillId="2" borderId="7" xfId="12" applyNumberFormat="1" applyFont="1" applyFill="1" applyBorder="1" applyAlignment="1">
      <alignment horizontal="center" vertical="center"/>
    </xf>
    <xf numFmtId="4" fontId="7" fillId="2" borderId="2" xfId="12" applyNumberFormat="1" applyFont="1" applyFill="1" applyBorder="1" applyAlignment="1">
      <alignment horizontal="center" vertical="center" wrapText="1"/>
    </xf>
    <xf numFmtId="4" fontId="9" fillId="2" borderId="2" xfId="0" applyNumberFormat="1" applyFont="1" applyFill="1" applyBorder="1" applyAlignment="1">
      <alignment horizontal="center" vertical="top"/>
    </xf>
    <xf numFmtId="4" fontId="8" fillId="2" borderId="0" xfId="0" applyNumberFormat="1" applyFont="1" applyFill="1"/>
    <xf numFmtId="4" fontId="7" fillId="2" borderId="2" xfId="2" applyNumberFormat="1" applyFont="1" applyFill="1" applyBorder="1" applyAlignment="1">
      <alignment horizontal="center" vertical="center" wrapText="1"/>
    </xf>
    <xf numFmtId="4" fontId="9" fillId="2" borderId="2" xfId="2" applyNumberFormat="1" applyFont="1" applyFill="1" applyBorder="1" applyAlignment="1">
      <alignment horizontal="center" vertical="center" wrapText="1"/>
    </xf>
    <xf numFmtId="4" fontId="9" fillId="2" borderId="5" xfId="2" applyNumberFormat="1" applyFont="1" applyFill="1" applyBorder="1" applyAlignment="1">
      <alignment horizontal="center" vertical="center" wrapText="1"/>
    </xf>
    <xf numFmtId="4" fontId="9" fillId="2" borderId="6" xfId="2" applyNumberFormat="1" applyFont="1" applyFill="1" applyBorder="1" applyAlignment="1">
      <alignment horizontal="center" vertical="center" wrapText="1"/>
    </xf>
    <xf numFmtId="4" fontId="9" fillId="2" borderId="7" xfId="2" applyNumberFormat="1" applyFont="1" applyFill="1" applyBorder="1" applyAlignment="1">
      <alignment horizontal="center" vertical="center" wrapText="1"/>
    </xf>
    <xf numFmtId="4" fontId="9" fillId="2" borderId="2" xfId="0" applyNumberFormat="1" applyFont="1" applyFill="1" applyBorder="1" applyAlignment="1">
      <alignment horizontal="center" vertical="center" wrapText="1"/>
    </xf>
    <xf numFmtId="2" fontId="9" fillId="2" borderId="2" xfId="2" applyNumberFormat="1" applyFont="1" applyFill="1" applyBorder="1" applyAlignment="1">
      <alignment horizontal="center" vertical="center" wrapText="1"/>
    </xf>
    <xf numFmtId="4" fontId="7" fillId="2" borderId="5" xfId="2" applyNumberFormat="1" applyFont="1" applyFill="1" applyBorder="1" applyAlignment="1">
      <alignment horizontal="center" vertical="center" wrapText="1"/>
    </xf>
    <xf numFmtId="4" fontId="7" fillId="2" borderId="7" xfId="2" applyNumberFormat="1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/>
    </xf>
    <xf numFmtId="0" fontId="9" fillId="2" borderId="5" xfId="0" applyFont="1" applyFill="1" applyBorder="1" applyAlignment="1">
      <alignment horizontal="center" vertical="center" wrapText="1"/>
    </xf>
    <xf numFmtId="4" fontId="7" fillId="2" borderId="5" xfId="0" applyNumberFormat="1" applyFont="1" applyFill="1" applyBorder="1" applyAlignment="1">
      <alignment horizontal="center" vertical="center" wrapText="1"/>
    </xf>
    <xf numFmtId="4" fontId="7" fillId="2" borderId="7" xfId="0" applyNumberFormat="1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2" fontId="9" fillId="2" borderId="2" xfId="0" applyNumberFormat="1" applyFont="1" applyFill="1" applyBorder="1" applyAlignment="1">
      <alignment horizontal="center" vertical="center" wrapText="1"/>
    </xf>
    <xf numFmtId="4" fontId="11" fillId="2" borderId="2" xfId="0" applyNumberFormat="1" applyFont="1" applyFill="1" applyBorder="1" applyAlignment="1">
      <alignment horizontal="center" vertical="center" wrapText="1"/>
    </xf>
    <xf numFmtId="4" fontId="9" fillId="2" borderId="5" xfId="0" applyNumberFormat="1" applyFont="1" applyFill="1" applyBorder="1" applyAlignment="1">
      <alignment horizontal="center" vertical="center" wrapText="1"/>
    </xf>
    <xf numFmtId="4" fontId="9" fillId="2" borderId="6" xfId="0" applyNumberFormat="1" applyFont="1" applyFill="1" applyBorder="1" applyAlignment="1">
      <alignment horizontal="center" vertical="center" wrapText="1"/>
    </xf>
    <xf numFmtId="4" fontId="9" fillId="2" borderId="0" xfId="2" applyNumberFormat="1" applyFont="1" applyFill="1" applyBorder="1" applyAlignment="1">
      <alignment horizontal="center" vertical="center" wrapText="1"/>
    </xf>
    <xf numFmtId="4" fontId="11" fillId="2" borderId="6" xfId="2" applyNumberFormat="1" applyFont="1" applyFill="1" applyBorder="1" applyAlignment="1">
      <alignment horizontal="center" vertical="center" wrapText="1"/>
    </xf>
    <xf numFmtId="4" fontId="11" fillId="2" borderId="2" xfId="2" applyNumberFormat="1" applyFont="1" applyFill="1" applyBorder="1" applyAlignment="1">
      <alignment horizontal="center" vertical="center" wrapText="1"/>
    </xf>
    <xf numFmtId="4" fontId="7" fillId="2" borderId="3" xfId="2" applyNumberFormat="1" applyFont="1" applyFill="1" applyBorder="1" applyAlignment="1">
      <alignment horizontal="center" vertical="center" wrapText="1"/>
    </xf>
    <xf numFmtId="4" fontId="7" fillId="2" borderId="14" xfId="2" applyNumberFormat="1" applyFont="1" applyFill="1" applyBorder="1" applyAlignment="1">
      <alignment horizontal="center" vertical="center" wrapText="1"/>
    </xf>
    <xf numFmtId="4" fontId="9" fillId="2" borderId="2" xfId="8" applyNumberFormat="1" applyFont="1" applyFill="1" applyBorder="1" applyAlignment="1">
      <alignment horizontal="center" vertical="center" wrapText="1"/>
    </xf>
    <xf numFmtId="4" fontId="9" fillId="2" borderId="7" xfId="8" applyNumberFormat="1" applyFont="1" applyFill="1" applyBorder="1" applyAlignment="1">
      <alignment horizontal="center" vertical="center" wrapText="1"/>
    </xf>
    <xf numFmtId="4" fontId="7" fillId="2" borderId="15" xfId="0" applyNumberFormat="1" applyFont="1" applyFill="1" applyBorder="1" applyAlignment="1">
      <alignment horizontal="center" vertical="center" wrapText="1"/>
    </xf>
    <xf numFmtId="4" fontId="7" fillId="2" borderId="0" xfId="0" applyNumberFormat="1" applyFont="1" applyFill="1" applyBorder="1" applyAlignment="1">
      <alignment horizontal="center" vertical="center" wrapText="1"/>
    </xf>
    <xf numFmtId="4" fontId="7" fillId="2" borderId="1" xfId="0" applyNumberFormat="1" applyFont="1" applyFill="1" applyBorder="1" applyAlignment="1">
      <alignment horizontal="center" vertical="center" wrapText="1"/>
    </xf>
    <xf numFmtId="4" fontId="7" fillId="0" borderId="2" xfId="2" applyNumberFormat="1" applyFont="1" applyFill="1" applyBorder="1" applyAlignment="1">
      <alignment horizontal="center" vertical="center" wrapText="1"/>
    </xf>
    <xf numFmtId="4" fontId="7" fillId="2" borderId="2" xfId="2" applyNumberFormat="1" applyFont="1" applyFill="1" applyBorder="1" applyAlignment="1">
      <alignment horizontal="center" vertical="center" wrapText="1"/>
    </xf>
    <xf numFmtId="4" fontId="7" fillId="3" borderId="2" xfId="2" applyNumberFormat="1" applyFont="1" applyFill="1" applyBorder="1" applyAlignment="1">
      <alignment horizontal="center" vertical="center" wrapText="1"/>
    </xf>
    <xf numFmtId="4" fontId="7" fillId="2" borderId="11" xfId="0" applyNumberFormat="1" applyFont="1" applyFill="1" applyBorder="1" applyAlignment="1">
      <alignment horizontal="center" vertical="center" wrapText="1"/>
    </xf>
    <xf numFmtId="4" fontId="9" fillId="2" borderId="2" xfId="2" applyNumberFormat="1" applyFont="1" applyFill="1" applyBorder="1" applyAlignment="1">
      <alignment horizontal="center" vertical="center" wrapText="1"/>
    </xf>
    <xf numFmtId="4" fontId="9" fillId="2" borderId="5" xfId="2" applyNumberFormat="1" applyFont="1" applyFill="1" applyBorder="1" applyAlignment="1">
      <alignment horizontal="center" vertical="center" wrapText="1"/>
    </xf>
    <xf numFmtId="4" fontId="9" fillId="2" borderId="6" xfId="2" applyNumberFormat="1" applyFont="1" applyFill="1" applyBorder="1" applyAlignment="1">
      <alignment horizontal="center" vertical="center" wrapText="1"/>
    </xf>
    <xf numFmtId="4" fontId="9" fillId="2" borderId="7" xfId="2" applyNumberFormat="1" applyFont="1" applyFill="1" applyBorder="1" applyAlignment="1">
      <alignment horizontal="center" vertical="center" wrapText="1"/>
    </xf>
    <xf numFmtId="4" fontId="9" fillId="2" borderId="2" xfId="0" applyNumberFormat="1" applyFont="1" applyFill="1" applyBorder="1" applyAlignment="1">
      <alignment horizontal="center" vertical="center" wrapText="1"/>
    </xf>
    <xf numFmtId="2" fontId="9" fillId="2" borderId="2" xfId="2" applyNumberFormat="1" applyFont="1" applyFill="1" applyBorder="1" applyAlignment="1">
      <alignment horizontal="center" vertical="center" wrapText="1"/>
    </xf>
    <xf numFmtId="2" fontId="9" fillId="2" borderId="5" xfId="2" applyNumberFormat="1" applyFont="1" applyFill="1" applyBorder="1" applyAlignment="1">
      <alignment horizontal="center" vertical="center"/>
    </xf>
    <xf numFmtId="2" fontId="9" fillId="2" borderId="6" xfId="2" applyNumberFormat="1" applyFont="1" applyFill="1" applyBorder="1" applyAlignment="1">
      <alignment horizontal="center" vertical="center"/>
    </xf>
    <xf numFmtId="2" fontId="9" fillId="2" borderId="5" xfId="2" applyNumberFormat="1" applyFont="1" applyFill="1" applyBorder="1" applyAlignment="1">
      <alignment horizontal="center" vertical="center" wrapText="1"/>
    </xf>
    <xf numFmtId="2" fontId="9" fillId="2" borderId="6" xfId="2" applyNumberFormat="1" applyFont="1" applyFill="1" applyBorder="1" applyAlignment="1">
      <alignment horizontal="center" vertical="center" wrapText="1"/>
    </xf>
    <xf numFmtId="2" fontId="9" fillId="2" borderId="7" xfId="2" applyNumberFormat="1" applyFont="1" applyFill="1" applyBorder="1" applyAlignment="1">
      <alignment horizontal="center" vertical="center" wrapText="1"/>
    </xf>
    <xf numFmtId="4" fontId="7" fillId="2" borderId="5" xfId="2" applyNumberFormat="1" applyFont="1" applyFill="1" applyBorder="1" applyAlignment="1">
      <alignment horizontal="center" vertical="center" wrapText="1"/>
    </xf>
    <xf numFmtId="4" fontId="7" fillId="2" borderId="6" xfId="2" applyNumberFormat="1" applyFont="1" applyFill="1" applyBorder="1" applyAlignment="1">
      <alignment horizontal="center" vertical="center" wrapText="1"/>
    </xf>
    <xf numFmtId="4" fontId="7" fillId="2" borderId="7" xfId="2" applyNumberFormat="1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/>
    </xf>
    <xf numFmtId="0" fontId="8" fillId="2" borderId="7" xfId="0" applyFont="1" applyFill="1" applyBorder="1" applyAlignment="1">
      <alignment horizontal="center"/>
    </xf>
    <xf numFmtId="0" fontId="9" fillId="2" borderId="5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4" fontId="7" fillId="2" borderId="5" xfId="0" applyNumberFormat="1" applyFont="1" applyFill="1" applyBorder="1" applyAlignment="1">
      <alignment horizontal="center" vertical="center" wrapText="1"/>
    </xf>
    <xf numFmtId="4" fontId="7" fillId="2" borderId="7" xfId="0" applyNumberFormat="1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2" fontId="9" fillId="2" borderId="5" xfId="0" applyNumberFormat="1" applyFont="1" applyFill="1" applyBorder="1" applyAlignment="1">
      <alignment horizontal="center" vertical="center" wrapText="1"/>
    </xf>
    <xf numFmtId="2" fontId="9" fillId="2" borderId="6" xfId="0" applyNumberFormat="1" applyFont="1" applyFill="1" applyBorder="1" applyAlignment="1">
      <alignment horizontal="center" vertical="center" wrapText="1"/>
    </xf>
    <xf numFmtId="2" fontId="9" fillId="2" borderId="7" xfId="0" applyNumberFormat="1" applyFont="1" applyFill="1" applyBorder="1" applyAlignment="1">
      <alignment horizontal="center" vertical="center" wrapText="1"/>
    </xf>
    <xf numFmtId="2" fontId="9" fillId="2" borderId="2" xfId="0" applyNumberFormat="1" applyFont="1" applyFill="1" applyBorder="1" applyAlignment="1">
      <alignment horizontal="center" vertical="center" wrapText="1"/>
    </xf>
    <xf numFmtId="4" fontId="11" fillId="2" borderId="2" xfId="0" applyNumberFormat="1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4" fontId="9" fillId="2" borderId="5" xfId="0" applyNumberFormat="1" applyFont="1" applyFill="1" applyBorder="1" applyAlignment="1">
      <alignment horizontal="center" vertical="center" wrapText="1"/>
    </xf>
    <xf numFmtId="4" fontId="9" fillId="2" borderId="6" xfId="0" applyNumberFormat="1" applyFont="1" applyFill="1" applyBorder="1" applyAlignment="1">
      <alignment horizontal="center" vertical="center" wrapText="1"/>
    </xf>
    <xf numFmtId="4" fontId="9" fillId="2" borderId="7" xfId="0" applyNumberFormat="1" applyFont="1" applyFill="1" applyBorder="1" applyAlignment="1">
      <alignment horizontal="center" vertical="center" wrapText="1"/>
    </xf>
    <xf numFmtId="4" fontId="9" fillId="2" borderId="8" xfId="2" applyNumberFormat="1" applyFont="1" applyFill="1" applyBorder="1" applyAlignment="1">
      <alignment horizontal="center" vertical="center" wrapText="1"/>
    </xf>
    <xf numFmtId="4" fontId="9" fillId="2" borderId="10" xfId="2" applyNumberFormat="1" applyFont="1" applyFill="1" applyBorder="1" applyAlignment="1">
      <alignment horizontal="center" vertical="center" wrapText="1"/>
    </xf>
    <xf numFmtId="4" fontId="9" fillId="2" borderId="9" xfId="2" applyNumberFormat="1" applyFont="1" applyFill="1" applyBorder="1" applyAlignment="1">
      <alignment horizontal="center" vertical="center" wrapText="1"/>
    </xf>
    <xf numFmtId="4" fontId="9" fillId="2" borderId="0" xfId="2" applyNumberFormat="1" applyFont="1" applyFill="1" applyBorder="1" applyAlignment="1">
      <alignment horizontal="center" vertical="center" wrapText="1"/>
    </xf>
    <xf numFmtId="4" fontId="11" fillId="2" borderId="5" xfId="2" applyNumberFormat="1" applyFont="1" applyFill="1" applyBorder="1" applyAlignment="1">
      <alignment horizontal="center" vertical="center" wrapText="1"/>
    </xf>
    <xf numFmtId="4" fontId="11" fillId="2" borderId="6" xfId="2" applyNumberFormat="1" applyFont="1" applyFill="1" applyBorder="1" applyAlignment="1">
      <alignment horizontal="center" vertical="center" wrapText="1"/>
    </xf>
    <xf numFmtId="4" fontId="11" fillId="2" borderId="2" xfId="2" applyNumberFormat="1" applyFont="1" applyFill="1" applyBorder="1" applyAlignment="1">
      <alignment horizontal="center" vertical="center" wrapText="1"/>
    </xf>
    <xf numFmtId="4" fontId="11" fillId="2" borderId="5" xfId="8" applyNumberFormat="1" applyFont="1" applyFill="1" applyBorder="1" applyAlignment="1">
      <alignment horizontal="center" vertical="center" wrapText="1"/>
    </xf>
    <xf numFmtId="4" fontId="11" fillId="2" borderId="6" xfId="8" applyNumberFormat="1" applyFont="1" applyFill="1" applyBorder="1" applyAlignment="1">
      <alignment horizontal="center" vertical="center" wrapText="1"/>
    </xf>
    <xf numFmtId="4" fontId="9" fillId="2" borderId="11" xfId="2" applyNumberFormat="1" applyFont="1" applyFill="1" applyBorder="1" applyAlignment="1">
      <alignment horizontal="center" vertical="center" wrapText="1"/>
    </xf>
    <xf numFmtId="4" fontId="7" fillId="2" borderId="3" xfId="2" applyNumberFormat="1" applyFont="1" applyFill="1" applyBorder="1" applyAlignment="1">
      <alignment horizontal="center" vertical="center" wrapText="1"/>
    </xf>
    <xf numFmtId="4" fontId="7" fillId="2" borderId="14" xfId="2" applyNumberFormat="1" applyFont="1" applyFill="1" applyBorder="1" applyAlignment="1">
      <alignment horizontal="center" vertical="center" wrapText="1"/>
    </xf>
    <xf numFmtId="4" fontId="9" fillId="2" borderId="2" xfId="8" applyNumberFormat="1" applyFont="1" applyFill="1" applyBorder="1" applyAlignment="1">
      <alignment horizontal="center" vertical="center" wrapText="1"/>
    </xf>
    <xf numFmtId="4" fontId="9" fillId="2" borderId="5" xfId="8" applyNumberFormat="1" applyFont="1" applyFill="1" applyBorder="1" applyAlignment="1">
      <alignment horizontal="center" vertical="center" wrapText="1"/>
    </xf>
    <xf numFmtId="4" fontId="9" fillId="2" borderId="6" xfId="8" applyNumberFormat="1" applyFont="1" applyFill="1" applyBorder="1" applyAlignment="1">
      <alignment horizontal="center" vertical="center" wrapText="1"/>
    </xf>
    <xf numFmtId="4" fontId="9" fillId="2" borderId="7" xfId="8" applyNumberFormat="1" applyFont="1" applyFill="1" applyBorder="1" applyAlignment="1">
      <alignment horizontal="center" vertical="center" wrapText="1"/>
    </xf>
    <xf numFmtId="4" fontId="7" fillId="2" borderId="8" xfId="0" applyNumberFormat="1" applyFont="1" applyFill="1" applyBorder="1" applyAlignment="1">
      <alignment horizontal="center" vertical="center" wrapText="1"/>
    </xf>
    <xf numFmtId="4" fontId="7" fillId="2" borderId="9" xfId="0" applyNumberFormat="1" applyFont="1" applyFill="1" applyBorder="1" applyAlignment="1">
      <alignment horizontal="center" vertical="center" wrapText="1"/>
    </xf>
    <xf numFmtId="4" fontId="7" fillId="2" borderId="12" xfId="0" applyNumberFormat="1" applyFont="1" applyFill="1" applyBorder="1" applyAlignment="1">
      <alignment horizontal="center" vertical="center" wrapText="1"/>
    </xf>
    <xf numFmtId="4" fontId="7" fillId="2" borderId="10" xfId="0" applyNumberFormat="1" applyFont="1" applyFill="1" applyBorder="1" applyAlignment="1">
      <alignment horizontal="center" vertical="center" wrapText="1"/>
    </xf>
    <xf numFmtId="4" fontId="7" fillId="2" borderId="13" xfId="0" applyNumberFormat="1" applyFont="1" applyFill="1" applyBorder="1" applyAlignment="1">
      <alignment horizontal="center" vertical="center" wrapText="1"/>
    </xf>
    <xf numFmtId="4" fontId="7" fillId="2" borderId="15" xfId="0" applyNumberFormat="1" applyFont="1" applyFill="1" applyBorder="1" applyAlignment="1">
      <alignment horizontal="center" vertical="center" wrapText="1"/>
    </xf>
    <xf numFmtId="4" fontId="20" fillId="2" borderId="0" xfId="0" applyNumberFormat="1" applyFont="1" applyFill="1" applyBorder="1" applyAlignment="1">
      <alignment horizontal="center" vertical="center" wrapText="1"/>
    </xf>
    <xf numFmtId="4" fontId="20" fillId="2" borderId="1" xfId="0" applyNumberFormat="1" applyFont="1" applyFill="1" applyBorder="1" applyAlignment="1">
      <alignment horizontal="center" vertical="center" wrapText="1"/>
    </xf>
    <xf numFmtId="0" fontId="0" fillId="0" borderId="13" xfId="0" applyFont="1" applyFill="1" applyBorder="1" applyAlignment="1">
      <alignment horizontal="center" vertical="center" wrapText="1"/>
    </xf>
    <xf numFmtId="4" fontId="9" fillId="0" borderId="6" xfId="0" applyNumberFormat="1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4" fontId="11" fillId="0" borderId="6" xfId="2" applyNumberFormat="1" applyFont="1" applyFill="1" applyBorder="1" applyAlignment="1">
      <alignment horizontal="center" vertical="center" wrapText="1"/>
    </xf>
    <xf numFmtId="4" fontId="7" fillId="0" borderId="6" xfId="2" applyNumberFormat="1" applyFont="1" applyFill="1" applyBorder="1" applyAlignment="1">
      <alignment horizontal="center" vertical="top" wrapText="1"/>
    </xf>
    <xf numFmtId="0" fontId="9" fillId="0" borderId="12" xfId="0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4" fontId="9" fillId="0" borderId="6" xfId="2" applyNumberFormat="1" applyFont="1" applyFill="1" applyBorder="1" applyAlignment="1">
      <alignment horizontal="center" vertical="center" wrapText="1"/>
    </xf>
    <xf numFmtId="4" fontId="9" fillId="0" borderId="5" xfId="2" applyNumberFormat="1" applyFont="1" applyFill="1" applyBorder="1" applyAlignment="1">
      <alignment horizontal="center" vertical="top" wrapText="1"/>
    </xf>
    <xf numFmtId="4" fontId="7" fillId="0" borderId="7" xfId="2" applyNumberFormat="1" applyFont="1" applyFill="1" applyBorder="1" applyAlignment="1">
      <alignment horizontal="center" vertical="top" wrapText="1"/>
    </xf>
    <xf numFmtId="0" fontId="9" fillId="0" borderId="5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/>
    </xf>
    <xf numFmtId="4" fontId="9" fillId="0" borderId="2" xfId="2" applyNumberFormat="1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4" fontId="9" fillId="0" borderId="2" xfId="0" applyNumberFormat="1" applyFont="1" applyFill="1" applyBorder="1" applyAlignment="1">
      <alignment horizontal="center" vertical="center" wrapText="1"/>
    </xf>
    <xf numFmtId="4" fontId="11" fillId="0" borderId="5" xfId="2" applyNumberFormat="1" applyFont="1" applyFill="1" applyBorder="1" applyAlignment="1">
      <alignment horizontal="center" vertical="center" wrapText="1"/>
    </xf>
    <xf numFmtId="4" fontId="9" fillId="0" borderId="5" xfId="2" applyNumberFormat="1" applyFont="1" applyFill="1" applyBorder="1" applyAlignment="1">
      <alignment horizontal="center" vertical="center" wrapText="1"/>
    </xf>
    <xf numFmtId="0" fontId="9" fillId="0" borderId="15" xfId="0" applyFont="1" applyFill="1" applyBorder="1" applyAlignment="1">
      <alignment horizontal="center" vertical="center"/>
    </xf>
    <xf numFmtId="0" fontId="0" fillId="0" borderId="15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/>
    </xf>
    <xf numFmtId="4" fontId="9" fillId="0" borderId="7" xfId="2" applyNumberFormat="1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/>
    </xf>
    <xf numFmtId="4" fontId="11" fillId="0" borderId="7" xfId="2" applyNumberFormat="1" applyFont="1" applyFill="1" applyBorder="1" applyAlignment="1">
      <alignment horizontal="center" vertical="center" wrapText="1"/>
    </xf>
    <xf numFmtId="4" fontId="9" fillId="0" borderId="7" xfId="0" applyNumberFormat="1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/>
    </xf>
    <xf numFmtId="4" fontId="9" fillId="0" borderId="6" xfId="2" applyNumberFormat="1" applyFont="1" applyFill="1" applyBorder="1" applyAlignment="1">
      <alignment horizontal="center" vertical="top" wrapText="1"/>
    </xf>
    <xf numFmtId="4" fontId="7" fillId="0" borderId="2" xfId="2" applyNumberFormat="1" applyFont="1" applyFill="1" applyBorder="1" applyAlignment="1">
      <alignment horizontal="center" vertical="center" wrapText="1"/>
    </xf>
    <xf numFmtId="4" fontId="7" fillId="0" borderId="2" xfId="2" applyNumberFormat="1" applyFont="1" applyFill="1" applyBorder="1" applyAlignment="1">
      <alignment horizontal="center" vertical="center" wrapText="1"/>
    </xf>
    <xf numFmtId="4" fontId="7" fillId="0" borderId="2" xfId="2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0" fillId="2" borderId="0" xfId="0" applyFont="1" applyFill="1"/>
    <xf numFmtId="4" fontId="7" fillId="2" borderId="2" xfId="2" applyNumberFormat="1" applyFont="1" applyFill="1" applyBorder="1" applyAlignment="1">
      <alignment horizontal="center" vertical="center" wrapText="1"/>
    </xf>
    <xf numFmtId="0" fontId="0" fillId="2" borderId="0" xfId="0" applyFont="1" applyFill="1" applyAlignment="1">
      <alignment horizontal="center"/>
    </xf>
    <xf numFmtId="4" fontId="7" fillId="0" borderId="2" xfId="2" applyNumberFormat="1" applyFont="1" applyFill="1" applyBorder="1" applyAlignment="1">
      <alignment horizontal="center" vertical="center" wrapText="1"/>
    </xf>
    <xf numFmtId="4" fontId="10" fillId="0" borderId="2" xfId="2" applyNumberFormat="1" applyFont="1" applyFill="1" applyBorder="1" applyAlignment="1">
      <alignment horizontal="center" vertical="center" wrapText="1"/>
    </xf>
    <xf numFmtId="4" fontId="7" fillId="0" borderId="2" xfId="2" applyNumberFormat="1" applyFont="1" applyFill="1" applyBorder="1" applyAlignment="1">
      <alignment horizontal="center" vertical="center" wrapText="1"/>
    </xf>
    <xf numFmtId="4" fontId="10" fillId="0" borderId="2" xfId="2" applyNumberFormat="1" applyFont="1" applyFill="1" applyBorder="1" applyAlignment="1">
      <alignment horizontal="center" vertical="center" wrapText="1"/>
    </xf>
    <xf numFmtId="4" fontId="7" fillId="0" borderId="2" xfId="2" applyNumberFormat="1" applyFont="1" applyFill="1" applyBorder="1" applyAlignment="1">
      <alignment horizontal="center" vertical="center" wrapText="1"/>
    </xf>
    <xf numFmtId="4" fontId="7" fillId="0" borderId="2" xfId="2" applyNumberFormat="1" applyFont="1" applyFill="1" applyBorder="1" applyAlignment="1">
      <alignment horizontal="center" vertical="center" wrapText="1"/>
    </xf>
    <xf numFmtId="4" fontId="9" fillId="0" borderId="2" xfId="2" applyNumberFormat="1" applyFont="1" applyFill="1" applyBorder="1" applyAlignment="1">
      <alignment horizontal="center" vertical="center" wrapText="1"/>
    </xf>
    <xf numFmtId="4" fontId="10" fillId="0" borderId="2" xfId="2" applyNumberFormat="1" applyFont="1" applyFill="1" applyBorder="1" applyAlignment="1">
      <alignment horizontal="center" vertical="center" wrapText="1"/>
    </xf>
    <xf numFmtId="4" fontId="7" fillId="0" borderId="2" xfId="2" applyNumberFormat="1" applyFont="1" applyFill="1" applyBorder="1" applyAlignment="1">
      <alignment horizontal="center" vertical="center" wrapText="1"/>
    </xf>
    <xf numFmtId="4" fontId="9" fillId="0" borderId="2" xfId="2" applyNumberFormat="1" applyFont="1" applyFill="1" applyBorder="1" applyAlignment="1">
      <alignment horizontal="center" vertical="center" wrapText="1"/>
    </xf>
    <xf numFmtId="4" fontId="10" fillId="0" borderId="2" xfId="2" applyNumberFormat="1" applyFont="1" applyFill="1" applyBorder="1" applyAlignment="1">
      <alignment horizontal="center" vertical="center" wrapText="1"/>
    </xf>
    <xf numFmtId="4" fontId="7" fillId="0" borderId="2" xfId="2" applyNumberFormat="1" applyFont="1" applyFill="1" applyBorder="1" applyAlignment="1">
      <alignment horizontal="center" vertical="center" wrapText="1"/>
    </xf>
    <xf numFmtId="4" fontId="10" fillId="0" borderId="2" xfId="2" applyNumberFormat="1" applyFont="1" applyFill="1" applyBorder="1" applyAlignment="1">
      <alignment horizontal="center" vertical="center" wrapText="1"/>
    </xf>
    <xf numFmtId="4" fontId="7" fillId="0" borderId="2" xfId="2" applyNumberFormat="1" applyFont="1" applyFill="1" applyBorder="1" applyAlignment="1">
      <alignment horizontal="center" vertical="center" wrapText="1"/>
    </xf>
    <xf numFmtId="4" fontId="9" fillId="0" borderId="2" xfId="2" applyNumberFormat="1" applyFont="1" applyFill="1" applyBorder="1" applyAlignment="1">
      <alignment horizontal="center" vertical="center" wrapText="1"/>
    </xf>
    <xf numFmtId="4" fontId="7" fillId="0" borderId="7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4" fontId="10" fillId="0" borderId="2" xfId="2" applyNumberFormat="1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/>
    </xf>
    <xf numFmtId="0" fontId="9" fillId="0" borderId="5" xfId="0" applyFont="1" applyFill="1" applyBorder="1" applyAlignment="1">
      <alignment horizontal="center"/>
    </xf>
    <xf numFmtId="0" fontId="0" fillId="0" borderId="6" xfId="0" applyFont="1" applyFill="1" applyBorder="1" applyAlignment="1">
      <alignment horizontal="center"/>
    </xf>
    <xf numFmtId="0" fontId="10" fillId="0" borderId="5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/>
    </xf>
    <xf numFmtId="0" fontId="9" fillId="0" borderId="6" xfId="0" applyFont="1" applyFill="1" applyBorder="1"/>
    <xf numFmtId="0" fontId="9" fillId="0" borderId="7" xfId="0" applyFont="1" applyFill="1" applyBorder="1" applyAlignment="1">
      <alignment horizontal="center"/>
    </xf>
    <xf numFmtId="0" fontId="0" fillId="0" borderId="8" xfId="0" applyFont="1" applyFill="1" applyBorder="1"/>
    <xf numFmtId="0" fontId="7" fillId="0" borderId="11" xfId="0" applyFont="1" applyFill="1" applyBorder="1" applyAlignment="1">
      <alignment horizontal="center" wrapText="1"/>
    </xf>
    <xf numFmtId="4" fontId="7" fillId="0" borderId="2" xfId="2" applyNumberFormat="1" applyFont="1" applyFill="1" applyBorder="1" applyAlignment="1">
      <alignment horizontal="center" vertical="center" wrapText="1"/>
    </xf>
    <xf numFmtId="4" fontId="10" fillId="0" borderId="2" xfId="2" applyNumberFormat="1" applyFont="1" applyFill="1" applyBorder="1" applyAlignment="1">
      <alignment horizontal="center" vertical="center" wrapText="1"/>
    </xf>
    <xf numFmtId="4" fontId="7" fillId="0" borderId="2" xfId="0" applyNumberFormat="1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/>
    </xf>
    <xf numFmtId="0" fontId="20" fillId="0" borderId="2" xfId="0" applyFont="1" applyFill="1" applyBorder="1" applyAlignment="1">
      <alignment horizontal="center" vertical="center"/>
    </xf>
    <xf numFmtId="0" fontId="21" fillId="0" borderId="2" xfId="0" applyFont="1" applyFill="1" applyBorder="1" applyAlignment="1">
      <alignment horizontal="center" vertical="center"/>
    </xf>
    <xf numFmtId="0" fontId="21" fillId="0" borderId="5" xfId="0" applyFont="1" applyFill="1" applyBorder="1" applyAlignment="1">
      <alignment horizontal="center" vertical="center"/>
    </xf>
    <xf numFmtId="0" fontId="20" fillId="0" borderId="2" xfId="0" applyFont="1" applyFill="1" applyBorder="1" applyAlignment="1">
      <alignment horizontal="center" vertical="center" wrapText="1"/>
    </xf>
    <xf numFmtId="0" fontId="0" fillId="0" borderId="12" xfId="0" applyFont="1" applyFill="1" applyBorder="1" applyAlignment="1">
      <alignment horizontal="center"/>
    </xf>
    <xf numFmtId="0" fontId="20" fillId="0" borderId="2" xfId="0" applyFont="1" applyFill="1" applyBorder="1" applyAlignment="1">
      <alignment horizontal="center" wrapText="1"/>
    </xf>
    <xf numFmtId="0" fontId="0" fillId="0" borderId="13" xfId="0" applyFont="1" applyFill="1" applyBorder="1" applyAlignment="1">
      <alignment horizontal="center"/>
    </xf>
    <xf numFmtId="0" fontId="21" fillId="0" borderId="2" xfId="0" applyFont="1" applyFill="1" applyBorder="1" applyAlignment="1">
      <alignment horizontal="center"/>
    </xf>
    <xf numFmtId="0" fontId="0" fillId="0" borderId="15" xfId="0" applyFont="1" applyFill="1" applyBorder="1" applyAlignment="1">
      <alignment horizontal="center"/>
    </xf>
    <xf numFmtId="4" fontId="7" fillId="0" borderId="2" xfId="2" applyNumberFormat="1" applyFont="1" applyFill="1" applyBorder="1" applyAlignment="1">
      <alignment horizontal="center" vertical="center" wrapText="1"/>
    </xf>
    <xf numFmtId="4" fontId="7" fillId="0" borderId="2" xfId="1042" applyNumberFormat="1" applyFont="1" applyFill="1" applyBorder="1" applyAlignment="1">
      <alignment horizontal="center" vertical="center" wrapText="1"/>
    </xf>
    <xf numFmtId="4" fontId="9" fillId="0" borderId="2" xfId="1042" applyNumberFormat="1" applyFont="1" applyFill="1" applyBorder="1" applyAlignment="1">
      <alignment horizontal="center" vertical="center" wrapText="1"/>
    </xf>
    <xf numFmtId="4" fontId="9" fillId="0" borderId="2" xfId="1129" applyNumberFormat="1" applyFont="1" applyFill="1" applyBorder="1" applyAlignment="1">
      <alignment horizontal="center" vertical="center" wrapText="1"/>
    </xf>
    <xf numFmtId="4" fontId="7" fillId="0" borderId="2" xfId="2" applyNumberFormat="1" applyFont="1" applyFill="1" applyBorder="1" applyAlignment="1">
      <alignment horizontal="center" vertical="center" wrapText="1"/>
    </xf>
    <xf numFmtId="4" fontId="9" fillId="0" borderId="2" xfId="1885" applyNumberFormat="1" applyFont="1" applyFill="1" applyBorder="1" applyAlignment="1">
      <alignment horizontal="center" vertical="center" wrapText="1"/>
    </xf>
    <xf numFmtId="4" fontId="7" fillId="0" borderId="5" xfId="2" applyNumberFormat="1" applyFont="1" applyFill="1" applyBorder="1" applyAlignment="1">
      <alignment horizontal="center" vertical="center" wrapText="1"/>
    </xf>
    <xf numFmtId="4" fontId="9" fillId="0" borderId="2" xfId="1042" applyNumberFormat="1" applyFont="1" applyFill="1" applyBorder="1" applyAlignment="1">
      <alignment horizontal="center" vertical="center" wrapText="1"/>
    </xf>
    <xf numFmtId="4" fontId="11" fillId="0" borderId="2" xfId="0" applyNumberFormat="1" applyFont="1" applyFill="1" applyBorder="1" applyAlignment="1">
      <alignment horizontal="center" vertical="center" wrapText="1"/>
    </xf>
    <xf numFmtId="4" fontId="7" fillId="0" borderId="2" xfId="2" applyNumberFormat="1" applyFont="1" applyFill="1" applyBorder="1" applyAlignment="1">
      <alignment horizontal="center" vertical="center" wrapText="1"/>
    </xf>
    <xf numFmtId="4" fontId="9" fillId="0" borderId="2" xfId="2" applyNumberFormat="1" applyFont="1" applyFill="1" applyBorder="1" applyAlignment="1">
      <alignment horizontal="center" vertical="center" wrapText="1"/>
    </xf>
    <xf numFmtId="4" fontId="9" fillId="0" borderId="2" xfId="1885" applyNumberFormat="1" applyFont="1" applyFill="1" applyBorder="1" applyAlignment="1">
      <alignment horizontal="center" vertical="center" wrapText="1"/>
    </xf>
    <xf numFmtId="4" fontId="7" fillId="0" borderId="7" xfId="2" applyNumberFormat="1" applyFont="1" applyFill="1" applyBorder="1" applyAlignment="1">
      <alignment horizontal="center" vertical="center" wrapText="1"/>
    </xf>
    <xf numFmtId="4" fontId="9" fillId="0" borderId="2" xfId="422" applyNumberFormat="1" applyFont="1" applyFill="1" applyBorder="1" applyAlignment="1">
      <alignment horizontal="center" vertical="center" wrapText="1"/>
    </xf>
    <xf numFmtId="4" fontId="11" fillId="0" borderId="2" xfId="0" applyNumberFormat="1" applyFont="1" applyFill="1" applyBorder="1" applyAlignment="1">
      <alignment horizontal="center" vertical="center" wrapText="1"/>
    </xf>
    <xf numFmtId="4" fontId="7" fillId="0" borderId="2" xfId="2" applyNumberFormat="1" applyFont="1" applyFill="1" applyBorder="1" applyAlignment="1">
      <alignment horizontal="center" vertical="center" wrapText="1"/>
    </xf>
    <xf numFmtId="4" fontId="22" fillId="0" borderId="2" xfId="2" applyNumberFormat="1" applyFont="1" applyFill="1" applyBorder="1" applyAlignment="1">
      <alignment horizontal="center" vertical="center" wrapText="1"/>
    </xf>
    <xf numFmtId="4" fontId="11" fillId="0" borderId="2" xfId="422" applyNumberFormat="1" applyFont="1" applyFill="1" applyBorder="1" applyAlignment="1">
      <alignment horizontal="center" vertical="center" wrapText="1"/>
    </xf>
    <xf numFmtId="4" fontId="11" fillId="0" borderId="2" xfId="2" applyNumberFormat="1" applyFont="1" applyFill="1" applyBorder="1" applyAlignment="1">
      <alignment horizontal="center" vertical="center" wrapText="1"/>
    </xf>
    <xf numFmtId="4" fontId="9" fillId="0" borderId="2" xfId="973" applyNumberFormat="1" applyFont="1" applyFill="1" applyBorder="1" applyAlignment="1">
      <alignment horizontal="center" vertical="center" wrapText="1"/>
    </xf>
    <xf numFmtId="4" fontId="9" fillId="0" borderId="2" xfId="2" applyNumberFormat="1" applyFont="1" applyFill="1" applyBorder="1" applyAlignment="1">
      <alignment horizontal="center" vertical="center" wrapText="1"/>
    </xf>
    <xf numFmtId="4" fontId="22" fillId="0" borderId="2" xfId="2" applyNumberFormat="1" applyFont="1" applyFill="1" applyBorder="1" applyAlignment="1">
      <alignment horizontal="center" vertical="center" wrapText="1"/>
    </xf>
    <xf numFmtId="4" fontId="11" fillId="0" borderId="2" xfId="422" applyNumberFormat="1" applyFont="1" applyFill="1" applyBorder="1" applyAlignment="1">
      <alignment horizontal="center" vertical="center" wrapText="1"/>
    </xf>
    <xf numFmtId="4" fontId="9" fillId="0" borderId="2" xfId="973" applyNumberFormat="1" applyFont="1" applyFill="1" applyBorder="1" applyAlignment="1">
      <alignment horizontal="center" vertical="center" wrapText="1"/>
    </xf>
    <xf numFmtId="4" fontId="7" fillId="0" borderId="2" xfId="2" applyNumberFormat="1" applyFont="1" applyFill="1" applyBorder="1" applyAlignment="1">
      <alignment horizontal="center" vertical="center" wrapText="1"/>
    </xf>
    <xf numFmtId="4" fontId="11" fillId="0" borderId="2" xfId="422" applyNumberFormat="1" applyFont="1" applyFill="1" applyBorder="1" applyAlignment="1">
      <alignment horizontal="center" vertical="center" wrapText="1"/>
    </xf>
    <xf numFmtId="4" fontId="9" fillId="0" borderId="2" xfId="2" applyNumberFormat="1" applyFont="1" applyFill="1" applyBorder="1" applyAlignment="1">
      <alignment horizontal="center" vertical="center" wrapText="1"/>
    </xf>
    <xf numFmtId="4" fontId="9" fillId="0" borderId="2" xfId="973" applyNumberFormat="1" applyFont="1" applyFill="1" applyBorder="1" applyAlignment="1">
      <alignment horizontal="center" vertical="center" wrapText="1"/>
    </xf>
    <xf numFmtId="4" fontId="9" fillId="0" borderId="2" xfId="973" applyNumberFormat="1" applyFont="1" applyFill="1" applyBorder="1" applyAlignment="1">
      <alignment horizontal="center" vertical="center" wrapText="1"/>
    </xf>
    <xf numFmtId="4" fontId="7" fillId="0" borderId="2" xfId="2" applyNumberFormat="1" applyFont="1" applyFill="1" applyBorder="1" applyAlignment="1">
      <alignment horizontal="center" vertical="center" wrapText="1"/>
    </xf>
    <xf numFmtId="4" fontId="9" fillId="0" borderId="2" xfId="2" applyNumberFormat="1" applyFont="1" applyFill="1" applyBorder="1" applyAlignment="1">
      <alignment horizontal="center" vertical="center" wrapText="1"/>
    </xf>
    <xf numFmtId="4" fontId="11" fillId="0" borderId="2" xfId="422" applyNumberFormat="1" applyFont="1" applyFill="1" applyBorder="1" applyAlignment="1">
      <alignment horizontal="center" vertical="center" wrapText="1"/>
    </xf>
    <xf numFmtId="4" fontId="9" fillId="0" borderId="2" xfId="973" applyNumberFormat="1" applyFont="1" applyFill="1" applyBorder="1" applyAlignment="1">
      <alignment horizontal="center" vertical="center" wrapText="1"/>
    </xf>
    <xf numFmtId="4" fontId="7" fillId="0" borderId="2" xfId="2" applyNumberFormat="1" applyFont="1" applyFill="1" applyBorder="1" applyAlignment="1">
      <alignment horizontal="center" vertical="center" wrapText="1"/>
    </xf>
    <xf numFmtId="4" fontId="9" fillId="0" borderId="2" xfId="1885" applyNumberFormat="1" applyFont="1" applyFill="1" applyBorder="1" applyAlignment="1">
      <alignment horizontal="center" vertical="center" wrapText="1"/>
    </xf>
    <xf numFmtId="4" fontId="7" fillId="0" borderId="2" xfId="2" applyNumberFormat="1" applyFont="1" applyFill="1" applyBorder="1" applyAlignment="1">
      <alignment horizontal="center" vertical="center" wrapText="1"/>
    </xf>
    <xf numFmtId="4" fontId="9" fillId="0" borderId="2" xfId="2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4" fontId="9" fillId="0" borderId="2" xfId="422" applyNumberFormat="1" applyFont="1" applyFill="1" applyBorder="1" applyAlignment="1">
      <alignment horizontal="center" vertical="center" wrapText="1"/>
    </xf>
    <xf numFmtId="4" fontId="11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4" fontId="22" fillId="0" borderId="2" xfId="0" applyNumberFormat="1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4" fontId="9" fillId="0" borderId="2" xfId="1894" applyNumberFormat="1" applyFont="1" applyFill="1" applyBorder="1" applyAlignment="1">
      <alignment horizontal="center" vertical="center" wrapText="1"/>
    </xf>
    <xf numFmtId="4" fontId="11" fillId="0" borderId="2" xfId="0" applyNumberFormat="1" applyFont="1" applyFill="1" applyBorder="1" applyAlignment="1">
      <alignment horizontal="center" vertical="center" wrapText="1"/>
    </xf>
    <xf numFmtId="4" fontId="7" fillId="0" borderId="2" xfId="2" applyNumberFormat="1" applyFont="1" applyFill="1" applyBorder="1" applyAlignment="1">
      <alignment horizontal="center" vertical="top" wrapText="1"/>
    </xf>
    <xf numFmtId="4" fontId="7" fillId="0" borderId="2" xfId="422" applyNumberFormat="1" applyFont="1" applyFill="1" applyBorder="1" applyAlignment="1">
      <alignment horizontal="center" vertical="center" wrapText="1"/>
    </xf>
    <xf numFmtId="4" fontId="9" fillId="0" borderId="2" xfId="422" applyNumberFormat="1" applyFont="1" applyFill="1" applyBorder="1" applyAlignment="1">
      <alignment horizontal="center" vertical="center" wrapText="1"/>
    </xf>
    <xf numFmtId="4" fontId="11" fillId="0" borderId="2" xfId="0" applyNumberFormat="1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/>
    </xf>
    <xf numFmtId="4" fontId="9" fillId="0" borderId="2" xfId="422" applyNumberFormat="1" applyFont="1" applyFill="1" applyBorder="1" applyAlignment="1">
      <alignment horizontal="center" vertical="center" wrapText="1"/>
    </xf>
    <xf numFmtId="4" fontId="11" fillId="0" borderId="2" xfId="0" applyNumberFormat="1" applyFont="1" applyFill="1" applyBorder="1" applyAlignment="1">
      <alignment horizontal="center" vertical="center" wrapText="1"/>
    </xf>
    <xf numFmtId="4" fontId="9" fillId="0" borderId="2" xfId="2" applyNumberFormat="1" applyFont="1" applyFill="1" applyBorder="1" applyAlignment="1">
      <alignment horizontal="center" vertical="center" wrapText="1"/>
    </xf>
    <xf numFmtId="4" fontId="9" fillId="0" borderId="2" xfId="422" applyNumberFormat="1" applyFont="1" applyFill="1" applyBorder="1" applyAlignment="1">
      <alignment horizontal="center" vertical="center" wrapText="1"/>
    </xf>
    <xf numFmtId="4" fontId="11" fillId="0" borderId="2" xfId="0" applyNumberFormat="1" applyFont="1" applyFill="1" applyBorder="1" applyAlignment="1">
      <alignment horizontal="center" vertical="center" wrapText="1"/>
    </xf>
    <xf numFmtId="4" fontId="22" fillId="0" borderId="2" xfId="0" applyNumberFormat="1" applyFont="1" applyFill="1" applyBorder="1" applyAlignment="1">
      <alignment horizontal="center" vertical="center" wrapText="1"/>
    </xf>
    <xf numFmtId="4" fontId="9" fillId="0" borderId="2" xfId="2" applyNumberFormat="1" applyFont="1" applyFill="1" applyBorder="1" applyAlignment="1">
      <alignment horizontal="center" vertical="center" wrapText="1"/>
    </xf>
    <xf numFmtId="4" fontId="11" fillId="0" borderId="2" xfId="0" applyNumberFormat="1" applyFont="1" applyFill="1" applyBorder="1" applyAlignment="1">
      <alignment horizontal="center" vertical="center" wrapText="1"/>
    </xf>
    <xf numFmtId="4" fontId="7" fillId="0" borderId="14" xfId="422" applyNumberFormat="1" applyFont="1" applyFill="1" applyBorder="1" applyAlignment="1">
      <alignment horizontal="center" vertical="center" wrapText="1"/>
    </xf>
    <xf numFmtId="4" fontId="9" fillId="0" borderId="14" xfId="422" applyNumberFormat="1" applyFont="1" applyFill="1" applyBorder="1" applyAlignment="1">
      <alignment horizontal="center" vertical="center" wrapText="1"/>
    </xf>
    <xf numFmtId="4" fontId="11" fillId="0" borderId="12" xfId="0" applyNumberFormat="1" applyFont="1" applyFill="1" applyBorder="1" applyAlignment="1">
      <alignment horizontal="center" vertical="center" wrapText="1"/>
    </xf>
    <xf numFmtId="4" fontId="7" fillId="0" borderId="2" xfId="2" applyNumberFormat="1" applyFont="1" applyFill="1" applyBorder="1" applyAlignment="1">
      <alignment horizontal="center" vertical="center" wrapText="1"/>
    </xf>
    <xf numFmtId="4" fontId="7" fillId="0" borderId="14" xfId="422" applyNumberFormat="1" applyFont="1" applyFill="1" applyBorder="1" applyAlignment="1">
      <alignment horizontal="center" vertical="center" wrapText="1"/>
    </xf>
    <xf numFmtId="4" fontId="7" fillId="0" borderId="2" xfId="2" applyNumberFormat="1" applyFont="1" applyFill="1" applyBorder="1" applyAlignment="1">
      <alignment horizontal="center" vertical="center" wrapText="1"/>
    </xf>
    <xf numFmtId="4" fontId="9" fillId="0" borderId="2" xfId="2" applyNumberFormat="1" applyFont="1" applyFill="1" applyBorder="1" applyAlignment="1">
      <alignment horizontal="center" vertical="center" wrapText="1"/>
    </xf>
    <xf numFmtId="4" fontId="9" fillId="0" borderId="2" xfId="422" applyNumberFormat="1" applyFont="1" applyFill="1" applyBorder="1" applyAlignment="1">
      <alignment horizontal="center" vertical="center" wrapText="1"/>
    </xf>
    <xf numFmtId="4" fontId="7" fillId="0" borderId="2" xfId="422" applyNumberFormat="1" applyFont="1" applyFill="1" applyBorder="1" applyAlignment="1">
      <alignment horizontal="center" vertical="center" wrapText="1"/>
    </xf>
    <xf numFmtId="4" fontId="7" fillId="0" borderId="2" xfId="1894" applyNumberFormat="1" applyFont="1" applyFill="1" applyBorder="1" applyAlignment="1">
      <alignment horizontal="center" vertical="center" wrapText="1"/>
    </xf>
    <xf numFmtId="4" fontId="7" fillId="0" borderId="2" xfId="2" applyNumberFormat="1" applyFont="1" applyFill="1" applyBorder="1" applyAlignment="1">
      <alignment horizontal="center" vertical="center" wrapText="1"/>
    </xf>
    <xf numFmtId="4" fontId="7" fillId="0" borderId="2" xfId="0" applyNumberFormat="1" applyFont="1" applyFill="1" applyBorder="1" applyAlignment="1">
      <alignment horizontal="center" vertical="center" wrapText="1"/>
    </xf>
    <xf numFmtId="4" fontId="7" fillId="0" borderId="2" xfId="2" applyNumberFormat="1" applyFont="1" applyFill="1" applyBorder="1" applyAlignment="1">
      <alignment horizontal="center" vertical="center" wrapText="1"/>
    </xf>
    <xf numFmtId="4" fontId="9" fillId="0" borderId="2" xfId="2" applyNumberFormat="1" applyFont="1" applyFill="1" applyBorder="1" applyAlignment="1">
      <alignment horizontal="center" vertical="center" wrapText="1"/>
    </xf>
    <xf numFmtId="4" fontId="9" fillId="0" borderId="2" xfId="422" applyNumberFormat="1" applyFont="1" applyFill="1" applyBorder="1" applyAlignment="1">
      <alignment horizontal="center" vertical="center" wrapText="1"/>
    </xf>
    <xf numFmtId="4" fontId="11" fillId="0" borderId="2" xfId="0" applyNumberFormat="1" applyFont="1" applyFill="1" applyBorder="1" applyAlignment="1">
      <alignment horizontal="center" vertical="center" wrapText="1"/>
    </xf>
    <xf numFmtId="4" fontId="9" fillId="0" borderId="2" xfId="2" applyNumberFormat="1" applyFont="1" applyFill="1" applyBorder="1" applyAlignment="1">
      <alignment horizontal="center" vertical="center" wrapText="1"/>
    </xf>
    <xf numFmtId="4" fontId="7" fillId="0" borderId="2" xfId="2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4" fontId="7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4" fontId="7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22" fillId="0" borderId="2" xfId="979" applyFont="1" applyFill="1" applyBorder="1" applyAlignment="1">
      <alignment horizontal="center" vertical="center"/>
    </xf>
    <xf numFmtId="0" fontId="11" fillId="0" borderId="2" xfId="979" applyFont="1" applyFill="1" applyBorder="1" applyAlignment="1">
      <alignment horizontal="center" vertical="center"/>
    </xf>
    <xf numFmtId="4" fontId="7" fillId="0" borderId="2" xfId="2" applyNumberFormat="1" applyFont="1" applyFill="1" applyBorder="1" applyAlignment="1">
      <alignment horizontal="center" vertical="center" wrapText="1"/>
    </xf>
    <xf numFmtId="4" fontId="9" fillId="0" borderId="2" xfId="1042" applyNumberFormat="1" applyFont="1" applyFill="1" applyBorder="1" applyAlignment="1">
      <alignment horizontal="center" vertical="center" wrapText="1"/>
    </xf>
    <xf numFmtId="4" fontId="9" fillId="0" borderId="12" xfId="2" applyNumberFormat="1" applyFont="1" applyFill="1" applyBorder="1" applyAlignment="1">
      <alignment horizontal="center" vertical="center" wrapText="1"/>
    </xf>
    <xf numFmtId="4" fontId="11" fillId="0" borderId="14" xfId="0" applyNumberFormat="1" applyFont="1" applyFill="1" applyBorder="1" applyAlignment="1">
      <alignment horizontal="center" vertical="center" wrapText="1"/>
    </xf>
    <xf numFmtId="0" fontId="22" fillId="0" borderId="5" xfId="979" applyFont="1" applyFill="1" applyBorder="1" applyAlignment="1">
      <alignment horizontal="center" vertical="center" wrapText="1"/>
    </xf>
    <xf numFmtId="0" fontId="22" fillId="0" borderId="2" xfId="979" applyFont="1" applyFill="1" applyBorder="1" applyAlignment="1">
      <alignment horizontal="center" vertical="center"/>
    </xf>
    <xf numFmtId="0" fontId="11" fillId="0" borderId="2" xfId="979" applyFont="1" applyFill="1" applyBorder="1" applyAlignment="1">
      <alignment horizontal="center" vertical="center"/>
    </xf>
    <xf numFmtId="0" fontId="22" fillId="0" borderId="2" xfId="979" applyFont="1" applyFill="1" applyBorder="1" applyAlignment="1">
      <alignment horizontal="center" vertical="center" wrapText="1"/>
    </xf>
    <xf numFmtId="4" fontId="9" fillId="0" borderId="14" xfId="979" applyNumberFormat="1" applyFont="1" applyFill="1" applyBorder="1" applyAlignment="1">
      <alignment horizontal="center" vertical="center" wrapText="1"/>
    </xf>
  </cellXfs>
  <cellStyles count="2252">
    <cellStyle name="20% — акцент1 2" xfId="392"/>
    <cellStyle name="20% — акцент2 2" xfId="393"/>
    <cellStyle name="20% — акцент3 2" xfId="394"/>
    <cellStyle name="20% — акцент4 2" xfId="395"/>
    <cellStyle name="20% — акцент5 2" xfId="396"/>
    <cellStyle name="20% — акцент6 2" xfId="397"/>
    <cellStyle name="40% — акцент1 2" xfId="398"/>
    <cellStyle name="40% — акцент2 2" xfId="399"/>
    <cellStyle name="40% — акцент3 2" xfId="400"/>
    <cellStyle name="40% — акцент4 2" xfId="401"/>
    <cellStyle name="40% — акцент5 2" xfId="402"/>
    <cellStyle name="40% — акцент6 2" xfId="403"/>
    <cellStyle name="60% — акцент1 2" xfId="404"/>
    <cellStyle name="60% — акцент2 2" xfId="405"/>
    <cellStyle name="60% — акцент3 2" xfId="406"/>
    <cellStyle name="60% — акцент4 2" xfId="407"/>
    <cellStyle name="60% — акцент5 2" xfId="408"/>
    <cellStyle name="60% — акцент6 2" xfId="409"/>
    <cellStyle name="Обычный" xfId="0" builtinId="0"/>
    <cellStyle name="Обычный 10" xfId="413"/>
    <cellStyle name="Обычный 2" xfId="12"/>
    <cellStyle name="Обычный 2 2" xfId="2"/>
    <cellStyle name="Обычный 2 2 2" xfId="5"/>
    <cellStyle name="Обычный 2 2 2 2" xfId="13"/>
    <cellStyle name="Обычный 2 2 2 2 10" xfId="1894"/>
    <cellStyle name="Обычный 2 2 2 2 11" xfId="426"/>
    <cellStyle name="Обычный 2 2 2 2 2" xfId="14"/>
    <cellStyle name="Обычный 2 2 2 2 2 2" xfId="15"/>
    <cellStyle name="Обычный 2 2 2 2 2 2 2" xfId="16"/>
    <cellStyle name="Обычный 2 2 2 2 2 2 2 2" xfId="213"/>
    <cellStyle name="Обычный 2 2 2 2 2 2 2 2 2" xfId="979"/>
    <cellStyle name="Обычный 2 2 2 2 2 2 2 2 3" xfId="1346"/>
    <cellStyle name="Обычный 2 2 2 2 2 2 2 2 4" xfId="1713"/>
    <cellStyle name="Обычный 2 2 2 2 2 2 2 2 5" xfId="2080"/>
    <cellStyle name="Обычный 2 2 2 2 2 2 2 2 6" xfId="612"/>
    <cellStyle name="Обычный 2 2 2 2 2 2 2 3" xfId="796"/>
    <cellStyle name="Обычный 2 2 2 2 2 2 2 4" xfId="1163"/>
    <cellStyle name="Обычный 2 2 2 2 2 2 2 5" xfId="1530"/>
    <cellStyle name="Обычный 2 2 2 2 2 2 2 6" xfId="1897"/>
    <cellStyle name="Обычный 2 2 2 2 2 2 2 7" xfId="429"/>
    <cellStyle name="Обычный 2 2 2 2 2 2 3" xfId="212"/>
    <cellStyle name="Обычный 2 2 2 2 2 2 3 2" xfId="978"/>
    <cellStyle name="Обычный 2 2 2 2 2 2 3 3" xfId="1345"/>
    <cellStyle name="Обычный 2 2 2 2 2 2 3 4" xfId="1712"/>
    <cellStyle name="Обычный 2 2 2 2 2 2 3 5" xfId="2079"/>
    <cellStyle name="Обычный 2 2 2 2 2 2 3 6" xfId="611"/>
    <cellStyle name="Обычный 2 2 2 2 2 2 4" xfId="795"/>
    <cellStyle name="Обычный 2 2 2 2 2 2 5" xfId="1162"/>
    <cellStyle name="Обычный 2 2 2 2 2 2 6" xfId="1529"/>
    <cellStyle name="Обычный 2 2 2 2 2 2 7" xfId="1896"/>
    <cellStyle name="Обычный 2 2 2 2 2 2 8" xfId="428"/>
    <cellStyle name="Обычный 2 2 2 2 2 3" xfId="17"/>
    <cellStyle name="Обычный 2 2 2 2 2 3 2" xfId="214"/>
    <cellStyle name="Обычный 2 2 2 2 2 3 2 2" xfId="980"/>
    <cellStyle name="Обычный 2 2 2 2 2 3 2 3" xfId="1347"/>
    <cellStyle name="Обычный 2 2 2 2 2 3 2 4" xfId="1714"/>
    <cellStyle name="Обычный 2 2 2 2 2 3 2 5" xfId="2081"/>
    <cellStyle name="Обычный 2 2 2 2 2 3 2 6" xfId="613"/>
    <cellStyle name="Обычный 2 2 2 2 2 3 3" xfId="797"/>
    <cellStyle name="Обычный 2 2 2 2 2 3 4" xfId="1164"/>
    <cellStyle name="Обычный 2 2 2 2 2 3 5" xfId="1531"/>
    <cellStyle name="Обычный 2 2 2 2 2 3 6" xfId="1898"/>
    <cellStyle name="Обычный 2 2 2 2 2 3 7" xfId="430"/>
    <cellStyle name="Обычный 2 2 2 2 2 4" xfId="211"/>
    <cellStyle name="Обычный 2 2 2 2 2 4 2" xfId="977"/>
    <cellStyle name="Обычный 2 2 2 2 2 4 3" xfId="1344"/>
    <cellStyle name="Обычный 2 2 2 2 2 4 4" xfId="1711"/>
    <cellStyle name="Обычный 2 2 2 2 2 4 5" xfId="2078"/>
    <cellStyle name="Обычный 2 2 2 2 2 4 6" xfId="610"/>
    <cellStyle name="Обычный 2 2 2 2 2 5" xfId="794"/>
    <cellStyle name="Обычный 2 2 2 2 2 6" xfId="1161"/>
    <cellStyle name="Обычный 2 2 2 2 2 7" xfId="1528"/>
    <cellStyle name="Обычный 2 2 2 2 2 8" xfId="1895"/>
    <cellStyle name="Обычный 2 2 2 2 2 9" xfId="427"/>
    <cellStyle name="Обычный 2 2 2 2 3" xfId="18"/>
    <cellStyle name="Обычный 2 2 2 2 3 2" xfId="8"/>
    <cellStyle name="Обычный 2 2 2 2 3 2 10" xfId="422"/>
    <cellStyle name="Обычный 2 2 2 2 3 2 2" xfId="19"/>
    <cellStyle name="Обычный 2 2 2 2 3 2 2 2" xfId="20"/>
    <cellStyle name="Обычный 2 2 2 2 3 2 2 2 2" xfId="21"/>
    <cellStyle name="Обычный 2 2 2 2 3 2 2 2 2 2" xfId="9"/>
    <cellStyle name="Обычный 2 2 2 2 3 2 2 2 2 2 2" xfId="207"/>
    <cellStyle name="Обычный 2 2 2 2 3 2 2 2 2 2 2 2" xfId="973"/>
    <cellStyle name="Обычный 2 2 2 2 3 2 2 2 2 2 2 3" xfId="1340"/>
    <cellStyle name="Обычный 2 2 2 2 3 2 2 2 2 2 2 4" xfId="1707"/>
    <cellStyle name="Обычный 2 2 2 2 3 2 2 2 2 2 2 5" xfId="2074"/>
    <cellStyle name="Обычный 2 2 2 2 3 2 2 2 2 2 2 6" xfId="606"/>
    <cellStyle name="Обычный 2 2 2 2 3 2 2 2 2 2 3" xfId="790"/>
    <cellStyle name="Обычный 2 2 2 2 3 2 2 2 2 2 4" xfId="1157"/>
    <cellStyle name="Обычный 2 2 2 2 3 2 2 2 2 2 5" xfId="1524"/>
    <cellStyle name="Обычный 2 2 2 2 3 2 2 2 2 2 6" xfId="1891"/>
    <cellStyle name="Обычный 2 2 2 2 3 2 2 2 2 2 7" xfId="423"/>
    <cellStyle name="Обычный 2 2 2 2 3 2 2 2 2 3" xfId="218"/>
    <cellStyle name="Обычный 2 2 2 2 3 2 2 2 2 3 2" xfId="984"/>
    <cellStyle name="Обычный 2 2 2 2 3 2 2 2 2 3 3" xfId="1351"/>
    <cellStyle name="Обычный 2 2 2 2 3 2 2 2 2 3 4" xfId="1718"/>
    <cellStyle name="Обычный 2 2 2 2 3 2 2 2 2 3 5" xfId="2085"/>
    <cellStyle name="Обычный 2 2 2 2 3 2 2 2 2 3 6" xfId="617"/>
    <cellStyle name="Обычный 2 2 2 2 3 2 2 2 2 4" xfId="801"/>
    <cellStyle name="Обычный 2 2 2 2 3 2 2 2 2 5" xfId="1168"/>
    <cellStyle name="Обычный 2 2 2 2 3 2 2 2 2 6" xfId="1535"/>
    <cellStyle name="Обычный 2 2 2 2 3 2 2 2 2 7" xfId="1902"/>
    <cellStyle name="Обычный 2 2 2 2 3 2 2 2 2 8" xfId="434"/>
    <cellStyle name="Обычный 2 2 2 2 3 2 2 2 3" xfId="217"/>
    <cellStyle name="Обычный 2 2 2 2 3 2 2 2 3 2" xfId="983"/>
    <cellStyle name="Обычный 2 2 2 2 3 2 2 2 3 3" xfId="1350"/>
    <cellStyle name="Обычный 2 2 2 2 3 2 2 2 3 4" xfId="1717"/>
    <cellStyle name="Обычный 2 2 2 2 3 2 2 2 3 5" xfId="2084"/>
    <cellStyle name="Обычный 2 2 2 2 3 2 2 2 3 6" xfId="616"/>
    <cellStyle name="Обычный 2 2 2 2 3 2 2 2 4" xfId="800"/>
    <cellStyle name="Обычный 2 2 2 2 3 2 2 2 5" xfId="1167"/>
    <cellStyle name="Обычный 2 2 2 2 3 2 2 2 6" xfId="1534"/>
    <cellStyle name="Обычный 2 2 2 2 3 2 2 2 7" xfId="1901"/>
    <cellStyle name="Обычный 2 2 2 2 3 2 2 2 8" xfId="433"/>
    <cellStyle name="Обычный 2 2 2 2 3 2 2 3" xfId="22"/>
    <cellStyle name="Обычный 2 2 2 2 3 2 2 3 2" xfId="23"/>
    <cellStyle name="Обычный 2 2 2 2 3 2 2 3 2 2" xfId="220"/>
    <cellStyle name="Обычный 2 2 2 2 3 2 2 3 2 2 2" xfId="986"/>
    <cellStyle name="Обычный 2 2 2 2 3 2 2 3 2 2 3" xfId="1353"/>
    <cellStyle name="Обычный 2 2 2 2 3 2 2 3 2 2 4" xfId="1720"/>
    <cellStyle name="Обычный 2 2 2 2 3 2 2 3 2 2 5" xfId="2087"/>
    <cellStyle name="Обычный 2 2 2 2 3 2 2 3 2 2 6" xfId="619"/>
    <cellStyle name="Обычный 2 2 2 2 3 2 2 3 2 3" xfId="803"/>
    <cellStyle name="Обычный 2 2 2 2 3 2 2 3 2 4" xfId="1170"/>
    <cellStyle name="Обычный 2 2 2 2 3 2 2 3 2 5" xfId="1537"/>
    <cellStyle name="Обычный 2 2 2 2 3 2 2 3 2 6" xfId="1904"/>
    <cellStyle name="Обычный 2 2 2 2 3 2 2 3 2 7" xfId="436"/>
    <cellStyle name="Обычный 2 2 2 2 3 2 2 3 3" xfId="219"/>
    <cellStyle name="Обычный 2 2 2 2 3 2 2 3 3 2" xfId="985"/>
    <cellStyle name="Обычный 2 2 2 2 3 2 2 3 3 3" xfId="1352"/>
    <cellStyle name="Обычный 2 2 2 2 3 2 2 3 3 4" xfId="1719"/>
    <cellStyle name="Обычный 2 2 2 2 3 2 2 3 3 5" xfId="2086"/>
    <cellStyle name="Обычный 2 2 2 2 3 2 2 3 3 6" xfId="618"/>
    <cellStyle name="Обычный 2 2 2 2 3 2 2 3 4" xfId="802"/>
    <cellStyle name="Обычный 2 2 2 2 3 2 2 3 5" xfId="1169"/>
    <cellStyle name="Обычный 2 2 2 2 3 2 2 3 6" xfId="1536"/>
    <cellStyle name="Обычный 2 2 2 2 3 2 2 3 7" xfId="1903"/>
    <cellStyle name="Обычный 2 2 2 2 3 2 2 3 8" xfId="435"/>
    <cellStyle name="Обычный 2 2 2 2 3 2 2 4" xfId="216"/>
    <cellStyle name="Обычный 2 2 2 2 3 2 2 4 2" xfId="982"/>
    <cellStyle name="Обычный 2 2 2 2 3 2 2 4 3" xfId="1349"/>
    <cellStyle name="Обычный 2 2 2 2 3 2 2 4 4" xfId="1716"/>
    <cellStyle name="Обычный 2 2 2 2 3 2 2 4 5" xfId="2083"/>
    <cellStyle name="Обычный 2 2 2 2 3 2 2 4 6" xfId="615"/>
    <cellStyle name="Обычный 2 2 2 2 3 2 2 5" xfId="799"/>
    <cellStyle name="Обычный 2 2 2 2 3 2 2 6" xfId="1166"/>
    <cellStyle name="Обычный 2 2 2 2 3 2 2 7" xfId="1533"/>
    <cellStyle name="Обычный 2 2 2 2 3 2 2 8" xfId="1900"/>
    <cellStyle name="Обычный 2 2 2 2 3 2 2 9" xfId="432"/>
    <cellStyle name="Обычный 2 2 2 2 3 2 3" xfId="24"/>
    <cellStyle name="Обычный 2 2 2 2 3 2 3 2" xfId="221"/>
    <cellStyle name="Обычный 2 2 2 2 3 2 3 2 2" xfId="987"/>
    <cellStyle name="Обычный 2 2 2 2 3 2 3 2 3" xfId="1354"/>
    <cellStyle name="Обычный 2 2 2 2 3 2 3 2 4" xfId="1721"/>
    <cellStyle name="Обычный 2 2 2 2 3 2 3 2 5" xfId="2088"/>
    <cellStyle name="Обычный 2 2 2 2 3 2 3 2 6" xfId="620"/>
    <cellStyle name="Обычный 2 2 2 2 3 2 3 3" xfId="804"/>
    <cellStyle name="Обычный 2 2 2 2 3 2 3 4" xfId="1171"/>
    <cellStyle name="Обычный 2 2 2 2 3 2 3 5" xfId="1538"/>
    <cellStyle name="Обычный 2 2 2 2 3 2 3 6" xfId="1905"/>
    <cellStyle name="Обычный 2 2 2 2 3 2 3 7" xfId="437"/>
    <cellStyle name="Обычный 2 2 2 2 3 2 4" xfId="198"/>
    <cellStyle name="Обычный 2 2 2 2 3 2 4 2" xfId="381"/>
    <cellStyle name="Обычный 2 2 2 2 3 2 4 2 2" xfId="1147"/>
    <cellStyle name="Обычный 2 2 2 2 3 2 4 2 3" xfId="1514"/>
    <cellStyle name="Обычный 2 2 2 2 3 2 4 2 4" xfId="1881"/>
    <cellStyle name="Обычный 2 2 2 2 3 2 4 2 5" xfId="2248"/>
    <cellStyle name="Обычный 2 2 2 2 3 2 4 2 6" xfId="780"/>
    <cellStyle name="Обычный 2 2 2 2 3 2 4 3" xfId="964"/>
    <cellStyle name="Обычный 2 2 2 2 3 2 4 4" xfId="1331"/>
    <cellStyle name="Обычный 2 2 2 2 3 2 4 5" xfId="1698"/>
    <cellStyle name="Обычный 2 2 2 2 3 2 4 6" xfId="2065"/>
    <cellStyle name="Обычный 2 2 2 2 3 2 4 7" xfId="597"/>
    <cellStyle name="Обычный 2 2 2 2 3 2 5" xfId="206"/>
    <cellStyle name="Обычный 2 2 2 2 3 2 5 2" xfId="972"/>
    <cellStyle name="Обычный 2 2 2 2 3 2 5 3" xfId="1339"/>
    <cellStyle name="Обычный 2 2 2 2 3 2 5 4" xfId="1706"/>
    <cellStyle name="Обычный 2 2 2 2 3 2 5 5" xfId="2073"/>
    <cellStyle name="Обычный 2 2 2 2 3 2 5 6" xfId="605"/>
    <cellStyle name="Обычный 2 2 2 2 3 2 6" xfId="789"/>
    <cellStyle name="Обычный 2 2 2 2 3 2 7" xfId="1156"/>
    <cellStyle name="Обычный 2 2 2 2 3 2 8" xfId="1523"/>
    <cellStyle name="Обычный 2 2 2 2 3 2 9" xfId="1890"/>
    <cellStyle name="Обычный 2 2 2 2 3 3" xfId="25"/>
    <cellStyle name="Обычный 2 2 2 2 3 3 2" xfId="222"/>
    <cellStyle name="Обычный 2 2 2 2 3 3 2 2" xfId="988"/>
    <cellStyle name="Обычный 2 2 2 2 3 3 2 3" xfId="1355"/>
    <cellStyle name="Обычный 2 2 2 2 3 3 2 4" xfId="1722"/>
    <cellStyle name="Обычный 2 2 2 2 3 3 2 5" xfId="2089"/>
    <cellStyle name="Обычный 2 2 2 2 3 3 2 6" xfId="621"/>
    <cellStyle name="Обычный 2 2 2 2 3 3 3" xfId="805"/>
    <cellStyle name="Обычный 2 2 2 2 3 3 4" xfId="1172"/>
    <cellStyle name="Обычный 2 2 2 2 3 3 5" xfId="1539"/>
    <cellStyle name="Обычный 2 2 2 2 3 3 6" xfId="1906"/>
    <cellStyle name="Обычный 2 2 2 2 3 3 7" xfId="438"/>
    <cellStyle name="Обычный 2 2 2 2 3 4" xfId="215"/>
    <cellStyle name="Обычный 2 2 2 2 3 4 2" xfId="981"/>
    <cellStyle name="Обычный 2 2 2 2 3 4 3" xfId="1348"/>
    <cellStyle name="Обычный 2 2 2 2 3 4 4" xfId="1715"/>
    <cellStyle name="Обычный 2 2 2 2 3 4 5" xfId="2082"/>
    <cellStyle name="Обычный 2 2 2 2 3 4 6" xfId="614"/>
    <cellStyle name="Обычный 2 2 2 2 3 5" xfId="798"/>
    <cellStyle name="Обычный 2 2 2 2 3 6" xfId="1165"/>
    <cellStyle name="Обычный 2 2 2 2 3 7" xfId="1532"/>
    <cellStyle name="Обычный 2 2 2 2 3 8" xfId="1899"/>
    <cellStyle name="Обычный 2 2 2 2 3 9" xfId="431"/>
    <cellStyle name="Обычный 2 2 2 2 4" xfId="26"/>
    <cellStyle name="Обычный 2 2 2 2 4 2" xfId="223"/>
    <cellStyle name="Обычный 2 2 2 2 4 2 2" xfId="989"/>
    <cellStyle name="Обычный 2 2 2 2 4 2 3" xfId="1356"/>
    <cellStyle name="Обычный 2 2 2 2 4 2 4" xfId="1723"/>
    <cellStyle name="Обычный 2 2 2 2 4 2 5" xfId="2090"/>
    <cellStyle name="Обычный 2 2 2 2 4 2 6" xfId="622"/>
    <cellStyle name="Обычный 2 2 2 2 4 3" xfId="806"/>
    <cellStyle name="Обычный 2 2 2 2 4 4" xfId="1173"/>
    <cellStyle name="Обычный 2 2 2 2 4 5" xfId="1540"/>
    <cellStyle name="Обычный 2 2 2 2 4 6" xfId="1907"/>
    <cellStyle name="Обычный 2 2 2 2 4 7" xfId="439"/>
    <cellStyle name="Обычный 2 2 2 2 5" xfId="197"/>
    <cellStyle name="Обычный 2 2 2 2 5 2" xfId="380"/>
    <cellStyle name="Обычный 2 2 2 2 5 2 2" xfId="1146"/>
    <cellStyle name="Обычный 2 2 2 2 5 2 3" xfId="1513"/>
    <cellStyle name="Обычный 2 2 2 2 5 2 4" xfId="1880"/>
    <cellStyle name="Обычный 2 2 2 2 5 2 5" xfId="2247"/>
    <cellStyle name="Обычный 2 2 2 2 5 2 6" xfId="779"/>
    <cellStyle name="Обычный 2 2 2 2 5 3" xfId="963"/>
    <cellStyle name="Обычный 2 2 2 2 5 4" xfId="1330"/>
    <cellStyle name="Обычный 2 2 2 2 5 5" xfId="1697"/>
    <cellStyle name="Обычный 2 2 2 2 5 6" xfId="2064"/>
    <cellStyle name="Обычный 2 2 2 2 5 7" xfId="596"/>
    <cellStyle name="Обычный 2 2 2 2 6" xfId="210"/>
    <cellStyle name="Обычный 2 2 2 2 6 2" xfId="976"/>
    <cellStyle name="Обычный 2 2 2 2 6 3" xfId="1343"/>
    <cellStyle name="Обычный 2 2 2 2 6 4" xfId="1710"/>
    <cellStyle name="Обычный 2 2 2 2 6 5" xfId="2077"/>
    <cellStyle name="Обычный 2 2 2 2 6 6" xfId="609"/>
    <cellStyle name="Обычный 2 2 2 2 7" xfId="793"/>
    <cellStyle name="Обычный 2 2 2 2 8" xfId="1160"/>
    <cellStyle name="Обычный 2 2 2 2 9" xfId="1527"/>
    <cellStyle name="Обычный 2 2 2 3" xfId="27"/>
    <cellStyle name="Обычный 2 2 2 3 2" xfId="28"/>
    <cellStyle name="Обычный 2 2 2 3 2 2" xfId="225"/>
    <cellStyle name="Обычный 2 2 2 3 2 2 2" xfId="991"/>
    <cellStyle name="Обычный 2 2 2 3 2 2 3" xfId="1358"/>
    <cellStyle name="Обычный 2 2 2 3 2 2 4" xfId="1725"/>
    <cellStyle name="Обычный 2 2 2 3 2 2 5" xfId="2092"/>
    <cellStyle name="Обычный 2 2 2 3 2 2 6" xfId="624"/>
    <cellStyle name="Обычный 2 2 2 3 2 3" xfId="808"/>
    <cellStyle name="Обычный 2 2 2 3 2 4" xfId="1175"/>
    <cellStyle name="Обычный 2 2 2 3 2 5" xfId="1542"/>
    <cellStyle name="Обычный 2 2 2 3 2 6" xfId="1909"/>
    <cellStyle name="Обычный 2 2 2 3 2 7" xfId="441"/>
    <cellStyle name="Обычный 2 2 2 3 3" xfId="224"/>
    <cellStyle name="Обычный 2 2 2 3 3 2" xfId="990"/>
    <cellStyle name="Обычный 2 2 2 3 3 3" xfId="1357"/>
    <cellStyle name="Обычный 2 2 2 3 3 4" xfId="1724"/>
    <cellStyle name="Обычный 2 2 2 3 3 5" xfId="2091"/>
    <cellStyle name="Обычный 2 2 2 3 3 6" xfId="623"/>
    <cellStyle name="Обычный 2 2 2 3 4" xfId="807"/>
    <cellStyle name="Обычный 2 2 2 3 5" xfId="1174"/>
    <cellStyle name="Обычный 2 2 2 3 6" xfId="1541"/>
    <cellStyle name="Обычный 2 2 2 3 7" xfId="1908"/>
    <cellStyle name="Обычный 2 2 2 3 8" xfId="440"/>
    <cellStyle name="Обычный 2 2 2 4" xfId="203"/>
    <cellStyle name="Обычный 2 2 2 4 2" xfId="969"/>
    <cellStyle name="Обычный 2 2 2 4 3" xfId="1336"/>
    <cellStyle name="Обычный 2 2 2 4 4" xfId="1703"/>
    <cellStyle name="Обычный 2 2 2 4 5" xfId="2070"/>
    <cellStyle name="Обычный 2 2 2 4 6" xfId="602"/>
    <cellStyle name="Обычный 2 2 2 5" xfId="786"/>
    <cellStyle name="Обычный 2 2 2 6" xfId="1153"/>
    <cellStyle name="Обычный 2 2 2 7" xfId="1520"/>
    <cellStyle name="Обычный 2 2 2 8" xfId="1887"/>
    <cellStyle name="Обычный 2 2 2 9" xfId="419"/>
    <cellStyle name="Обычный 2 2 3" xfId="29"/>
    <cellStyle name="Обычный 2 2 3 2" xfId="30"/>
    <cellStyle name="Обычный 2 2 3 2 10" xfId="443"/>
    <cellStyle name="Обычный 2 2 3 2 2" xfId="31"/>
    <cellStyle name="Обычный 2 2 3 2 2 2" xfId="32"/>
    <cellStyle name="Обычный 2 2 3 2 2 2 2" xfId="229"/>
    <cellStyle name="Обычный 2 2 3 2 2 2 2 2" xfId="995"/>
    <cellStyle name="Обычный 2 2 3 2 2 2 2 3" xfId="1362"/>
    <cellStyle name="Обычный 2 2 3 2 2 2 2 4" xfId="1729"/>
    <cellStyle name="Обычный 2 2 3 2 2 2 2 5" xfId="2096"/>
    <cellStyle name="Обычный 2 2 3 2 2 2 2 6" xfId="628"/>
    <cellStyle name="Обычный 2 2 3 2 2 2 3" xfId="812"/>
    <cellStyle name="Обычный 2 2 3 2 2 2 4" xfId="1179"/>
    <cellStyle name="Обычный 2 2 3 2 2 2 5" xfId="1546"/>
    <cellStyle name="Обычный 2 2 3 2 2 2 6" xfId="1913"/>
    <cellStyle name="Обычный 2 2 3 2 2 2 7" xfId="445"/>
    <cellStyle name="Обычный 2 2 3 2 2 3" xfId="228"/>
    <cellStyle name="Обычный 2 2 3 2 2 3 2" xfId="994"/>
    <cellStyle name="Обычный 2 2 3 2 2 3 3" xfId="1361"/>
    <cellStyle name="Обычный 2 2 3 2 2 3 4" xfId="1728"/>
    <cellStyle name="Обычный 2 2 3 2 2 3 5" xfId="2095"/>
    <cellStyle name="Обычный 2 2 3 2 2 3 6" xfId="627"/>
    <cellStyle name="Обычный 2 2 3 2 2 4" xfId="811"/>
    <cellStyle name="Обычный 2 2 3 2 2 5" xfId="1178"/>
    <cellStyle name="Обычный 2 2 3 2 2 6" xfId="1545"/>
    <cellStyle name="Обычный 2 2 3 2 2 7" xfId="1912"/>
    <cellStyle name="Обычный 2 2 3 2 2 8" xfId="444"/>
    <cellStyle name="Обычный 2 2 3 2 3" xfId="10"/>
    <cellStyle name="Обычный 2 2 3 2 3 10" xfId="1892"/>
    <cellStyle name="Обычный 2 2 3 2 3 11" xfId="424"/>
    <cellStyle name="Обычный 2 2 3 2 3 2" xfId="33"/>
    <cellStyle name="Обычный 2 2 3 2 3 2 10" xfId="446"/>
    <cellStyle name="Обычный 2 2 3 2 3 2 2" xfId="34"/>
    <cellStyle name="Обычный 2 2 3 2 3 2 2 2" xfId="35"/>
    <cellStyle name="Обычный 2 2 3 2 3 2 2 2 2" xfId="36"/>
    <cellStyle name="Обычный 2 2 3 2 3 2 2 2 2 2" xfId="233"/>
    <cellStyle name="Обычный 2 2 3 2 3 2 2 2 2 2 2" xfId="999"/>
    <cellStyle name="Обычный 2 2 3 2 3 2 2 2 2 2 3" xfId="1366"/>
    <cellStyle name="Обычный 2 2 3 2 3 2 2 2 2 2 4" xfId="1733"/>
    <cellStyle name="Обычный 2 2 3 2 3 2 2 2 2 2 5" xfId="2100"/>
    <cellStyle name="Обычный 2 2 3 2 3 2 2 2 2 2 6" xfId="632"/>
    <cellStyle name="Обычный 2 2 3 2 3 2 2 2 2 3" xfId="816"/>
    <cellStyle name="Обычный 2 2 3 2 3 2 2 2 2 4" xfId="1183"/>
    <cellStyle name="Обычный 2 2 3 2 3 2 2 2 2 5" xfId="1550"/>
    <cellStyle name="Обычный 2 2 3 2 3 2 2 2 2 6" xfId="1917"/>
    <cellStyle name="Обычный 2 2 3 2 3 2 2 2 2 7" xfId="449"/>
    <cellStyle name="Обычный 2 2 3 2 3 2 2 2 3" xfId="232"/>
    <cellStyle name="Обычный 2 2 3 2 3 2 2 2 3 2" xfId="998"/>
    <cellStyle name="Обычный 2 2 3 2 3 2 2 2 3 3" xfId="1365"/>
    <cellStyle name="Обычный 2 2 3 2 3 2 2 2 3 4" xfId="1732"/>
    <cellStyle name="Обычный 2 2 3 2 3 2 2 2 3 5" xfId="2099"/>
    <cellStyle name="Обычный 2 2 3 2 3 2 2 2 3 6" xfId="631"/>
    <cellStyle name="Обычный 2 2 3 2 3 2 2 2 4" xfId="815"/>
    <cellStyle name="Обычный 2 2 3 2 3 2 2 2 5" xfId="1182"/>
    <cellStyle name="Обычный 2 2 3 2 3 2 2 2 6" xfId="1549"/>
    <cellStyle name="Обычный 2 2 3 2 3 2 2 2 7" xfId="1916"/>
    <cellStyle name="Обычный 2 2 3 2 3 2 2 2 8" xfId="448"/>
    <cellStyle name="Обычный 2 2 3 2 3 2 2 3" xfId="37"/>
    <cellStyle name="Обычный 2 2 3 2 3 2 2 3 2" xfId="234"/>
    <cellStyle name="Обычный 2 2 3 2 3 2 2 3 2 2" xfId="1000"/>
    <cellStyle name="Обычный 2 2 3 2 3 2 2 3 2 3" xfId="1367"/>
    <cellStyle name="Обычный 2 2 3 2 3 2 2 3 2 4" xfId="1734"/>
    <cellStyle name="Обычный 2 2 3 2 3 2 2 3 2 5" xfId="2101"/>
    <cellStyle name="Обычный 2 2 3 2 3 2 2 3 2 6" xfId="633"/>
    <cellStyle name="Обычный 2 2 3 2 3 2 2 3 3" xfId="817"/>
    <cellStyle name="Обычный 2 2 3 2 3 2 2 3 4" xfId="1184"/>
    <cellStyle name="Обычный 2 2 3 2 3 2 2 3 5" xfId="1551"/>
    <cellStyle name="Обычный 2 2 3 2 3 2 2 3 6" xfId="1918"/>
    <cellStyle name="Обычный 2 2 3 2 3 2 2 3 7" xfId="450"/>
    <cellStyle name="Обычный 2 2 3 2 3 2 2 4" xfId="231"/>
    <cellStyle name="Обычный 2 2 3 2 3 2 2 4 2" xfId="997"/>
    <cellStyle name="Обычный 2 2 3 2 3 2 2 4 3" xfId="1364"/>
    <cellStyle name="Обычный 2 2 3 2 3 2 2 4 4" xfId="1731"/>
    <cellStyle name="Обычный 2 2 3 2 3 2 2 4 5" xfId="2098"/>
    <cellStyle name="Обычный 2 2 3 2 3 2 2 4 6" xfId="630"/>
    <cellStyle name="Обычный 2 2 3 2 3 2 2 5" xfId="814"/>
    <cellStyle name="Обычный 2 2 3 2 3 2 2 6" xfId="1181"/>
    <cellStyle name="Обычный 2 2 3 2 3 2 2 7" xfId="1548"/>
    <cellStyle name="Обычный 2 2 3 2 3 2 2 8" xfId="1915"/>
    <cellStyle name="Обычный 2 2 3 2 3 2 2 9" xfId="447"/>
    <cellStyle name="Обычный 2 2 3 2 3 2 3" xfId="38"/>
    <cellStyle name="Обычный 2 2 3 2 3 2 3 2" xfId="39"/>
    <cellStyle name="Обычный 2 2 3 2 3 2 3 2 2" xfId="236"/>
    <cellStyle name="Обычный 2 2 3 2 3 2 3 2 2 2" xfId="1002"/>
    <cellStyle name="Обычный 2 2 3 2 3 2 3 2 2 3" xfId="1369"/>
    <cellStyle name="Обычный 2 2 3 2 3 2 3 2 2 4" xfId="1736"/>
    <cellStyle name="Обычный 2 2 3 2 3 2 3 2 2 5" xfId="2103"/>
    <cellStyle name="Обычный 2 2 3 2 3 2 3 2 2 6" xfId="635"/>
    <cellStyle name="Обычный 2 2 3 2 3 2 3 2 3" xfId="819"/>
    <cellStyle name="Обычный 2 2 3 2 3 2 3 2 4" xfId="1186"/>
    <cellStyle name="Обычный 2 2 3 2 3 2 3 2 5" xfId="1553"/>
    <cellStyle name="Обычный 2 2 3 2 3 2 3 2 6" xfId="1920"/>
    <cellStyle name="Обычный 2 2 3 2 3 2 3 2 7" xfId="452"/>
    <cellStyle name="Обычный 2 2 3 2 3 2 3 3" xfId="235"/>
    <cellStyle name="Обычный 2 2 3 2 3 2 3 3 2" xfId="1001"/>
    <cellStyle name="Обычный 2 2 3 2 3 2 3 3 3" xfId="1368"/>
    <cellStyle name="Обычный 2 2 3 2 3 2 3 3 4" xfId="1735"/>
    <cellStyle name="Обычный 2 2 3 2 3 2 3 3 5" xfId="2102"/>
    <cellStyle name="Обычный 2 2 3 2 3 2 3 3 6" xfId="634"/>
    <cellStyle name="Обычный 2 2 3 2 3 2 3 4" xfId="818"/>
    <cellStyle name="Обычный 2 2 3 2 3 2 3 5" xfId="1185"/>
    <cellStyle name="Обычный 2 2 3 2 3 2 3 6" xfId="1552"/>
    <cellStyle name="Обычный 2 2 3 2 3 2 3 7" xfId="1919"/>
    <cellStyle name="Обычный 2 2 3 2 3 2 3 8" xfId="451"/>
    <cellStyle name="Обычный 2 2 3 2 3 2 4" xfId="40"/>
    <cellStyle name="Обычный 2 2 3 2 3 2 4 2" xfId="237"/>
    <cellStyle name="Обычный 2 2 3 2 3 2 4 2 2" xfId="1003"/>
    <cellStyle name="Обычный 2 2 3 2 3 2 4 2 3" xfId="1370"/>
    <cellStyle name="Обычный 2 2 3 2 3 2 4 2 4" xfId="1737"/>
    <cellStyle name="Обычный 2 2 3 2 3 2 4 2 5" xfId="2104"/>
    <cellStyle name="Обычный 2 2 3 2 3 2 4 2 6" xfId="636"/>
    <cellStyle name="Обычный 2 2 3 2 3 2 4 3" xfId="820"/>
    <cellStyle name="Обычный 2 2 3 2 3 2 4 4" xfId="1187"/>
    <cellStyle name="Обычный 2 2 3 2 3 2 4 5" xfId="1554"/>
    <cellStyle name="Обычный 2 2 3 2 3 2 4 6" xfId="1921"/>
    <cellStyle name="Обычный 2 2 3 2 3 2 4 7" xfId="453"/>
    <cellStyle name="Обычный 2 2 3 2 3 2 5" xfId="230"/>
    <cellStyle name="Обычный 2 2 3 2 3 2 5 2" xfId="996"/>
    <cellStyle name="Обычный 2 2 3 2 3 2 5 3" xfId="1363"/>
    <cellStyle name="Обычный 2 2 3 2 3 2 5 4" xfId="1730"/>
    <cellStyle name="Обычный 2 2 3 2 3 2 5 5" xfId="2097"/>
    <cellStyle name="Обычный 2 2 3 2 3 2 5 6" xfId="629"/>
    <cellStyle name="Обычный 2 2 3 2 3 2 6" xfId="813"/>
    <cellStyle name="Обычный 2 2 3 2 3 2 7" xfId="1180"/>
    <cellStyle name="Обычный 2 2 3 2 3 2 8" xfId="1547"/>
    <cellStyle name="Обычный 2 2 3 2 3 2 9" xfId="1914"/>
    <cellStyle name="Обычный 2 2 3 2 3 3" xfId="41"/>
    <cellStyle name="Обычный 2 2 3 2 3 3 2" xfId="42"/>
    <cellStyle name="Обычный 2 2 3 2 3 3 2 2" xfId="239"/>
    <cellStyle name="Обычный 2 2 3 2 3 3 2 2 2" xfId="1005"/>
    <cellStyle name="Обычный 2 2 3 2 3 3 2 2 3" xfId="1372"/>
    <cellStyle name="Обычный 2 2 3 2 3 3 2 2 4" xfId="1739"/>
    <cellStyle name="Обычный 2 2 3 2 3 3 2 2 5" xfId="2106"/>
    <cellStyle name="Обычный 2 2 3 2 3 3 2 2 6" xfId="638"/>
    <cellStyle name="Обычный 2 2 3 2 3 3 2 3" xfId="822"/>
    <cellStyle name="Обычный 2 2 3 2 3 3 2 4" xfId="1189"/>
    <cellStyle name="Обычный 2 2 3 2 3 3 2 5" xfId="1556"/>
    <cellStyle name="Обычный 2 2 3 2 3 3 2 6" xfId="1923"/>
    <cellStyle name="Обычный 2 2 3 2 3 3 2 7" xfId="455"/>
    <cellStyle name="Обычный 2 2 3 2 3 3 3" xfId="238"/>
    <cellStyle name="Обычный 2 2 3 2 3 3 3 2" xfId="1004"/>
    <cellStyle name="Обычный 2 2 3 2 3 3 3 3" xfId="1371"/>
    <cellStyle name="Обычный 2 2 3 2 3 3 3 4" xfId="1738"/>
    <cellStyle name="Обычный 2 2 3 2 3 3 3 5" xfId="2105"/>
    <cellStyle name="Обычный 2 2 3 2 3 3 3 6" xfId="637"/>
    <cellStyle name="Обычный 2 2 3 2 3 3 4" xfId="821"/>
    <cellStyle name="Обычный 2 2 3 2 3 3 5" xfId="1188"/>
    <cellStyle name="Обычный 2 2 3 2 3 3 6" xfId="1555"/>
    <cellStyle name="Обычный 2 2 3 2 3 3 7" xfId="1922"/>
    <cellStyle name="Обычный 2 2 3 2 3 3 8" xfId="454"/>
    <cellStyle name="Обычный 2 2 3 2 3 4" xfId="43"/>
    <cellStyle name="Обычный 2 2 3 2 3 4 2" xfId="240"/>
    <cellStyle name="Обычный 2 2 3 2 3 4 2 2" xfId="1006"/>
    <cellStyle name="Обычный 2 2 3 2 3 4 2 3" xfId="1373"/>
    <cellStyle name="Обычный 2 2 3 2 3 4 2 4" xfId="1740"/>
    <cellStyle name="Обычный 2 2 3 2 3 4 2 5" xfId="2107"/>
    <cellStyle name="Обычный 2 2 3 2 3 4 2 6" xfId="639"/>
    <cellStyle name="Обычный 2 2 3 2 3 4 3" xfId="823"/>
    <cellStyle name="Обычный 2 2 3 2 3 4 4" xfId="1190"/>
    <cellStyle name="Обычный 2 2 3 2 3 4 5" xfId="1557"/>
    <cellStyle name="Обычный 2 2 3 2 3 4 6" xfId="1924"/>
    <cellStyle name="Обычный 2 2 3 2 3 4 7" xfId="456"/>
    <cellStyle name="Обычный 2 2 3 2 3 5" xfId="199"/>
    <cellStyle name="Обычный 2 2 3 2 3 5 2" xfId="382"/>
    <cellStyle name="Обычный 2 2 3 2 3 5 2 2" xfId="1148"/>
    <cellStyle name="Обычный 2 2 3 2 3 5 2 3" xfId="1515"/>
    <cellStyle name="Обычный 2 2 3 2 3 5 2 4" xfId="1882"/>
    <cellStyle name="Обычный 2 2 3 2 3 5 2 5" xfId="2249"/>
    <cellStyle name="Обычный 2 2 3 2 3 5 2 6" xfId="781"/>
    <cellStyle name="Обычный 2 2 3 2 3 5 3" xfId="965"/>
    <cellStyle name="Обычный 2 2 3 2 3 5 4" xfId="1332"/>
    <cellStyle name="Обычный 2 2 3 2 3 5 5" xfId="1699"/>
    <cellStyle name="Обычный 2 2 3 2 3 5 6" xfId="2066"/>
    <cellStyle name="Обычный 2 2 3 2 3 5 7" xfId="598"/>
    <cellStyle name="Обычный 2 2 3 2 3 6" xfId="208"/>
    <cellStyle name="Обычный 2 2 3 2 3 6 2" xfId="974"/>
    <cellStyle name="Обычный 2 2 3 2 3 6 3" xfId="1341"/>
    <cellStyle name="Обычный 2 2 3 2 3 6 4" xfId="1708"/>
    <cellStyle name="Обычный 2 2 3 2 3 6 5" xfId="2075"/>
    <cellStyle name="Обычный 2 2 3 2 3 6 6" xfId="607"/>
    <cellStyle name="Обычный 2 2 3 2 3 7" xfId="791"/>
    <cellStyle name="Обычный 2 2 3 2 3 8" xfId="1158"/>
    <cellStyle name="Обычный 2 2 3 2 3 9" xfId="1525"/>
    <cellStyle name="Обычный 2 2 3 2 4" xfId="44"/>
    <cellStyle name="Обычный 2 2 3 2 4 2" xfId="241"/>
    <cellStyle name="Обычный 2 2 3 2 4 2 2" xfId="1007"/>
    <cellStyle name="Обычный 2 2 3 2 4 2 3" xfId="1374"/>
    <cellStyle name="Обычный 2 2 3 2 4 2 4" xfId="1741"/>
    <cellStyle name="Обычный 2 2 3 2 4 2 5" xfId="2108"/>
    <cellStyle name="Обычный 2 2 3 2 4 2 6" xfId="640"/>
    <cellStyle name="Обычный 2 2 3 2 4 3" xfId="824"/>
    <cellStyle name="Обычный 2 2 3 2 4 4" xfId="1191"/>
    <cellStyle name="Обычный 2 2 3 2 4 5" xfId="1558"/>
    <cellStyle name="Обычный 2 2 3 2 4 6" xfId="1925"/>
    <cellStyle name="Обычный 2 2 3 2 4 7" xfId="457"/>
    <cellStyle name="Обычный 2 2 3 2 5" xfId="227"/>
    <cellStyle name="Обычный 2 2 3 2 5 2" xfId="993"/>
    <cellStyle name="Обычный 2 2 3 2 5 3" xfId="1360"/>
    <cellStyle name="Обычный 2 2 3 2 5 4" xfId="1727"/>
    <cellStyle name="Обычный 2 2 3 2 5 5" xfId="2094"/>
    <cellStyle name="Обычный 2 2 3 2 5 6" xfId="626"/>
    <cellStyle name="Обычный 2 2 3 2 6" xfId="810"/>
    <cellStyle name="Обычный 2 2 3 2 7" xfId="1177"/>
    <cellStyle name="Обычный 2 2 3 2 8" xfId="1544"/>
    <cellStyle name="Обычный 2 2 3 2 9" xfId="1911"/>
    <cellStyle name="Обычный 2 2 3 3" xfId="45"/>
    <cellStyle name="Обычный 2 2 3 3 2" xfId="242"/>
    <cellStyle name="Обычный 2 2 3 3 2 2" xfId="1008"/>
    <cellStyle name="Обычный 2 2 3 3 2 3" xfId="1375"/>
    <cellStyle name="Обычный 2 2 3 3 2 4" xfId="1742"/>
    <cellStyle name="Обычный 2 2 3 3 2 5" xfId="2109"/>
    <cellStyle name="Обычный 2 2 3 3 2 6" xfId="641"/>
    <cellStyle name="Обычный 2 2 3 3 3" xfId="825"/>
    <cellStyle name="Обычный 2 2 3 3 4" xfId="1192"/>
    <cellStyle name="Обычный 2 2 3 3 5" xfId="1559"/>
    <cellStyle name="Обычный 2 2 3 3 6" xfId="1926"/>
    <cellStyle name="Обычный 2 2 3 3 7" xfId="458"/>
    <cellStyle name="Обычный 2 2 3 4" xfId="226"/>
    <cellStyle name="Обычный 2 2 3 4 2" xfId="992"/>
    <cellStyle name="Обычный 2 2 3 4 3" xfId="1359"/>
    <cellStyle name="Обычный 2 2 3 4 4" xfId="1726"/>
    <cellStyle name="Обычный 2 2 3 4 5" xfId="2093"/>
    <cellStyle name="Обычный 2 2 3 4 6" xfId="625"/>
    <cellStyle name="Обычный 2 2 3 5" xfId="809"/>
    <cellStyle name="Обычный 2 2 3 6" xfId="1176"/>
    <cellStyle name="Обычный 2 2 3 7" xfId="1543"/>
    <cellStyle name="Обычный 2 2 3 8" xfId="1910"/>
    <cellStyle name="Обычный 2 2 3 9" xfId="442"/>
    <cellStyle name="Обычный 2 2 4" xfId="46"/>
    <cellStyle name="Обычный 2 2 4 2" xfId="47"/>
    <cellStyle name="Обычный 2 2 4 2 10" xfId="460"/>
    <cellStyle name="Обычный 2 2 4 2 2" xfId="48"/>
    <cellStyle name="Обычный 2 2 4 2 2 2" xfId="49"/>
    <cellStyle name="Обычный 2 2 4 2 2 2 2" xfId="246"/>
    <cellStyle name="Обычный 2 2 4 2 2 2 2 2" xfId="1012"/>
    <cellStyle name="Обычный 2 2 4 2 2 2 2 3" xfId="1379"/>
    <cellStyle name="Обычный 2 2 4 2 2 2 2 4" xfId="1746"/>
    <cellStyle name="Обычный 2 2 4 2 2 2 2 5" xfId="2113"/>
    <cellStyle name="Обычный 2 2 4 2 2 2 2 6" xfId="645"/>
    <cellStyle name="Обычный 2 2 4 2 2 2 3" xfId="829"/>
    <cellStyle name="Обычный 2 2 4 2 2 2 4" xfId="1196"/>
    <cellStyle name="Обычный 2 2 4 2 2 2 5" xfId="1563"/>
    <cellStyle name="Обычный 2 2 4 2 2 2 6" xfId="1930"/>
    <cellStyle name="Обычный 2 2 4 2 2 2 7" xfId="462"/>
    <cellStyle name="Обычный 2 2 4 2 2 3" xfId="245"/>
    <cellStyle name="Обычный 2 2 4 2 2 3 2" xfId="1011"/>
    <cellStyle name="Обычный 2 2 4 2 2 3 3" xfId="1378"/>
    <cellStyle name="Обычный 2 2 4 2 2 3 4" xfId="1745"/>
    <cellStyle name="Обычный 2 2 4 2 2 3 5" xfId="2112"/>
    <cellStyle name="Обычный 2 2 4 2 2 3 6" xfId="644"/>
    <cellStyle name="Обычный 2 2 4 2 2 4" xfId="828"/>
    <cellStyle name="Обычный 2 2 4 2 2 5" xfId="1195"/>
    <cellStyle name="Обычный 2 2 4 2 2 6" xfId="1562"/>
    <cellStyle name="Обычный 2 2 4 2 2 7" xfId="1929"/>
    <cellStyle name="Обычный 2 2 4 2 2 8" xfId="461"/>
    <cellStyle name="Обычный 2 2 4 2 3" xfId="50"/>
    <cellStyle name="Обычный 2 2 4 2 3 2" xfId="51"/>
    <cellStyle name="Обычный 2 2 4 2 3 2 2" xfId="52"/>
    <cellStyle name="Обычный 2 2 4 2 3 2 2 2" xfId="53"/>
    <cellStyle name="Обычный 2 2 4 2 3 2 2 2 2" xfId="54"/>
    <cellStyle name="Обычный 2 2 4 2 3 2 2 2 2 2" xfId="251"/>
    <cellStyle name="Обычный 2 2 4 2 3 2 2 2 2 2 2" xfId="1017"/>
    <cellStyle name="Обычный 2 2 4 2 3 2 2 2 2 2 3" xfId="1384"/>
    <cellStyle name="Обычный 2 2 4 2 3 2 2 2 2 2 4" xfId="1751"/>
    <cellStyle name="Обычный 2 2 4 2 3 2 2 2 2 2 5" xfId="2118"/>
    <cellStyle name="Обычный 2 2 4 2 3 2 2 2 2 2 6" xfId="650"/>
    <cellStyle name="Обычный 2 2 4 2 3 2 2 2 2 3" xfId="834"/>
    <cellStyle name="Обычный 2 2 4 2 3 2 2 2 2 4" xfId="1201"/>
    <cellStyle name="Обычный 2 2 4 2 3 2 2 2 2 5" xfId="1568"/>
    <cellStyle name="Обычный 2 2 4 2 3 2 2 2 2 6" xfId="1935"/>
    <cellStyle name="Обычный 2 2 4 2 3 2 2 2 2 7" xfId="467"/>
    <cellStyle name="Обычный 2 2 4 2 3 2 2 2 3" xfId="250"/>
    <cellStyle name="Обычный 2 2 4 2 3 2 2 2 3 2" xfId="1016"/>
    <cellStyle name="Обычный 2 2 4 2 3 2 2 2 3 3" xfId="1383"/>
    <cellStyle name="Обычный 2 2 4 2 3 2 2 2 3 4" xfId="1750"/>
    <cellStyle name="Обычный 2 2 4 2 3 2 2 2 3 5" xfId="2117"/>
    <cellStyle name="Обычный 2 2 4 2 3 2 2 2 3 6" xfId="649"/>
    <cellStyle name="Обычный 2 2 4 2 3 2 2 2 4" xfId="833"/>
    <cellStyle name="Обычный 2 2 4 2 3 2 2 2 5" xfId="1200"/>
    <cellStyle name="Обычный 2 2 4 2 3 2 2 2 6" xfId="1567"/>
    <cellStyle name="Обычный 2 2 4 2 3 2 2 2 7" xfId="1934"/>
    <cellStyle name="Обычный 2 2 4 2 3 2 2 2 8" xfId="466"/>
    <cellStyle name="Обычный 2 2 4 2 3 2 2 3" xfId="249"/>
    <cellStyle name="Обычный 2 2 4 2 3 2 2 3 2" xfId="1015"/>
    <cellStyle name="Обычный 2 2 4 2 3 2 2 3 3" xfId="1382"/>
    <cellStyle name="Обычный 2 2 4 2 3 2 2 3 4" xfId="1749"/>
    <cellStyle name="Обычный 2 2 4 2 3 2 2 3 5" xfId="2116"/>
    <cellStyle name="Обычный 2 2 4 2 3 2 2 3 6" xfId="648"/>
    <cellStyle name="Обычный 2 2 4 2 3 2 2 4" xfId="832"/>
    <cellStyle name="Обычный 2 2 4 2 3 2 2 5" xfId="1199"/>
    <cellStyle name="Обычный 2 2 4 2 3 2 2 6" xfId="1566"/>
    <cellStyle name="Обычный 2 2 4 2 3 2 2 7" xfId="1933"/>
    <cellStyle name="Обычный 2 2 4 2 3 2 2 8" xfId="465"/>
    <cellStyle name="Обычный 2 2 4 2 3 2 3" xfId="55"/>
    <cellStyle name="Обычный 2 2 4 2 3 2 3 2" xfId="56"/>
    <cellStyle name="Обычный 2 2 4 2 3 2 3 2 2" xfId="253"/>
    <cellStyle name="Обычный 2 2 4 2 3 2 3 2 2 2" xfId="1019"/>
    <cellStyle name="Обычный 2 2 4 2 3 2 3 2 2 3" xfId="1386"/>
    <cellStyle name="Обычный 2 2 4 2 3 2 3 2 2 4" xfId="1753"/>
    <cellStyle name="Обычный 2 2 4 2 3 2 3 2 2 5" xfId="2120"/>
    <cellStyle name="Обычный 2 2 4 2 3 2 3 2 2 6" xfId="652"/>
    <cellStyle name="Обычный 2 2 4 2 3 2 3 2 3" xfId="836"/>
    <cellStyle name="Обычный 2 2 4 2 3 2 3 2 4" xfId="1203"/>
    <cellStyle name="Обычный 2 2 4 2 3 2 3 2 5" xfId="1570"/>
    <cellStyle name="Обычный 2 2 4 2 3 2 3 2 6" xfId="1937"/>
    <cellStyle name="Обычный 2 2 4 2 3 2 3 2 7" xfId="469"/>
    <cellStyle name="Обычный 2 2 4 2 3 2 3 3" xfId="252"/>
    <cellStyle name="Обычный 2 2 4 2 3 2 3 3 2" xfId="1018"/>
    <cellStyle name="Обычный 2 2 4 2 3 2 3 3 3" xfId="1385"/>
    <cellStyle name="Обычный 2 2 4 2 3 2 3 3 4" xfId="1752"/>
    <cellStyle name="Обычный 2 2 4 2 3 2 3 3 5" xfId="2119"/>
    <cellStyle name="Обычный 2 2 4 2 3 2 3 3 6" xfId="651"/>
    <cellStyle name="Обычный 2 2 4 2 3 2 3 4" xfId="835"/>
    <cellStyle name="Обычный 2 2 4 2 3 2 3 5" xfId="1202"/>
    <cellStyle name="Обычный 2 2 4 2 3 2 3 6" xfId="1569"/>
    <cellStyle name="Обычный 2 2 4 2 3 2 3 7" xfId="1936"/>
    <cellStyle name="Обычный 2 2 4 2 3 2 3 8" xfId="468"/>
    <cellStyle name="Обычный 2 2 4 2 3 2 4" xfId="248"/>
    <cellStyle name="Обычный 2 2 4 2 3 2 4 2" xfId="1014"/>
    <cellStyle name="Обычный 2 2 4 2 3 2 4 3" xfId="1381"/>
    <cellStyle name="Обычный 2 2 4 2 3 2 4 4" xfId="1748"/>
    <cellStyle name="Обычный 2 2 4 2 3 2 4 5" xfId="2115"/>
    <cellStyle name="Обычный 2 2 4 2 3 2 4 6" xfId="647"/>
    <cellStyle name="Обычный 2 2 4 2 3 2 5" xfId="831"/>
    <cellStyle name="Обычный 2 2 4 2 3 2 6" xfId="1198"/>
    <cellStyle name="Обычный 2 2 4 2 3 2 7" xfId="1565"/>
    <cellStyle name="Обычный 2 2 4 2 3 2 8" xfId="1932"/>
    <cellStyle name="Обычный 2 2 4 2 3 2 9" xfId="464"/>
    <cellStyle name="Обычный 2 2 4 2 3 3" xfId="57"/>
    <cellStyle name="Обычный 2 2 4 2 3 3 2" xfId="254"/>
    <cellStyle name="Обычный 2 2 4 2 3 3 2 2" xfId="1020"/>
    <cellStyle name="Обычный 2 2 4 2 3 3 2 3" xfId="1387"/>
    <cellStyle name="Обычный 2 2 4 2 3 3 2 4" xfId="1754"/>
    <cellStyle name="Обычный 2 2 4 2 3 3 2 5" xfId="2121"/>
    <cellStyle name="Обычный 2 2 4 2 3 3 2 6" xfId="653"/>
    <cellStyle name="Обычный 2 2 4 2 3 3 3" xfId="837"/>
    <cellStyle name="Обычный 2 2 4 2 3 3 4" xfId="1204"/>
    <cellStyle name="Обычный 2 2 4 2 3 3 5" xfId="1571"/>
    <cellStyle name="Обычный 2 2 4 2 3 3 6" xfId="1938"/>
    <cellStyle name="Обычный 2 2 4 2 3 3 7" xfId="470"/>
    <cellStyle name="Обычный 2 2 4 2 3 4" xfId="247"/>
    <cellStyle name="Обычный 2 2 4 2 3 4 2" xfId="1013"/>
    <cellStyle name="Обычный 2 2 4 2 3 4 3" xfId="1380"/>
    <cellStyle name="Обычный 2 2 4 2 3 4 4" xfId="1747"/>
    <cellStyle name="Обычный 2 2 4 2 3 4 5" xfId="2114"/>
    <cellStyle name="Обычный 2 2 4 2 3 4 6" xfId="646"/>
    <cellStyle name="Обычный 2 2 4 2 3 5" xfId="830"/>
    <cellStyle name="Обычный 2 2 4 2 3 6" xfId="1197"/>
    <cellStyle name="Обычный 2 2 4 2 3 7" xfId="1564"/>
    <cellStyle name="Обычный 2 2 4 2 3 8" xfId="1931"/>
    <cellStyle name="Обычный 2 2 4 2 3 9" xfId="463"/>
    <cellStyle name="Обычный 2 2 4 2 4" xfId="58"/>
    <cellStyle name="Обычный 2 2 4 2 4 2" xfId="255"/>
    <cellStyle name="Обычный 2 2 4 2 4 2 2" xfId="1021"/>
    <cellStyle name="Обычный 2 2 4 2 4 2 3" xfId="1388"/>
    <cellStyle name="Обычный 2 2 4 2 4 2 4" xfId="1755"/>
    <cellStyle name="Обычный 2 2 4 2 4 2 5" xfId="2122"/>
    <cellStyle name="Обычный 2 2 4 2 4 2 6" xfId="654"/>
    <cellStyle name="Обычный 2 2 4 2 4 3" xfId="838"/>
    <cellStyle name="Обычный 2 2 4 2 4 4" xfId="1205"/>
    <cellStyle name="Обычный 2 2 4 2 4 5" xfId="1572"/>
    <cellStyle name="Обычный 2 2 4 2 4 6" xfId="1939"/>
    <cellStyle name="Обычный 2 2 4 2 4 7" xfId="471"/>
    <cellStyle name="Обычный 2 2 4 2 5" xfId="244"/>
    <cellStyle name="Обычный 2 2 4 2 5 2" xfId="1010"/>
    <cellStyle name="Обычный 2 2 4 2 5 3" xfId="1377"/>
    <cellStyle name="Обычный 2 2 4 2 5 4" xfId="1744"/>
    <cellStyle name="Обычный 2 2 4 2 5 5" xfId="2111"/>
    <cellStyle name="Обычный 2 2 4 2 5 6" xfId="643"/>
    <cellStyle name="Обычный 2 2 4 2 6" xfId="827"/>
    <cellStyle name="Обычный 2 2 4 2 7" xfId="1194"/>
    <cellStyle name="Обычный 2 2 4 2 8" xfId="1561"/>
    <cellStyle name="Обычный 2 2 4 2 9" xfId="1928"/>
    <cellStyle name="Обычный 2 2 4 3" xfId="59"/>
    <cellStyle name="Обычный 2 2 4 3 2" xfId="256"/>
    <cellStyle name="Обычный 2 2 4 3 2 2" xfId="1022"/>
    <cellStyle name="Обычный 2 2 4 3 2 3" xfId="1389"/>
    <cellStyle name="Обычный 2 2 4 3 2 4" xfId="1756"/>
    <cellStyle name="Обычный 2 2 4 3 2 5" xfId="2123"/>
    <cellStyle name="Обычный 2 2 4 3 2 6" xfId="655"/>
    <cellStyle name="Обычный 2 2 4 3 3" xfId="839"/>
    <cellStyle name="Обычный 2 2 4 3 4" xfId="1206"/>
    <cellStyle name="Обычный 2 2 4 3 5" xfId="1573"/>
    <cellStyle name="Обычный 2 2 4 3 6" xfId="1940"/>
    <cellStyle name="Обычный 2 2 4 3 7" xfId="472"/>
    <cellStyle name="Обычный 2 2 4 4" xfId="243"/>
    <cellStyle name="Обычный 2 2 4 4 2" xfId="1009"/>
    <cellStyle name="Обычный 2 2 4 4 3" xfId="1376"/>
    <cellStyle name="Обычный 2 2 4 4 4" xfId="1743"/>
    <cellStyle name="Обычный 2 2 4 4 5" xfId="2110"/>
    <cellStyle name="Обычный 2 2 4 4 6" xfId="642"/>
    <cellStyle name="Обычный 2 2 4 5" xfId="826"/>
    <cellStyle name="Обычный 2 2 4 6" xfId="1193"/>
    <cellStyle name="Обычный 2 2 4 7" xfId="1560"/>
    <cellStyle name="Обычный 2 2 4 8" xfId="1927"/>
    <cellStyle name="Обычный 2 2 4 9" xfId="459"/>
    <cellStyle name="Обычный 2 2 5" xfId="60"/>
    <cellStyle name="Обычный 2 2 5 2" xfId="61"/>
    <cellStyle name="Обычный 2 2 5 2 10" xfId="474"/>
    <cellStyle name="Обычный 2 2 5 2 2" xfId="62"/>
    <cellStyle name="Обычный 2 2 5 2 2 2" xfId="63"/>
    <cellStyle name="Обычный 2 2 5 2 2 2 2" xfId="260"/>
    <cellStyle name="Обычный 2 2 5 2 2 2 2 2" xfId="1026"/>
    <cellStyle name="Обычный 2 2 5 2 2 2 2 3" xfId="1393"/>
    <cellStyle name="Обычный 2 2 5 2 2 2 2 4" xfId="1760"/>
    <cellStyle name="Обычный 2 2 5 2 2 2 2 5" xfId="2127"/>
    <cellStyle name="Обычный 2 2 5 2 2 2 2 6" xfId="659"/>
    <cellStyle name="Обычный 2 2 5 2 2 2 3" xfId="843"/>
    <cellStyle name="Обычный 2 2 5 2 2 2 4" xfId="1210"/>
    <cellStyle name="Обычный 2 2 5 2 2 2 5" xfId="1577"/>
    <cellStyle name="Обычный 2 2 5 2 2 2 6" xfId="1944"/>
    <cellStyle name="Обычный 2 2 5 2 2 2 7" xfId="476"/>
    <cellStyle name="Обычный 2 2 5 2 2 3" xfId="259"/>
    <cellStyle name="Обычный 2 2 5 2 2 3 2" xfId="1025"/>
    <cellStyle name="Обычный 2 2 5 2 2 3 3" xfId="1392"/>
    <cellStyle name="Обычный 2 2 5 2 2 3 4" xfId="1759"/>
    <cellStyle name="Обычный 2 2 5 2 2 3 5" xfId="2126"/>
    <cellStyle name="Обычный 2 2 5 2 2 3 6" xfId="658"/>
    <cellStyle name="Обычный 2 2 5 2 2 4" xfId="842"/>
    <cellStyle name="Обычный 2 2 5 2 2 5" xfId="1209"/>
    <cellStyle name="Обычный 2 2 5 2 2 6" xfId="1576"/>
    <cellStyle name="Обычный 2 2 5 2 2 7" xfId="1943"/>
    <cellStyle name="Обычный 2 2 5 2 2 8" xfId="475"/>
    <cellStyle name="Обычный 2 2 5 2 3" xfId="64"/>
    <cellStyle name="Обычный 2 2 5 2 3 2" xfId="65"/>
    <cellStyle name="Обычный 2 2 5 2 3 2 2" xfId="66"/>
    <cellStyle name="Обычный 2 2 5 2 3 2 2 2" xfId="67"/>
    <cellStyle name="Обычный 2 2 5 2 3 2 2 2 2" xfId="68"/>
    <cellStyle name="Обычный 2 2 5 2 3 2 2 2 2 2" xfId="265"/>
    <cellStyle name="Обычный 2 2 5 2 3 2 2 2 2 2 2" xfId="1031"/>
    <cellStyle name="Обычный 2 2 5 2 3 2 2 2 2 2 3" xfId="1398"/>
    <cellStyle name="Обычный 2 2 5 2 3 2 2 2 2 2 4" xfId="1765"/>
    <cellStyle name="Обычный 2 2 5 2 3 2 2 2 2 2 5" xfId="2132"/>
    <cellStyle name="Обычный 2 2 5 2 3 2 2 2 2 2 6" xfId="664"/>
    <cellStyle name="Обычный 2 2 5 2 3 2 2 2 2 3" xfId="848"/>
    <cellStyle name="Обычный 2 2 5 2 3 2 2 2 2 4" xfId="1215"/>
    <cellStyle name="Обычный 2 2 5 2 3 2 2 2 2 5" xfId="1582"/>
    <cellStyle name="Обычный 2 2 5 2 3 2 2 2 2 6" xfId="1949"/>
    <cellStyle name="Обычный 2 2 5 2 3 2 2 2 2 7" xfId="481"/>
    <cellStyle name="Обычный 2 2 5 2 3 2 2 2 3" xfId="264"/>
    <cellStyle name="Обычный 2 2 5 2 3 2 2 2 3 2" xfId="1030"/>
    <cellStyle name="Обычный 2 2 5 2 3 2 2 2 3 3" xfId="1397"/>
    <cellStyle name="Обычный 2 2 5 2 3 2 2 2 3 4" xfId="1764"/>
    <cellStyle name="Обычный 2 2 5 2 3 2 2 2 3 5" xfId="2131"/>
    <cellStyle name="Обычный 2 2 5 2 3 2 2 2 3 6" xfId="663"/>
    <cellStyle name="Обычный 2 2 5 2 3 2 2 2 4" xfId="847"/>
    <cellStyle name="Обычный 2 2 5 2 3 2 2 2 5" xfId="1214"/>
    <cellStyle name="Обычный 2 2 5 2 3 2 2 2 6" xfId="1581"/>
    <cellStyle name="Обычный 2 2 5 2 3 2 2 2 7" xfId="1948"/>
    <cellStyle name="Обычный 2 2 5 2 3 2 2 2 8" xfId="480"/>
    <cellStyle name="Обычный 2 2 5 2 3 2 2 3" xfId="263"/>
    <cellStyle name="Обычный 2 2 5 2 3 2 2 3 2" xfId="1029"/>
    <cellStyle name="Обычный 2 2 5 2 3 2 2 3 3" xfId="1396"/>
    <cellStyle name="Обычный 2 2 5 2 3 2 2 3 4" xfId="1763"/>
    <cellStyle name="Обычный 2 2 5 2 3 2 2 3 5" xfId="2130"/>
    <cellStyle name="Обычный 2 2 5 2 3 2 2 3 6" xfId="662"/>
    <cellStyle name="Обычный 2 2 5 2 3 2 2 4" xfId="846"/>
    <cellStyle name="Обычный 2 2 5 2 3 2 2 5" xfId="1213"/>
    <cellStyle name="Обычный 2 2 5 2 3 2 2 6" xfId="1580"/>
    <cellStyle name="Обычный 2 2 5 2 3 2 2 7" xfId="1947"/>
    <cellStyle name="Обычный 2 2 5 2 3 2 2 8" xfId="479"/>
    <cellStyle name="Обычный 2 2 5 2 3 2 3" xfId="69"/>
    <cellStyle name="Обычный 2 2 5 2 3 2 3 2" xfId="70"/>
    <cellStyle name="Обычный 2 2 5 2 3 2 3 2 2" xfId="267"/>
    <cellStyle name="Обычный 2 2 5 2 3 2 3 2 2 2" xfId="1033"/>
    <cellStyle name="Обычный 2 2 5 2 3 2 3 2 2 3" xfId="1400"/>
    <cellStyle name="Обычный 2 2 5 2 3 2 3 2 2 4" xfId="1767"/>
    <cellStyle name="Обычный 2 2 5 2 3 2 3 2 2 5" xfId="2134"/>
    <cellStyle name="Обычный 2 2 5 2 3 2 3 2 2 6" xfId="666"/>
    <cellStyle name="Обычный 2 2 5 2 3 2 3 2 3" xfId="850"/>
    <cellStyle name="Обычный 2 2 5 2 3 2 3 2 4" xfId="1217"/>
    <cellStyle name="Обычный 2 2 5 2 3 2 3 2 5" xfId="1584"/>
    <cellStyle name="Обычный 2 2 5 2 3 2 3 2 6" xfId="1951"/>
    <cellStyle name="Обычный 2 2 5 2 3 2 3 2 7" xfId="483"/>
    <cellStyle name="Обычный 2 2 5 2 3 2 3 3" xfId="266"/>
    <cellStyle name="Обычный 2 2 5 2 3 2 3 3 2" xfId="1032"/>
    <cellStyle name="Обычный 2 2 5 2 3 2 3 3 3" xfId="1399"/>
    <cellStyle name="Обычный 2 2 5 2 3 2 3 3 4" xfId="1766"/>
    <cellStyle name="Обычный 2 2 5 2 3 2 3 3 5" xfId="2133"/>
    <cellStyle name="Обычный 2 2 5 2 3 2 3 3 6" xfId="665"/>
    <cellStyle name="Обычный 2 2 5 2 3 2 3 4" xfId="849"/>
    <cellStyle name="Обычный 2 2 5 2 3 2 3 5" xfId="1216"/>
    <cellStyle name="Обычный 2 2 5 2 3 2 3 6" xfId="1583"/>
    <cellStyle name="Обычный 2 2 5 2 3 2 3 7" xfId="1950"/>
    <cellStyle name="Обычный 2 2 5 2 3 2 3 8" xfId="482"/>
    <cellStyle name="Обычный 2 2 5 2 3 2 4" xfId="262"/>
    <cellStyle name="Обычный 2 2 5 2 3 2 4 2" xfId="1028"/>
    <cellStyle name="Обычный 2 2 5 2 3 2 4 3" xfId="1395"/>
    <cellStyle name="Обычный 2 2 5 2 3 2 4 4" xfId="1762"/>
    <cellStyle name="Обычный 2 2 5 2 3 2 4 5" xfId="2129"/>
    <cellStyle name="Обычный 2 2 5 2 3 2 4 6" xfId="661"/>
    <cellStyle name="Обычный 2 2 5 2 3 2 5" xfId="845"/>
    <cellStyle name="Обычный 2 2 5 2 3 2 6" xfId="1212"/>
    <cellStyle name="Обычный 2 2 5 2 3 2 7" xfId="1579"/>
    <cellStyle name="Обычный 2 2 5 2 3 2 8" xfId="1946"/>
    <cellStyle name="Обычный 2 2 5 2 3 2 9" xfId="478"/>
    <cellStyle name="Обычный 2 2 5 2 3 3" xfId="71"/>
    <cellStyle name="Обычный 2 2 5 2 3 3 2" xfId="268"/>
    <cellStyle name="Обычный 2 2 5 2 3 3 2 2" xfId="1034"/>
    <cellStyle name="Обычный 2 2 5 2 3 3 2 3" xfId="1401"/>
    <cellStyle name="Обычный 2 2 5 2 3 3 2 4" xfId="1768"/>
    <cellStyle name="Обычный 2 2 5 2 3 3 2 5" xfId="2135"/>
    <cellStyle name="Обычный 2 2 5 2 3 3 2 6" xfId="667"/>
    <cellStyle name="Обычный 2 2 5 2 3 3 3" xfId="851"/>
    <cellStyle name="Обычный 2 2 5 2 3 3 4" xfId="1218"/>
    <cellStyle name="Обычный 2 2 5 2 3 3 5" xfId="1585"/>
    <cellStyle name="Обычный 2 2 5 2 3 3 6" xfId="1952"/>
    <cellStyle name="Обычный 2 2 5 2 3 3 7" xfId="484"/>
    <cellStyle name="Обычный 2 2 5 2 3 4" xfId="261"/>
    <cellStyle name="Обычный 2 2 5 2 3 4 2" xfId="1027"/>
    <cellStyle name="Обычный 2 2 5 2 3 4 3" xfId="1394"/>
    <cellStyle name="Обычный 2 2 5 2 3 4 4" xfId="1761"/>
    <cellStyle name="Обычный 2 2 5 2 3 4 5" xfId="2128"/>
    <cellStyle name="Обычный 2 2 5 2 3 4 6" xfId="660"/>
    <cellStyle name="Обычный 2 2 5 2 3 5" xfId="844"/>
    <cellStyle name="Обычный 2 2 5 2 3 6" xfId="1211"/>
    <cellStyle name="Обычный 2 2 5 2 3 7" xfId="1578"/>
    <cellStyle name="Обычный 2 2 5 2 3 8" xfId="1945"/>
    <cellStyle name="Обычный 2 2 5 2 3 9" xfId="477"/>
    <cellStyle name="Обычный 2 2 5 2 4" xfId="72"/>
    <cellStyle name="Обычный 2 2 5 2 4 2" xfId="269"/>
    <cellStyle name="Обычный 2 2 5 2 4 2 2" xfId="1035"/>
    <cellStyle name="Обычный 2 2 5 2 4 2 3" xfId="1402"/>
    <cellStyle name="Обычный 2 2 5 2 4 2 4" xfId="1769"/>
    <cellStyle name="Обычный 2 2 5 2 4 2 5" xfId="2136"/>
    <cellStyle name="Обычный 2 2 5 2 4 2 6" xfId="668"/>
    <cellStyle name="Обычный 2 2 5 2 4 3" xfId="852"/>
    <cellStyle name="Обычный 2 2 5 2 4 4" xfId="1219"/>
    <cellStyle name="Обычный 2 2 5 2 4 5" xfId="1586"/>
    <cellStyle name="Обычный 2 2 5 2 4 6" xfId="1953"/>
    <cellStyle name="Обычный 2 2 5 2 4 7" xfId="485"/>
    <cellStyle name="Обычный 2 2 5 2 5" xfId="258"/>
    <cellStyle name="Обычный 2 2 5 2 5 2" xfId="1024"/>
    <cellStyle name="Обычный 2 2 5 2 5 3" xfId="1391"/>
    <cellStyle name="Обычный 2 2 5 2 5 4" xfId="1758"/>
    <cellStyle name="Обычный 2 2 5 2 5 5" xfId="2125"/>
    <cellStyle name="Обычный 2 2 5 2 5 6" xfId="657"/>
    <cellStyle name="Обычный 2 2 5 2 6" xfId="841"/>
    <cellStyle name="Обычный 2 2 5 2 7" xfId="1208"/>
    <cellStyle name="Обычный 2 2 5 2 8" xfId="1575"/>
    <cellStyle name="Обычный 2 2 5 2 9" xfId="1942"/>
    <cellStyle name="Обычный 2 2 5 3" xfId="73"/>
    <cellStyle name="Обычный 2 2 5 3 2" xfId="270"/>
    <cellStyle name="Обычный 2 2 5 3 2 2" xfId="1036"/>
    <cellStyle name="Обычный 2 2 5 3 2 3" xfId="1403"/>
    <cellStyle name="Обычный 2 2 5 3 2 4" xfId="1770"/>
    <cellStyle name="Обычный 2 2 5 3 2 5" xfId="2137"/>
    <cellStyle name="Обычный 2 2 5 3 2 6" xfId="669"/>
    <cellStyle name="Обычный 2 2 5 3 3" xfId="853"/>
    <cellStyle name="Обычный 2 2 5 3 4" xfId="1220"/>
    <cellStyle name="Обычный 2 2 5 3 5" xfId="1587"/>
    <cellStyle name="Обычный 2 2 5 3 6" xfId="1954"/>
    <cellStyle name="Обычный 2 2 5 3 7" xfId="486"/>
    <cellStyle name="Обычный 2 2 5 4" xfId="257"/>
    <cellStyle name="Обычный 2 2 5 4 2" xfId="1023"/>
    <cellStyle name="Обычный 2 2 5 4 3" xfId="1390"/>
    <cellStyle name="Обычный 2 2 5 4 4" xfId="1757"/>
    <cellStyle name="Обычный 2 2 5 4 5" xfId="2124"/>
    <cellStyle name="Обычный 2 2 5 4 6" xfId="656"/>
    <cellStyle name="Обычный 2 2 5 5" xfId="840"/>
    <cellStyle name="Обычный 2 2 5 6" xfId="1207"/>
    <cellStyle name="Обычный 2 2 5 7" xfId="1574"/>
    <cellStyle name="Обычный 2 2 5 8" xfId="1941"/>
    <cellStyle name="Обычный 2 2 5 9" xfId="473"/>
    <cellStyle name="Обычный 2 2 6" xfId="3"/>
    <cellStyle name="Обычный 2 2 6 10" xfId="1885"/>
    <cellStyle name="Обычный 2 2 6 11" xfId="417"/>
    <cellStyle name="Обычный 2 2 6 2" xfId="74"/>
    <cellStyle name="Обычный 2 2 6 2 10" xfId="487"/>
    <cellStyle name="Обычный 2 2 6 2 2" xfId="75"/>
    <cellStyle name="Обычный 2 2 6 2 2 10" xfId="488"/>
    <cellStyle name="Обычный 2 2 6 2 2 2" xfId="76"/>
    <cellStyle name="Обычный 2 2 6 2 2 2 2" xfId="7"/>
    <cellStyle name="Обычный 2 2 6 2 2 2 2 2" xfId="77"/>
    <cellStyle name="Обычный 2 2 6 2 2 2 2 2 2" xfId="78"/>
    <cellStyle name="Обычный 2 2 6 2 2 2 2 2 2 2" xfId="79"/>
    <cellStyle name="Обычный 2 2 6 2 2 2 2 2 2 2 2" xfId="276"/>
    <cellStyle name="Обычный 2 2 6 2 2 2 2 2 2 2 2 2" xfId="1042"/>
    <cellStyle name="Обычный 2 2 6 2 2 2 2 2 2 2 2 3" xfId="1409"/>
    <cellStyle name="Обычный 2 2 6 2 2 2 2 2 2 2 2 4" xfId="1776"/>
    <cellStyle name="Обычный 2 2 6 2 2 2 2 2 2 2 2 5" xfId="2143"/>
    <cellStyle name="Обычный 2 2 6 2 2 2 2 2 2 2 2 6" xfId="675"/>
    <cellStyle name="Обычный 2 2 6 2 2 2 2 2 2 2 3" xfId="859"/>
    <cellStyle name="Обычный 2 2 6 2 2 2 2 2 2 2 4" xfId="1226"/>
    <cellStyle name="Обычный 2 2 6 2 2 2 2 2 2 2 5" xfId="1593"/>
    <cellStyle name="Обычный 2 2 6 2 2 2 2 2 2 2 6" xfId="1960"/>
    <cellStyle name="Обычный 2 2 6 2 2 2 2 2 2 2 7" xfId="492"/>
    <cellStyle name="Обычный 2 2 6 2 2 2 2 2 2 3" xfId="275"/>
    <cellStyle name="Обычный 2 2 6 2 2 2 2 2 2 3 2" xfId="1041"/>
    <cellStyle name="Обычный 2 2 6 2 2 2 2 2 2 3 3" xfId="1408"/>
    <cellStyle name="Обычный 2 2 6 2 2 2 2 2 2 3 4" xfId="1775"/>
    <cellStyle name="Обычный 2 2 6 2 2 2 2 2 2 3 5" xfId="2142"/>
    <cellStyle name="Обычный 2 2 6 2 2 2 2 2 2 3 6" xfId="674"/>
    <cellStyle name="Обычный 2 2 6 2 2 2 2 2 2 4" xfId="858"/>
    <cellStyle name="Обычный 2 2 6 2 2 2 2 2 2 5" xfId="1225"/>
    <cellStyle name="Обычный 2 2 6 2 2 2 2 2 2 6" xfId="1592"/>
    <cellStyle name="Обычный 2 2 6 2 2 2 2 2 2 7" xfId="1959"/>
    <cellStyle name="Обычный 2 2 6 2 2 2 2 2 2 8" xfId="491"/>
    <cellStyle name="Обычный 2 2 6 2 2 2 2 2 3" xfId="80"/>
    <cellStyle name="Обычный 2 2 6 2 2 2 2 2 3 2" xfId="277"/>
    <cellStyle name="Обычный 2 2 6 2 2 2 2 2 3 2 2" xfId="1043"/>
    <cellStyle name="Обычный 2 2 6 2 2 2 2 2 3 2 3" xfId="1410"/>
    <cellStyle name="Обычный 2 2 6 2 2 2 2 2 3 2 4" xfId="1777"/>
    <cellStyle name="Обычный 2 2 6 2 2 2 2 2 3 2 5" xfId="2144"/>
    <cellStyle name="Обычный 2 2 6 2 2 2 2 2 3 2 6" xfId="676"/>
    <cellStyle name="Обычный 2 2 6 2 2 2 2 2 3 3" xfId="860"/>
    <cellStyle name="Обычный 2 2 6 2 2 2 2 2 3 4" xfId="1227"/>
    <cellStyle name="Обычный 2 2 6 2 2 2 2 2 3 5" xfId="1594"/>
    <cellStyle name="Обычный 2 2 6 2 2 2 2 2 3 6" xfId="1961"/>
    <cellStyle name="Обычный 2 2 6 2 2 2 2 2 3 7" xfId="493"/>
    <cellStyle name="Обычный 2 2 6 2 2 2 2 2 4" xfId="274"/>
    <cellStyle name="Обычный 2 2 6 2 2 2 2 2 4 2" xfId="1040"/>
    <cellStyle name="Обычный 2 2 6 2 2 2 2 2 4 3" xfId="1407"/>
    <cellStyle name="Обычный 2 2 6 2 2 2 2 2 4 4" xfId="1774"/>
    <cellStyle name="Обычный 2 2 6 2 2 2 2 2 4 5" xfId="2141"/>
    <cellStyle name="Обычный 2 2 6 2 2 2 2 2 4 6" xfId="673"/>
    <cellStyle name="Обычный 2 2 6 2 2 2 2 2 5" xfId="857"/>
    <cellStyle name="Обычный 2 2 6 2 2 2 2 2 6" xfId="1224"/>
    <cellStyle name="Обычный 2 2 6 2 2 2 2 2 7" xfId="1591"/>
    <cellStyle name="Обычный 2 2 6 2 2 2 2 2 8" xfId="1958"/>
    <cellStyle name="Обычный 2 2 6 2 2 2 2 2 9" xfId="490"/>
    <cellStyle name="Обычный 2 2 6 2 2 2 2 3" xfId="81"/>
    <cellStyle name="Обычный 2 2 6 2 2 2 2 3 2" xfId="278"/>
    <cellStyle name="Обычный 2 2 6 2 2 2 2 3 2 2" xfId="1044"/>
    <cellStyle name="Обычный 2 2 6 2 2 2 2 3 2 3" xfId="1411"/>
    <cellStyle name="Обычный 2 2 6 2 2 2 2 3 2 4" xfId="1778"/>
    <cellStyle name="Обычный 2 2 6 2 2 2 2 3 2 5" xfId="2145"/>
    <cellStyle name="Обычный 2 2 6 2 2 2 2 3 2 6" xfId="677"/>
    <cellStyle name="Обычный 2 2 6 2 2 2 2 3 3" xfId="861"/>
    <cellStyle name="Обычный 2 2 6 2 2 2 2 3 4" xfId="1228"/>
    <cellStyle name="Обычный 2 2 6 2 2 2 2 3 5" xfId="1595"/>
    <cellStyle name="Обычный 2 2 6 2 2 2 2 3 6" xfId="1962"/>
    <cellStyle name="Обычный 2 2 6 2 2 2 2 3 7" xfId="494"/>
    <cellStyle name="Обычный 2 2 6 2 2 2 2 4" xfId="205"/>
    <cellStyle name="Обычный 2 2 6 2 2 2 2 4 2" xfId="971"/>
    <cellStyle name="Обычный 2 2 6 2 2 2 2 4 3" xfId="1338"/>
    <cellStyle name="Обычный 2 2 6 2 2 2 2 4 4" xfId="1705"/>
    <cellStyle name="Обычный 2 2 6 2 2 2 2 4 5" xfId="2072"/>
    <cellStyle name="Обычный 2 2 6 2 2 2 2 4 6" xfId="604"/>
    <cellStyle name="Обычный 2 2 6 2 2 2 2 5" xfId="788"/>
    <cellStyle name="Обычный 2 2 6 2 2 2 2 6" xfId="1155"/>
    <cellStyle name="Обычный 2 2 6 2 2 2 2 7" xfId="1522"/>
    <cellStyle name="Обычный 2 2 6 2 2 2 2 8" xfId="1889"/>
    <cellStyle name="Обычный 2 2 6 2 2 2 2 9" xfId="421"/>
    <cellStyle name="Обычный 2 2 6 2 2 2 3" xfId="82"/>
    <cellStyle name="Обычный 2 2 6 2 2 2 3 2" xfId="279"/>
    <cellStyle name="Обычный 2 2 6 2 2 2 3 2 2" xfId="1045"/>
    <cellStyle name="Обычный 2 2 6 2 2 2 3 2 3" xfId="1412"/>
    <cellStyle name="Обычный 2 2 6 2 2 2 3 2 4" xfId="1779"/>
    <cellStyle name="Обычный 2 2 6 2 2 2 3 2 5" xfId="2146"/>
    <cellStyle name="Обычный 2 2 6 2 2 2 3 2 6" xfId="678"/>
    <cellStyle name="Обычный 2 2 6 2 2 2 3 3" xfId="862"/>
    <cellStyle name="Обычный 2 2 6 2 2 2 3 4" xfId="1229"/>
    <cellStyle name="Обычный 2 2 6 2 2 2 3 5" xfId="1596"/>
    <cellStyle name="Обычный 2 2 6 2 2 2 3 6" xfId="1963"/>
    <cellStyle name="Обычный 2 2 6 2 2 2 3 7" xfId="495"/>
    <cellStyle name="Обычный 2 2 6 2 2 2 4" xfId="273"/>
    <cellStyle name="Обычный 2 2 6 2 2 2 4 2" xfId="1039"/>
    <cellStyle name="Обычный 2 2 6 2 2 2 4 3" xfId="1406"/>
    <cellStyle name="Обычный 2 2 6 2 2 2 4 4" xfId="1773"/>
    <cellStyle name="Обычный 2 2 6 2 2 2 4 5" xfId="2140"/>
    <cellStyle name="Обычный 2 2 6 2 2 2 4 6" xfId="672"/>
    <cellStyle name="Обычный 2 2 6 2 2 2 5" xfId="856"/>
    <cellStyle name="Обычный 2 2 6 2 2 2 6" xfId="1223"/>
    <cellStyle name="Обычный 2 2 6 2 2 2 7" xfId="1590"/>
    <cellStyle name="Обычный 2 2 6 2 2 2 8" xfId="1957"/>
    <cellStyle name="Обычный 2 2 6 2 2 2 9" xfId="489"/>
    <cellStyle name="Обычный 2 2 6 2 2 3" xfId="83"/>
    <cellStyle name="Обычный 2 2 6 2 2 3 2" xfId="280"/>
    <cellStyle name="Обычный 2 2 6 2 2 3 2 2" xfId="1046"/>
    <cellStyle name="Обычный 2 2 6 2 2 3 2 3" xfId="1413"/>
    <cellStyle name="Обычный 2 2 6 2 2 3 2 4" xfId="1780"/>
    <cellStyle name="Обычный 2 2 6 2 2 3 2 5" xfId="2147"/>
    <cellStyle name="Обычный 2 2 6 2 2 3 2 6" xfId="679"/>
    <cellStyle name="Обычный 2 2 6 2 2 3 3" xfId="863"/>
    <cellStyle name="Обычный 2 2 6 2 2 3 4" xfId="1230"/>
    <cellStyle name="Обычный 2 2 6 2 2 3 5" xfId="1597"/>
    <cellStyle name="Обычный 2 2 6 2 2 3 6" xfId="1964"/>
    <cellStyle name="Обычный 2 2 6 2 2 3 7" xfId="496"/>
    <cellStyle name="Обычный 2 2 6 2 2 4" xfId="84"/>
    <cellStyle name="Обычный 2 2 6 2 2 4 2" xfId="281"/>
    <cellStyle name="Обычный 2 2 6 2 2 4 2 2" xfId="1047"/>
    <cellStyle name="Обычный 2 2 6 2 2 4 2 3" xfId="1414"/>
    <cellStyle name="Обычный 2 2 6 2 2 4 2 4" xfId="1781"/>
    <cellStyle name="Обычный 2 2 6 2 2 4 2 5" xfId="2148"/>
    <cellStyle name="Обычный 2 2 6 2 2 4 2 6" xfId="680"/>
    <cellStyle name="Обычный 2 2 6 2 2 4 3" xfId="864"/>
    <cellStyle name="Обычный 2 2 6 2 2 4 4" xfId="1231"/>
    <cellStyle name="Обычный 2 2 6 2 2 4 5" xfId="1598"/>
    <cellStyle name="Обычный 2 2 6 2 2 4 6" xfId="1965"/>
    <cellStyle name="Обычный 2 2 6 2 2 4 7" xfId="497"/>
    <cellStyle name="Обычный 2 2 6 2 2 5" xfId="272"/>
    <cellStyle name="Обычный 2 2 6 2 2 5 2" xfId="1038"/>
    <cellStyle name="Обычный 2 2 6 2 2 5 3" xfId="1405"/>
    <cellStyle name="Обычный 2 2 6 2 2 5 4" xfId="1772"/>
    <cellStyle name="Обычный 2 2 6 2 2 5 5" xfId="2139"/>
    <cellStyle name="Обычный 2 2 6 2 2 5 6" xfId="671"/>
    <cellStyle name="Обычный 2 2 6 2 2 6" xfId="855"/>
    <cellStyle name="Обычный 2 2 6 2 2 7" xfId="1222"/>
    <cellStyle name="Обычный 2 2 6 2 2 8" xfId="1589"/>
    <cellStyle name="Обычный 2 2 6 2 2 9" xfId="1956"/>
    <cellStyle name="Обычный 2 2 6 2 3" xfId="85"/>
    <cellStyle name="Обычный 2 2 6 2 3 2" xfId="282"/>
    <cellStyle name="Обычный 2 2 6 2 3 2 2" xfId="1048"/>
    <cellStyle name="Обычный 2 2 6 2 3 2 3" xfId="1415"/>
    <cellStyle name="Обычный 2 2 6 2 3 2 4" xfId="1782"/>
    <cellStyle name="Обычный 2 2 6 2 3 2 5" xfId="2149"/>
    <cellStyle name="Обычный 2 2 6 2 3 2 6" xfId="681"/>
    <cellStyle name="Обычный 2 2 6 2 3 3" xfId="865"/>
    <cellStyle name="Обычный 2 2 6 2 3 4" xfId="1232"/>
    <cellStyle name="Обычный 2 2 6 2 3 5" xfId="1599"/>
    <cellStyle name="Обычный 2 2 6 2 3 6" xfId="1966"/>
    <cellStyle name="Обычный 2 2 6 2 3 7" xfId="498"/>
    <cellStyle name="Обычный 2 2 6 2 4" xfId="86"/>
    <cellStyle name="Обычный 2 2 6 2 4 2" xfId="283"/>
    <cellStyle name="Обычный 2 2 6 2 4 2 2" xfId="1049"/>
    <cellStyle name="Обычный 2 2 6 2 4 2 3" xfId="1416"/>
    <cellStyle name="Обычный 2 2 6 2 4 2 4" xfId="1783"/>
    <cellStyle name="Обычный 2 2 6 2 4 2 5" xfId="2150"/>
    <cellStyle name="Обычный 2 2 6 2 4 2 6" xfId="682"/>
    <cellStyle name="Обычный 2 2 6 2 4 3" xfId="866"/>
    <cellStyle name="Обычный 2 2 6 2 4 4" xfId="1233"/>
    <cellStyle name="Обычный 2 2 6 2 4 5" xfId="1600"/>
    <cellStyle name="Обычный 2 2 6 2 4 6" xfId="1967"/>
    <cellStyle name="Обычный 2 2 6 2 4 7" xfId="499"/>
    <cellStyle name="Обычный 2 2 6 2 5" xfId="271"/>
    <cellStyle name="Обычный 2 2 6 2 5 2" xfId="1037"/>
    <cellStyle name="Обычный 2 2 6 2 5 3" xfId="1404"/>
    <cellStyle name="Обычный 2 2 6 2 5 4" xfId="1771"/>
    <cellStyle name="Обычный 2 2 6 2 5 5" xfId="2138"/>
    <cellStyle name="Обычный 2 2 6 2 5 6" xfId="670"/>
    <cellStyle name="Обычный 2 2 6 2 6" xfId="854"/>
    <cellStyle name="Обычный 2 2 6 2 7" xfId="1221"/>
    <cellStyle name="Обычный 2 2 6 2 8" xfId="1588"/>
    <cellStyle name="Обычный 2 2 6 2 9" xfId="1955"/>
    <cellStyle name="Обычный 2 2 6 3" xfId="87"/>
    <cellStyle name="Обычный 2 2 6 3 2" xfId="88"/>
    <cellStyle name="Обычный 2 2 6 3 2 2" xfId="285"/>
    <cellStyle name="Обычный 2 2 6 3 2 2 2" xfId="1051"/>
    <cellStyle name="Обычный 2 2 6 3 2 2 3" xfId="1418"/>
    <cellStyle name="Обычный 2 2 6 3 2 2 4" xfId="1785"/>
    <cellStyle name="Обычный 2 2 6 3 2 2 5" xfId="2152"/>
    <cellStyle name="Обычный 2 2 6 3 2 2 6" xfId="684"/>
    <cellStyle name="Обычный 2 2 6 3 2 3" xfId="868"/>
    <cellStyle name="Обычный 2 2 6 3 2 4" xfId="1235"/>
    <cellStyle name="Обычный 2 2 6 3 2 5" xfId="1602"/>
    <cellStyle name="Обычный 2 2 6 3 2 6" xfId="1969"/>
    <cellStyle name="Обычный 2 2 6 3 2 7" xfId="501"/>
    <cellStyle name="Обычный 2 2 6 3 3" xfId="284"/>
    <cellStyle name="Обычный 2 2 6 3 3 2" xfId="1050"/>
    <cellStyle name="Обычный 2 2 6 3 3 3" xfId="1417"/>
    <cellStyle name="Обычный 2 2 6 3 3 4" xfId="1784"/>
    <cellStyle name="Обычный 2 2 6 3 3 5" xfId="2151"/>
    <cellStyle name="Обычный 2 2 6 3 3 6" xfId="683"/>
    <cellStyle name="Обычный 2 2 6 3 4" xfId="867"/>
    <cellStyle name="Обычный 2 2 6 3 5" xfId="1234"/>
    <cellStyle name="Обычный 2 2 6 3 6" xfId="1601"/>
    <cellStyle name="Обычный 2 2 6 3 7" xfId="1968"/>
    <cellStyle name="Обычный 2 2 6 3 8" xfId="500"/>
    <cellStyle name="Обычный 2 2 6 4" xfId="89"/>
    <cellStyle name="Обычный 2 2 6 4 2" xfId="286"/>
    <cellStyle name="Обычный 2 2 6 4 2 2" xfId="1052"/>
    <cellStyle name="Обычный 2 2 6 4 2 3" xfId="1419"/>
    <cellStyle name="Обычный 2 2 6 4 2 4" xfId="1786"/>
    <cellStyle name="Обычный 2 2 6 4 2 5" xfId="2153"/>
    <cellStyle name="Обычный 2 2 6 4 2 6" xfId="685"/>
    <cellStyle name="Обычный 2 2 6 4 3" xfId="869"/>
    <cellStyle name="Обычный 2 2 6 4 4" xfId="1236"/>
    <cellStyle name="Обычный 2 2 6 4 5" xfId="1603"/>
    <cellStyle name="Обычный 2 2 6 4 6" xfId="1970"/>
    <cellStyle name="Обычный 2 2 6 4 7" xfId="502"/>
    <cellStyle name="Обычный 2 2 6 5" xfId="195"/>
    <cellStyle name="Обычный 2 2 6 5 2" xfId="378"/>
    <cellStyle name="Обычный 2 2 6 5 2 2" xfId="1144"/>
    <cellStyle name="Обычный 2 2 6 5 2 3" xfId="1511"/>
    <cellStyle name="Обычный 2 2 6 5 2 4" xfId="1878"/>
    <cellStyle name="Обычный 2 2 6 5 2 5" xfId="2245"/>
    <cellStyle name="Обычный 2 2 6 5 2 6" xfId="777"/>
    <cellStyle name="Обычный 2 2 6 5 3" xfId="961"/>
    <cellStyle name="Обычный 2 2 6 5 4" xfId="1328"/>
    <cellStyle name="Обычный 2 2 6 5 5" xfId="1695"/>
    <cellStyle name="Обычный 2 2 6 5 6" xfId="2062"/>
    <cellStyle name="Обычный 2 2 6 5 7" xfId="594"/>
    <cellStyle name="Обычный 2 2 6 6" xfId="201"/>
    <cellStyle name="Обычный 2 2 6 6 2" xfId="967"/>
    <cellStyle name="Обычный 2 2 6 6 3" xfId="1334"/>
    <cellStyle name="Обычный 2 2 6 6 4" xfId="1701"/>
    <cellStyle name="Обычный 2 2 6 6 5" xfId="2068"/>
    <cellStyle name="Обычный 2 2 6 6 6" xfId="600"/>
    <cellStyle name="Обычный 2 2 6 7" xfId="784"/>
    <cellStyle name="Обычный 2 2 6 8" xfId="1151"/>
    <cellStyle name="Обычный 2 2 6 9" xfId="1518"/>
    <cellStyle name="Обычный 2 2 7" xfId="90"/>
    <cellStyle name="Обычный 2 2 7 10" xfId="1971"/>
    <cellStyle name="Обычный 2 2 7 11" xfId="503"/>
    <cellStyle name="Обычный 2 2 7 2" xfId="91"/>
    <cellStyle name="Обычный 2 2 7 2 2" xfId="92"/>
    <cellStyle name="Обычный 2 2 7 2 2 2" xfId="289"/>
    <cellStyle name="Обычный 2 2 7 2 2 2 2" xfId="1055"/>
    <cellStyle name="Обычный 2 2 7 2 2 2 3" xfId="1422"/>
    <cellStyle name="Обычный 2 2 7 2 2 2 4" xfId="1789"/>
    <cellStyle name="Обычный 2 2 7 2 2 2 5" xfId="2156"/>
    <cellStyle name="Обычный 2 2 7 2 2 2 6" xfId="688"/>
    <cellStyle name="Обычный 2 2 7 2 2 3" xfId="93"/>
    <cellStyle name="Обычный 2 2 7 2 2 3 2" xfId="94"/>
    <cellStyle name="Обычный 2 2 7 2 2 3 2 2" xfId="291"/>
    <cellStyle name="Обычный 2 2 7 2 2 3 2 2 2" xfId="1057"/>
    <cellStyle name="Обычный 2 2 7 2 2 3 2 2 3" xfId="1424"/>
    <cellStyle name="Обычный 2 2 7 2 2 3 2 2 4" xfId="1791"/>
    <cellStyle name="Обычный 2 2 7 2 2 3 2 2 5" xfId="2158"/>
    <cellStyle name="Обычный 2 2 7 2 2 3 2 2 6" xfId="690"/>
    <cellStyle name="Обычный 2 2 7 2 2 3 2 3" xfId="874"/>
    <cellStyle name="Обычный 2 2 7 2 2 3 2 4" xfId="1241"/>
    <cellStyle name="Обычный 2 2 7 2 2 3 2 5" xfId="1608"/>
    <cellStyle name="Обычный 2 2 7 2 2 3 2 6" xfId="1975"/>
    <cellStyle name="Обычный 2 2 7 2 2 3 2 7" xfId="507"/>
    <cellStyle name="Обычный 2 2 7 2 2 3 3" xfId="290"/>
    <cellStyle name="Обычный 2 2 7 2 2 3 3 2" xfId="1056"/>
    <cellStyle name="Обычный 2 2 7 2 2 3 3 3" xfId="1423"/>
    <cellStyle name="Обычный 2 2 7 2 2 3 3 4" xfId="1790"/>
    <cellStyle name="Обычный 2 2 7 2 2 3 3 5" xfId="2157"/>
    <cellStyle name="Обычный 2 2 7 2 2 3 3 6" xfId="689"/>
    <cellStyle name="Обычный 2 2 7 2 2 3 4" xfId="873"/>
    <cellStyle name="Обычный 2 2 7 2 2 3 5" xfId="1240"/>
    <cellStyle name="Обычный 2 2 7 2 2 3 6" xfId="1607"/>
    <cellStyle name="Обычный 2 2 7 2 2 3 7" xfId="1974"/>
    <cellStyle name="Обычный 2 2 7 2 2 3 8" xfId="506"/>
    <cellStyle name="Обычный 2 2 7 2 2 4" xfId="872"/>
    <cellStyle name="Обычный 2 2 7 2 2 5" xfId="1239"/>
    <cellStyle name="Обычный 2 2 7 2 2 6" xfId="1606"/>
    <cellStyle name="Обычный 2 2 7 2 2 7" xfId="1973"/>
    <cellStyle name="Обычный 2 2 7 2 2 8" xfId="505"/>
    <cellStyle name="Обычный 2 2 7 2 3" xfId="288"/>
    <cellStyle name="Обычный 2 2 7 2 3 2" xfId="1054"/>
    <cellStyle name="Обычный 2 2 7 2 3 3" xfId="1421"/>
    <cellStyle name="Обычный 2 2 7 2 3 4" xfId="1788"/>
    <cellStyle name="Обычный 2 2 7 2 3 5" xfId="2155"/>
    <cellStyle name="Обычный 2 2 7 2 3 6" xfId="687"/>
    <cellStyle name="Обычный 2 2 7 2 4" xfId="871"/>
    <cellStyle name="Обычный 2 2 7 2 5" xfId="1238"/>
    <cellStyle name="Обычный 2 2 7 2 6" xfId="1605"/>
    <cellStyle name="Обычный 2 2 7 2 7" xfId="1972"/>
    <cellStyle name="Обычный 2 2 7 2 8" xfId="504"/>
    <cellStyle name="Обычный 2 2 7 3" xfId="11"/>
    <cellStyle name="Обычный 2 2 7 3 10" xfId="1893"/>
    <cellStyle name="Обычный 2 2 7 3 11" xfId="425"/>
    <cellStyle name="Обычный 2 2 7 3 2" xfId="95"/>
    <cellStyle name="Обычный 2 2 7 3 2 10" xfId="508"/>
    <cellStyle name="Обычный 2 2 7 3 2 2" xfId="96"/>
    <cellStyle name="Обычный 2 2 7 3 2 2 2" xfId="97"/>
    <cellStyle name="Обычный 2 2 7 3 2 2 2 2" xfId="98"/>
    <cellStyle name="Обычный 2 2 7 3 2 2 2 2 2" xfId="295"/>
    <cellStyle name="Обычный 2 2 7 3 2 2 2 2 2 2" xfId="1061"/>
    <cellStyle name="Обычный 2 2 7 3 2 2 2 2 2 3" xfId="1428"/>
    <cellStyle name="Обычный 2 2 7 3 2 2 2 2 2 4" xfId="1795"/>
    <cellStyle name="Обычный 2 2 7 3 2 2 2 2 2 5" xfId="2162"/>
    <cellStyle name="Обычный 2 2 7 3 2 2 2 2 2 6" xfId="694"/>
    <cellStyle name="Обычный 2 2 7 3 2 2 2 2 3" xfId="878"/>
    <cellStyle name="Обычный 2 2 7 3 2 2 2 2 4" xfId="1245"/>
    <cellStyle name="Обычный 2 2 7 3 2 2 2 2 5" xfId="1612"/>
    <cellStyle name="Обычный 2 2 7 3 2 2 2 2 6" xfId="1979"/>
    <cellStyle name="Обычный 2 2 7 3 2 2 2 2 7" xfId="511"/>
    <cellStyle name="Обычный 2 2 7 3 2 2 2 3" xfId="294"/>
    <cellStyle name="Обычный 2 2 7 3 2 2 2 3 2" xfId="1060"/>
    <cellStyle name="Обычный 2 2 7 3 2 2 2 3 3" xfId="1427"/>
    <cellStyle name="Обычный 2 2 7 3 2 2 2 3 4" xfId="1794"/>
    <cellStyle name="Обычный 2 2 7 3 2 2 2 3 5" xfId="2161"/>
    <cellStyle name="Обычный 2 2 7 3 2 2 2 3 6" xfId="693"/>
    <cellStyle name="Обычный 2 2 7 3 2 2 2 4" xfId="877"/>
    <cellStyle name="Обычный 2 2 7 3 2 2 2 5" xfId="1244"/>
    <cellStyle name="Обычный 2 2 7 3 2 2 2 6" xfId="1611"/>
    <cellStyle name="Обычный 2 2 7 3 2 2 2 7" xfId="1978"/>
    <cellStyle name="Обычный 2 2 7 3 2 2 2 8" xfId="510"/>
    <cellStyle name="Обычный 2 2 7 3 2 2 3" xfId="99"/>
    <cellStyle name="Обычный 2 2 7 3 2 2 3 2" xfId="296"/>
    <cellStyle name="Обычный 2 2 7 3 2 2 3 2 2" xfId="1062"/>
    <cellStyle name="Обычный 2 2 7 3 2 2 3 2 3" xfId="1429"/>
    <cellStyle name="Обычный 2 2 7 3 2 2 3 2 4" xfId="1796"/>
    <cellStyle name="Обычный 2 2 7 3 2 2 3 2 5" xfId="2163"/>
    <cellStyle name="Обычный 2 2 7 3 2 2 3 2 6" xfId="695"/>
    <cellStyle name="Обычный 2 2 7 3 2 2 3 3" xfId="879"/>
    <cellStyle name="Обычный 2 2 7 3 2 2 3 4" xfId="1246"/>
    <cellStyle name="Обычный 2 2 7 3 2 2 3 5" xfId="1613"/>
    <cellStyle name="Обычный 2 2 7 3 2 2 3 6" xfId="1980"/>
    <cellStyle name="Обычный 2 2 7 3 2 2 3 7" xfId="512"/>
    <cellStyle name="Обычный 2 2 7 3 2 2 4" xfId="293"/>
    <cellStyle name="Обычный 2 2 7 3 2 2 4 2" xfId="1059"/>
    <cellStyle name="Обычный 2 2 7 3 2 2 4 3" xfId="1426"/>
    <cellStyle name="Обычный 2 2 7 3 2 2 4 4" xfId="1793"/>
    <cellStyle name="Обычный 2 2 7 3 2 2 4 5" xfId="2160"/>
    <cellStyle name="Обычный 2 2 7 3 2 2 4 6" xfId="692"/>
    <cellStyle name="Обычный 2 2 7 3 2 2 5" xfId="876"/>
    <cellStyle name="Обычный 2 2 7 3 2 2 6" xfId="1243"/>
    <cellStyle name="Обычный 2 2 7 3 2 2 7" xfId="1610"/>
    <cellStyle name="Обычный 2 2 7 3 2 2 8" xfId="1977"/>
    <cellStyle name="Обычный 2 2 7 3 2 2 9" xfId="509"/>
    <cellStyle name="Обычный 2 2 7 3 2 3" xfId="100"/>
    <cellStyle name="Обычный 2 2 7 3 2 3 2" xfId="101"/>
    <cellStyle name="Обычный 2 2 7 3 2 3 2 2" xfId="298"/>
    <cellStyle name="Обычный 2 2 7 3 2 3 2 2 2" xfId="1064"/>
    <cellStyle name="Обычный 2 2 7 3 2 3 2 2 3" xfId="1431"/>
    <cellStyle name="Обычный 2 2 7 3 2 3 2 2 4" xfId="1798"/>
    <cellStyle name="Обычный 2 2 7 3 2 3 2 2 5" xfId="2165"/>
    <cellStyle name="Обычный 2 2 7 3 2 3 2 2 6" xfId="697"/>
    <cellStyle name="Обычный 2 2 7 3 2 3 2 3" xfId="881"/>
    <cellStyle name="Обычный 2 2 7 3 2 3 2 4" xfId="1248"/>
    <cellStyle name="Обычный 2 2 7 3 2 3 2 5" xfId="1615"/>
    <cellStyle name="Обычный 2 2 7 3 2 3 2 6" xfId="1982"/>
    <cellStyle name="Обычный 2 2 7 3 2 3 2 7" xfId="514"/>
    <cellStyle name="Обычный 2 2 7 3 2 3 3" xfId="297"/>
    <cellStyle name="Обычный 2 2 7 3 2 3 3 2" xfId="1063"/>
    <cellStyle name="Обычный 2 2 7 3 2 3 3 3" xfId="1430"/>
    <cellStyle name="Обычный 2 2 7 3 2 3 3 4" xfId="1797"/>
    <cellStyle name="Обычный 2 2 7 3 2 3 3 5" xfId="2164"/>
    <cellStyle name="Обычный 2 2 7 3 2 3 3 6" xfId="696"/>
    <cellStyle name="Обычный 2 2 7 3 2 3 4" xfId="880"/>
    <cellStyle name="Обычный 2 2 7 3 2 3 5" xfId="1247"/>
    <cellStyle name="Обычный 2 2 7 3 2 3 6" xfId="1614"/>
    <cellStyle name="Обычный 2 2 7 3 2 3 7" xfId="1981"/>
    <cellStyle name="Обычный 2 2 7 3 2 3 8" xfId="513"/>
    <cellStyle name="Обычный 2 2 7 3 2 4" xfId="102"/>
    <cellStyle name="Обычный 2 2 7 3 2 4 2" xfId="299"/>
    <cellStyle name="Обычный 2 2 7 3 2 4 2 2" xfId="1065"/>
    <cellStyle name="Обычный 2 2 7 3 2 4 2 3" xfId="1432"/>
    <cellStyle name="Обычный 2 2 7 3 2 4 2 4" xfId="1799"/>
    <cellStyle name="Обычный 2 2 7 3 2 4 2 5" xfId="2166"/>
    <cellStyle name="Обычный 2 2 7 3 2 4 2 6" xfId="698"/>
    <cellStyle name="Обычный 2 2 7 3 2 4 3" xfId="882"/>
    <cellStyle name="Обычный 2 2 7 3 2 4 4" xfId="1249"/>
    <cellStyle name="Обычный 2 2 7 3 2 4 5" xfId="1616"/>
    <cellStyle name="Обычный 2 2 7 3 2 4 6" xfId="1983"/>
    <cellStyle name="Обычный 2 2 7 3 2 4 7" xfId="515"/>
    <cellStyle name="Обычный 2 2 7 3 2 5" xfId="292"/>
    <cellStyle name="Обычный 2 2 7 3 2 5 2" xfId="1058"/>
    <cellStyle name="Обычный 2 2 7 3 2 5 3" xfId="1425"/>
    <cellStyle name="Обычный 2 2 7 3 2 5 4" xfId="1792"/>
    <cellStyle name="Обычный 2 2 7 3 2 5 5" xfId="2159"/>
    <cellStyle name="Обычный 2 2 7 3 2 5 6" xfId="691"/>
    <cellStyle name="Обычный 2 2 7 3 2 6" xfId="875"/>
    <cellStyle name="Обычный 2 2 7 3 2 7" xfId="1242"/>
    <cellStyle name="Обычный 2 2 7 3 2 8" xfId="1609"/>
    <cellStyle name="Обычный 2 2 7 3 2 9" xfId="1976"/>
    <cellStyle name="Обычный 2 2 7 3 3" xfId="103"/>
    <cellStyle name="Обычный 2 2 7 3 3 2" xfId="104"/>
    <cellStyle name="Обычный 2 2 7 3 3 2 2" xfId="301"/>
    <cellStyle name="Обычный 2 2 7 3 3 2 2 2" xfId="1067"/>
    <cellStyle name="Обычный 2 2 7 3 3 2 2 3" xfId="1434"/>
    <cellStyle name="Обычный 2 2 7 3 3 2 2 4" xfId="1801"/>
    <cellStyle name="Обычный 2 2 7 3 3 2 2 5" xfId="2168"/>
    <cellStyle name="Обычный 2 2 7 3 3 2 2 6" xfId="700"/>
    <cellStyle name="Обычный 2 2 7 3 3 2 3" xfId="884"/>
    <cellStyle name="Обычный 2 2 7 3 3 2 4" xfId="1251"/>
    <cellStyle name="Обычный 2 2 7 3 3 2 5" xfId="1618"/>
    <cellStyle name="Обычный 2 2 7 3 3 2 6" xfId="1985"/>
    <cellStyle name="Обычный 2 2 7 3 3 2 7" xfId="517"/>
    <cellStyle name="Обычный 2 2 7 3 3 3" xfId="300"/>
    <cellStyle name="Обычный 2 2 7 3 3 3 2" xfId="1066"/>
    <cellStyle name="Обычный 2 2 7 3 3 3 3" xfId="1433"/>
    <cellStyle name="Обычный 2 2 7 3 3 3 4" xfId="1800"/>
    <cellStyle name="Обычный 2 2 7 3 3 3 5" xfId="2167"/>
    <cellStyle name="Обычный 2 2 7 3 3 3 6" xfId="699"/>
    <cellStyle name="Обычный 2 2 7 3 3 4" xfId="883"/>
    <cellStyle name="Обычный 2 2 7 3 3 5" xfId="1250"/>
    <cellStyle name="Обычный 2 2 7 3 3 6" xfId="1617"/>
    <cellStyle name="Обычный 2 2 7 3 3 7" xfId="1984"/>
    <cellStyle name="Обычный 2 2 7 3 3 8" xfId="516"/>
    <cellStyle name="Обычный 2 2 7 3 4" xfId="105"/>
    <cellStyle name="Обычный 2 2 7 3 4 2" xfId="302"/>
    <cellStyle name="Обычный 2 2 7 3 4 2 2" xfId="1068"/>
    <cellStyle name="Обычный 2 2 7 3 4 2 3" xfId="1435"/>
    <cellStyle name="Обычный 2 2 7 3 4 2 4" xfId="1802"/>
    <cellStyle name="Обычный 2 2 7 3 4 2 5" xfId="2169"/>
    <cellStyle name="Обычный 2 2 7 3 4 2 6" xfId="701"/>
    <cellStyle name="Обычный 2 2 7 3 4 3" xfId="885"/>
    <cellStyle name="Обычный 2 2 7 3 4 4" xfId="1252"/>
    <cellStyle name="Обычный 2 2 7 3 4 5" xfId="1619"/>
    <cellStyle name="Обычный 2 2 7 3 4 6" xfId="1986"/>
    <cellStyle name="Обычный 2 2 7 3 4 7" xfId="518"/>
    <cellStyle name="Обычный 2 2 7 3 5" xfId="200"/>
    <cellStyle name="Обычный 2 2 7 3 5 2" xfId="383"/>
    <cellStyle name="Обычный 2 2 7 3 5 2 2" xfId="1149"/>
    <cellStyle name="Обычный 2 2 7 3 5 2 3" xfId="1516"/>
    <cellStyle name="Обычный 2 2 7 3 5 2 4" xfId="1883"/>
    <cellStyle name="Обычный 2 2 7 3 5 2 5" xfId="2250"/>
    <cellStyle name="Обычный 2 2 7 3 5 2 6" xfId="782"/>
    <cellStyle name="Обычный 2 2 7 3 5 3" xfId="966"/>
    <cellStyle name="Обычный 2 2 7 3 5 4" xfId="1333"/>
    <cellStyle name="Обычный 2 2 7 3 5 5" xfId="1700"/>
    <cellStyle name="Обычный 2 2 7 3 5 6" xfId="2067"/>
    <cellStyle name="Обычный 2 2 7 3 5 7" xfId="599"/>
    <cellStyle name="Обычный 2 2 7 3 6" xfId="209"/>
    <cellStyle name="Обычный 2 2 7 3 6 2" xfId="975"/>
    <cellStyle name="Обычный 2 2 7 3 6 3" xfId="1342"/>
    <cellStyle name="Обычный 2 2 7 3 6 4" xfId="1709"/>
    <cellStyle name="Обычный 2 2 7 3 6 5" xfId="2076"/>
    <cellStyle name="Обычный 2 2 7 3 6 6" xfId="608"/>
    <cellStyle name="Обычный 2 2 7 3 7" xfId="792"/>
    <cellStyle name="Обычный 2 2 7 3 8" xfId="1159"/>
    <cellStyle name="Обычный 2 2 7 3 9" xfId="1526"/>
    <cellStyle name="Обычный 2 2 7 4" xfId="106"/>
    <cellStyle name="Обычный 2 2 7 4 2" xfId="303"/>
    <cellStyle name="Обычный 2 2 7 4 2 2" xfId="1069"/>
    <cellStyle name="Обычный 2 2 7 4 2 3" xfId="1436"/>
    <cellStyle name="Обычный 2 2 7 4 2 4" xfId="1803"/>
    <cellStyle name="Обычный 2 2 7 4 2 5" xfId="2170"/>
    <cellStyle name="Обычный 2 2 7 4 2 6" xfId="702"/>
    <cellStyle name="Обычный 2 2 7 4 3" xfId="886"/>
    <cellStyle name="Обычный 2 2 7 4 4" xfId="1253"/>
    <cellStyle name="Обычный 2 2 7 4 5" xfId="1620"/>
    <cellStyle name="Обычный 2 2 7 4 6" xfId="1987"/>
    <cellStyle name="Обычный 2 2 7 4 7" xfId="519"/>
    <cellStyle name="Обычный 2 2 7 5" xfId="287"/>
    <cellStyle name="Обычный 2 2 7 5 2" xfId="1053"/>
    <cellStyle name="Обычный 2 2 7 5 3" xfId="1420"/>
    <cellStyle name="Обычный 2 2 7 5 4" xfId="1787"/>
    <cellStyle name="Обычный 2 2 7 5 5" xfId="2154"/>
    <cellStyle name="Обычный 2 2 7 5 6" xfId="686"/>
    <cellStyle name="Обычный 2 2 7 6" xfId="107"/>
    <cellStyle name="Обычный 2 2 7 6 2" xfId="108"/>
    <cellStyle name="Обычный 2 2 7 6 2 2" xfId="305"/>
    <cellStyle name="Обычный 2 2 7 6 2 2 2" xfId="1071"/>
    <cellStyle name="Обычный 2 2 7 6 2 2 3" xfId="1438"/>
    <cellStyle name="Обычный 2 2 7 6 2 2 4" xfId="1805"/>
    <cellStyle name="Обычный 2 2 7 6 2 2 5" xfId="2172"/>
    <cellStyle name="Обычный 2 2 7 6 2 2 6" xfId="704"/>
    <cellStyle name="Обычный 2 2 7 6 2 3" xfId="888"/>
    <cellStyle name="Обычный 2 2 7 6 2 4" xfId="1255"/>
    <cellStyle name="Обычный 2 2 7 6 2 5" xfId="1622"/>
    <cellStyle name="Обычный 2 2 7 6 2 6" xfId="1989"/>
    <cellStyle name="Обычный 2 2 7 6 2 7" xfId="521"/>
    <cellStyle name="Обычный 2 2 7 6 3" xfId="304"/>
    <cellStyle name="Обычный 2 2 7 6 3 2" xfId="1070"/>
    <cellStyle name="Обычный 2 2 7 6 3 3" xfId="1437"/>
    <cellStyle name="Обычный 2 2 7 6 3 4" xfId="1804"/>
    <cellStyle name="Обычный 2 2 7 6 3 5" xfId="2171"/>
    <cellStyle name="Обычный 2 2 7 6 3 6" xfId="703"/>
    <cellStyle name="Обычный 2 2 7 6 4" xfId="887"/>
    <cellStyle name="Обычный 2 2 7 6 5" xfId="1254"/>
    <cellStyle name="Обычный 2 2 7 6 6" xfId="1621"/>
    <cellStyle name="Обычный 2 2 7 6 7" xfId="1988"/>
    <cellStyle name="Обычный 2 2 7 6 8" xfId="520"/>
    <cellStyle name="Обычный 2 2 7 7" xfId="870"/>
    <cellStyle name="Обычный 2 2 7 8" xfId="1237"/>
    <cellStyle name="Обычный 2 2 7 9" xfId="1604"/>
    <cellStyle name="Обычный 2 2 8" xfId="109"/>
    <cellStyle name="Обычный 2 2 8 2" xfId="110"/>
    <cellStyle name="Обычный 2 2 8 2 10" xfId="523"/>
    <cellStyle name="Обычный 2 2 8 2 2" xfId="111"/>
    <cellStyle name="Обычный 2 2 8 2 2 2" xfId="112"/>
    <cellStyle name="Обычный 2 2 8 2 2 2 2" xfId="309"/>
    <cellStyle name="Обычный 2 2 8 2 2 2 2 2" xfId="1075"/>
    <cellStyle name="Обычный 2 2 8 2 2 2 2 3" xfId="1442"/>
    <cellStyle name="Обычный 2 2 8 2 2 2 2 4" xfId="1809"/>
    <cellStyle name="Обычный 2 2 8 2 2 2 2 5" xfId="2176"/>
    <cellStyle name="Обычный 2 2 8 2 2 2 2 6" xfId="708"/>
    <cellStyle name="Обычный 2 2 8 2 2 2 3" xfId="892"/>
    <cellStyle name="Обычный 2 2 8 2 2 2 4" xfId="1259"/>
    <cellStyle name="Обычный 2 2 8 2 2 2 5" xfId="1626"/>
    <cellStyle name="Обычный 2 2 8 2 2 2 6" xfId="1993"/>
    <cellStyle name="Обычный 2 2 8 2 2 2 7" xfId="525"/>
    <cellStyle name="Обычный 2 2 8 2 2 3" xfId="308"/>
    <cellStyle name="Обычный 2 2 8 2 2 3 2" xfId="1074"/>
    <cellStyle name="Обычный 2 2 8 2 2 3 3" xfId="1441"/>
    <cellStyle name="Обычный 2 2 8 2 2 3 4" xfId="1808"/>
    <cellStyle name="Обычный 2 2 8 2 2 3 5" xfId="2175"/>
    <cellStyle name="Обычный 2 2 8 2 2 3 6" xfId="707"/>
    <cellStyle name="Обычный 2 2 8 2 2 4" xfId="891"/>
    <cellStyle name="Обычный 2 2 8 2 2 5" xfId="1258"/>
    <cellStyle name="Обычный 2 2 8 2 2 6" xfId="1625"/>
    <cellStyle name="Обычный 2 2 8 2 2 7" xfId="1992"/>
    <cellStyle name="Обычный 2 2 8 2 2 8" xfId="524"/>
    <cellStyle name="Обычный 2 2 8 2 3" xfId="113"/>
    <cellStyle name="Обычный 2 2 8 2 3 2" xfId="114"/>
    <cellStyle name="Обычный 2 2 8 2 3 2 2" xfId="115"/>
    <cellStyle name="Обычный 2 2 8 2 3 2 2 2" xfId="116"/>
    <cellStyle name="Обычный 2 2 8 2 3 2 2 2 2" xfId="117"/>
    <cellStyle name="Обычный 2 2 8 2 3 2 2 2 2 2" xfId="314"/>
    <cellStyle name="Обычный 2 2 8 2 3 2 2 2 2 2 2" xfId="1080"/>
    <cellStyle name="Обычный 2 2 8 2 3 2 2 2 2 2 3" xfId="1447"/>
    <cellStyle name="Обычный 2 2 8 2 3 2 2 2 2 2 4" xfId="1814"/>
    <cellStyle name="Обычный 2 2 8 2 3 2 2 2 2 2 5" xfId="2181"/>
    <cellStyle name="Обычный 2 2 8 2 3 2 2 2 2 2 6" xfId="713"/>
    <cellStyle name="Обычный 2 2 8 2 3 2 2 2 2 3" xfId="897"/>
    <cellStyle name="Обычный 2 2 8 2 3 2 2 2 2 4" xfId="1264"/>
    <cellStyle name="Обычный 2 2 8 2 3 2 2 2 2 5" xfId="1631"/>
    <cellStyle name="Обычный 2 2 8 2 3 2 2 2 2 6" xfId="1998"/>
    <cellStyle name="Обычный 2 2 8 2 3 2 2 2 2 7" xfId="530"/>
    <cellStyle name="Обычный 2 2 8 2 3 2 2 2 3" xfId="313"/>
    <cellStyle name="Обычный 2 2 8 2 3 2 2 2 3 2" xfId="1079"/>
    <cellStyle name="Обычный 2 2 8 2 3 2 2 2 3 3" xfId="1446"/>
    <cellStyle name="Обычный 2 2 8 2 3 2 2 2 3 4" xfId="1813"/>
    <cellStyle name="Обычный 2 2 8 2 3 2 2 2 3 5" xfId="2180"/>
    <cellStyle name="Обычный 2 2 8 2 3 2 2 2 3 6" xfId="712"/>
    <cellStyle name="Обычный 2 2 8 2 3 2 2 2 4" xfId="896"/>
    <cellStyle name="Обычный 2 2 8 2 3 2 2 2 5" xfId="1263"/>
    <cellStyle name="Обычный 2 2 8 2 3 2 2 2 6" xfId="1630"/>
    <cellStyle name="Обычный 2 2 8 2 3 2 2 2 7" xfId="1997"/>
    <cellStyle name="Обычный 2 2 8 2 3 2 2 2 8" xfId="529"/>
    <cellStyle name="Обычный 2 2 8 2 3 2 2 3" xfId="312"/>
    <cellStyle name="Обычный 2 2 8 2 3 2 2 3 2" xfId="1078"/>
    <cellStyle name="Обычный 2 2 8 2 3 2 2 3 3" xfId="1445"/>
    <cellStyle name="Обычный 2 2 8 2 3 2 2 3 4" xfId="1812"/>
    <cellStyle name="Обычный 2 2 8 2 3 2 2 3 5" xfId="2179"/>
    <cellStyle name="Обычный 2 2 8 2 3 2 2 3 6" xfId="711"/>
    <cellStyle name="Обычный 2 2 8 2 3 2 2 4" xfId="895"/>
    <cellStyle name="Обычный 2 2 8 2 3 2 2 5" xfId="1262"/>
    <cellStyle name="Обычный 2 2 8 2 3 2 2 6" xfId="1629"/>
    <cellStyle name="Обычный 2 2 8 2 3 2 2 7" xfId="1996"/>
    <cellStyle name="Обычный 2 2 8 2 3 2 2 8" xfId="528"/>
    <cellStyle name="Обычный 2 2 8 2 3 2 3" xfId="311"/>
    <cellStyle name="Обычный 2 2 8 2 3 2 3 2" xfId="1077"/>
    <cellStyle name="Обычный 2 2 8 2 3 2 3 3" xfId="1444"/>
    <cellStyle name="Обычный 2 2 8 2 3 2 3 4" xfId="1811"/>
    <cellStyle name="Обычный 2 2 8 2 3 2 3 5" xfId="2178"/>
    <cellStyle name="Обычный 2 2 8 2 3 2 3 6" xfId="710"/>
    <cellStyle name="Обычный 2 2 8 2 3 2 4" xfId="894"/>
    <cellStyle name="Обычный 2 2 8 2 3 2 5" xfId="1261"/>
    <cellStyle name="Обычный 2 2 8 2 3 2 6" xfId="1628"/>
    <cellStyle name="Обычный 2 2 8 2 3 2 7" xfId="1995"/>
    <cellStyle name="Обычный 2 2 8 2 3 2 8" xfId="527"/>
    <cellStyle name="Обычный 2 2 8 2 3 3" xfId="118"/>
    <cellStyle name="Обычный 2 2 8 2 3 3 2" xfId="315"/>
    <cellStyle name="Обычный 2 2 8 2 3 3 2 2" xfId="1081"/>
    <cellStyle name="Обычный 2 2 8 2 3 3 2 3" xfId="1448"/>
    <cellStyle name="Обычный 2 2 8 2 3 3 2 4" xfId="1815"/>
    <cellStyle name="Обычный 2 2 8 2 3 3 2 5" xfId="2182"/>
    <cellStyle name="Обычный 2 2 8 2 3 3 2 6" xfId="714"/>
    <cellStyle name="Обычный 2 2 8 2 3 3 3" xfId="898"/>
    <cellStyle name="Обычный 2 2 8 2 3 3 4" xfId="1265"/>
    <cellStyle name="Обычный 2 2 8 2 3 3 5" xfId="1632"/>
    <cellStyle name="Обычный 2 2 8 2 3 3 6" xfId="1999"/>
    <cellStyle name="Обычный 2 2 8 2 3 3 7" xfId="531"/>
    <cellStyle name="Обычный 2 2 8 2 3 4" xfId="310"/>
    <cellStyle name="Обычный 2 2 8 2 3 4 2" xfId="1076"/>
    <cellStyle name="Обычный 2 2 8 2 3 4 3" xfId="1443"/>
    <cellStyle name="Обычный 2 2 8 2 3 4 4" xfId="1810"/>
    <cellStyle name="Обычный 2 2 8 2 3 4 5" xfId="2177"/>
    <cellStyle name="Обычный 2 2 8 2 3 4 6" xfId="709"/>
    <cellStyle name="Обычный 2 2 8 2 3 5" xfId="893"/>
    <cellStyle name="Обычный 2 2 8 2 3 6" xfId="1260"/>
    <cellStyle name="Обычный 2 2 8 2 3 7" xfId="1627"/>
    <cellStyle name="Обычный 2 2 8 2 3 8" xfId="1994"/>
    <cellStyle name="Обычный 2 2 8 2 3 9" xfId="526"/>
    <cellStyle name="Обычный 2 2 8 2 4" xfId="119"/>
    <cellStyle name="Обычный 2 2 8 2 4 2" xfId="316"/>
    <cellStyle name="Обычный 2 2 8 2 4 2 2" xfId="1082"/>
    <cellStyle name="Обычный 2 2 8 2 4 2 3" xfId="1449"/>
    <cellStyle name="Обычный 2 2 8 2 4 2 4" xfId="1816"/>
    <cellStyle name="Обычный 2 2 8 2 4 2 5" xfId="2183"/>
    <cellStyle name="Обычный 2 2 8 2 4 2 6" xfId="715"/>
    <cellStyle name="Обычный 2 2 8 2 4 3" xfId="899"/>
    <cellStyle name="Обычный 2 2 8 2 4 4" xfId="1266"/>
    <cellStyle name="Обычный 2 2 8 2 4 5" xfId="1633"/>
    <cellStyle name="Обычный 2 2 8 2 4 6" xfId="2000"/>
    <cellStyle name="Обычный 2 2 8 2 4 7" xfId="532"/>
    <cellStyle name="Обычный 2 2 8 2 5" xfId="307"/>
    <cellStyle name="Обычный 2 2 8 2 5 2" xfId="1073"/>
    <cellStyle name="Обычный 2 2 8 2 5 3" xfId="1440"/>
    <cellStyle name="Обычный 2 2 8 2 5 4" xfId="1807"/>
    <cellStyle name="Обычный 2 2 8 2 5 5" xfId="2174"/>
    <cellStyle name="Обычный 2 2 8 2 5 6" xfId="706"/>
    <cellStyle name="Обычный 2 2 8 2 6" xfId="890"/>
    <cellStyle name="Обычный 2 2 8 2 7" xfId="1257"/>
    <cellStyle name="Обычный 2 2 8 2 8" xfId="1624"/>
    <cellStyle name="Обычный 2 2 8 2 9" xfId="1991"/>
    <cellStyle name="Обычный 2 2 8 3" xfId="120"/>
    <cellStyle name="Обычный 2 2 8 3 2" xfId="317"/>
    <cellStyle name="Обычный 2 2 8 3 2 2" xfId="1083"/>
    <cellStyle name="Обычный 2 2 8 3 2 3" xfId="1450"/>
    <cellStyle name="Обычный 2 2 8 3 2 4" xfId="1817"/>
    <cellStyle name="Обычный 2 2 8 3 2 5" xfId="2184"/>
    <cellStyle name="Обычный 2 2 8 3 2 6" xfId="716"/>
    <cellStyle name="Обычный 2 2 8 3 3" xfId="900"/>
    <cellStyle name="Обычный 2 2 8 3 4" xfId="1267"/>
    <cellStyle name="Обычный 2 2 8 3 5" xfId="1634"/>
    <cellStyle name="Обычный 2 2 8 3 6" xfId="2001"/>
    <cellStyle name="Обычный 2 2 8 3 7" xfId="533"/>
    <cellStyle name="Обычный 2 2 8 4" xfId="306"/>
    <cellStyle name="Обычный 2 2 8 4 2" xfId="1072"/>
    <cellStyle name="Обычный 2 2 8 4 3" xfId="1439"/>
    <cellStyle name="Обычный 2 2 8 4 4" xfId="1806"/>
    <cellStyle name="Обычный 2 2 8 4 5" xfId="2173"/>
    <cellStyle name="Обычный 2 2 8 4 6" xfId="705"/>
    <cellStyle name="Обычный 2 2 8 5" xfId="889"/>
    <cellStyle name="Обычный 2 2 8 6" xfId="1256"/>
    <cellStyle name="Обычный 2 2 8 7" xfId="1623"/>
    <cellStyle name="Обычный 2 2 8 8" xfId="1990"/>
    <cellStyle name="Обычный 2 2 8 9" xfId="522"/>
    <cellStyle name="Обычный 2 2 9" xfId="121"/>
    <cellStyle name="Обычный 2 2 9 2" xfId="318"/>
    <cellStyle name="Обычный 2 2 9 2 2" xfId="1084"/>
    <cellStyle name="Обычный 2 2 9 2 3" xfId="1451"/>
    <cellStyle name="Обычный 2 2 9 2 4" xfId="1818"/>
    <cellStyle name="Обычный 2 2 9 2 5" xfId="2185"/>
    <cellStyle name="Обычный 2 2 9 2 6" xfId="717"/>
    <cellStyle name="Обычный 2 2 9 3" xfId="901"/>
    <cellStyle name="Обычный 2 2 9 4" xfId="1268"/>
    <cellStyle name="Обычный 2 2 9 5" xfId="1635"/>
    <cellStyle name="Обычный 2 2 9 6" xfId="2002"/>
    <cellStyle name="Обычный 2 2 9 7" xfId="534"/>
    <cellStyle name="Обычный 2 3" xfId="6"/>
    <cellStyle name="Обычный 2 3 10" xfId="420"/>
    <cellStyle name="Обычный 2 3 2" xfId="122"/>
    <cellStyle name="Обычный 2 3 2 10" xfId="535"/>
    <cellStyle name="Обычный 2 3 2 2" xfId="123"/>
    <cellStyle name="Обычный 2 3 2 2 2" xfId="124"/>
    <cellStyle name="Обычный 2 3 2 2 2 2" xfId="321"/>
    <cellStyle name="Обычный 2 3 2 2 2 2 2" xfId="1087"/>
    <cellStyle name="Обычный 2 3 2 2 2 2 3" xfId="1454"/>
    <cellStyle name="Обычный 2 3 2 2 2 2 4" xfId="1821"/>
    <cellStyle name="Обычный 2 3 2 2 2 2 5" xfId="2188"/>
    <cellStyle name="Обычный 2 3 2 2 2 2 6" xfId="720"/>
    <cellStyle name="Обычный 2 3 2 2 2 3" xfId="904"/>
    <cellStyle name="Обычный 2 3 2 2 2 4" xfId="1271"/>
    <cellStyle name="Обычный 2 3 2 2 2 5" xfId="1638"/>
    <cellStyle name="Обычный 2 3 2 2 2 6" xfId="2005"/>
    <cellStyle name="Обычный 2 3 2 2 2 7" xfId="537"/>
    <cellStyle name="Обычный 2 3 2 2 3" xfId="320"/>
    <cellStyle name="Обычный 2 3 2 2 3 2" xfId="1086"/>
    <cellStyle name="Обычный 2 3 2 2 3 3" xfId="1453"/>
    <cellStyle name="Обычный 2 3 2 2 3 4" xfId="1820"/>
    <cellStyle name="Обычный 2 3 2 2 3 5" xfId="2187"/>
    <cellStyle name="Обычный 2 3 2 2 3 6" xfId="719"/>
    <cellStyle name="Обычный 2 3 2 2 4" xfId="903"/>
    <cellStyle name="Обычный 2 3 2 2 5" xfId="1270"/>
    <cellStyle name="Обычный 2 3 2 2 6" xfId="1637"/>
    <cellStyle name="Обычный 2 3 2 2 7" xfId="2004"/>
    <cellStyle name="Обычный 2 3 2 2 8" xfId="536"/>
    <cellStyle name="Обычный 2 3 2 3" xfId="125"/>
    <cellStyle name="Обычный 2 3 2 3 2" xfId="126"/>
    <cellStyle name="Обычный 2 3 2 3 2 2" xfId="127"/>
    <cellStyle name="Обычный 2 3 2 3 2 2 2" xfId="128"/>
    <cellStyle name="Обычный 2 3 2 3 2 2 2 2" xfId="129"/>
    <cellStyle name="Обычный 2 3 2 3 2 2 2 2 2" xfId="326"/>
    <cellStyle name="Обычный 2 3 2 3 2 2 2 2 2 2" xfId="1092"/>
    <cellStyle name="Обычный 2 3 2 3 2 2 2 2 2 3" xfId="1459"/>
    <cellStyle name="Обычный 2 3 2 3 2 2 2 2 2 4" xfId="1826"/>
    <cellStyle name="Обычный 2 3 2 3 2 2 2 2 2 5" xfId="2193"/>
    <cellStyle name="Обычный 2 3 2 3 2 2 2 2 2 6" xfId="725"/>
    <cellStyle name="Обычный 2 3 2 3 2 2 2 2 3" xfId="909"/>
    <cellStyle name="Обычный 2 3 2 3 2 2 2 2 4" xfId="1276"/>
    <cellStyle name="Обычный 2 3 2 3 2 2 2 2 5" xfId="1643"/>
    <cellStyle name="Обычный 2 3 2 3 2 2 2 2 6" xfId="2010"/>
    <cellStyle name="Обычный 2 3 2 3 2 2 2 2 7" xfId="542"/>
    <cellStyle name="Обычный 2 3 2 3 2 2 2 3" xfId="325"/>
    <cellStyle name="Обычный 2 3 2 3 2 2 2 3 2" xfId="1091"/>
    <cellStyle name="Обычный 2 3 2 3 2 2 2 3 3" xfId="1458"/>
    <cellStyle name="Обычный 2 3 2 3 2 2 2 3 4" xfId="1825"/>
    <cellStyle name="Обычный 2 3 2 3 2 2 2 3 5" xfId="2192"/>
    <cellStyle name="Обычный 2 3 2 3 2 2 2 3 6" xfId="724"/>
    <cellStyle name="Обычный 2 3 2 3 2 2 2 4" xfId="908"/>
    <cellStyle name="Обычный 2 3 2 3 2 2 2 5" xfId="1275"/>
    <cellStyle name="Обычный 2 3 2 3 2 2 2 6" xfId="1642"/>
    <cellStyle name="Обычный 2 3 2 3 2 2 2 7" xfId="2009"/>
    <cellStyle name="Обычный 2 3 2 3 2 2 2 8" xfId="541"/>
    <cellStyle name="Обычный 2 3 2 3 2 2 3" xfId="324"/>
    <cellStyle name="Обычный 2 3 2 3 2 2 3 2" xfId="1090"/>
    <cellStyle name="Обычный 2 3 2 3 2 2 3 3" xfId="1457"/>
    <cellStyle name="Обычный 2 3 2 3 2 2 3 4" xfId="1824"/>
    <cellStyle name="Обычный 2 3 2 3 2 2 3 5" xfId="2191"/>
    <cellStyle name="Обычный 2 3 2 3 2 2 3 6" xfId="723"/>
    <cellStyle name="Обычный 2 3 2 3 2 2 4" xfId="907"/>
    <cellStyle name="Обычный 2 3 2 3 2 2 5" xfId="1274"/>
    <cellStyle name="Обычный 2 3 2 3 2 2 6" xfId="1641"/>
    <cellStyle name="Обычный 2 3 2 3 2 2 7" xfId="2008"/>
    <cellStyle name="Обычный 2 3 2 3 2 2 8" xfId="540"/>
    <cellStyle name="Обычный 2 3 2 3 2 3" xfId="323"/>
    <cellStyle name="Обычный 2 3 2 3 2 3 2" xfId="1089"/>
    <cellStyle name="Обычный 2 3 2 3 2 3 3" xfId="1456"/>
    <cellStyle name="Обычный 2 3 2 3 2 3 4" xfId="1823"/>
    <cellStyle name="Обычный 2 3 2 3 2 3 5" xfId="2190"/>
    <cellStyle name="Обычный 2 3 2 3 2 3 6" xfId="722"/>
    <cellStyle name="Обычный 2 3 2 3 2 4" xfId="906"/>
    <cellStyle name="Обычный 2 3 2 3 2 5" xfId="1273"/>
    <cellStyle name="Обычный 2 3 2 3 2 6" xfId="1640"/>
    <cellStyle name="Обычный 2 3 2 3 2 7" xfId="2007"/>
    <cellStyle name="Обычный 2 3 2 3 2 8" xfId="539"/>
    <cellStyle name="Обычный 2 3 2 3 3" xfId="130"/>
    <cellStyle name="Обычный 2 3 2 3 3 2" xfId="327"/>
    <cellStyle name="Обычный 2 3 2 3 3 2 2" xfId="1093"/>
    <cellStyle name="Обычный 2 3 2 3 3 2 3" xfId="1460"/>
    <cellStyle name="Обычный 2 3 2 3 3 2 4" xfId="1827"/>
    <cellStyle name="Обычный 2 3 2 3 3 2 5" xfId="2194"/>
    <cellStyle name="Обычный 2 3 2 3 3 2 6" xfId="726"/>
    <cellStyle name="Обычный 2 3 2 3 3 3" xfId="910"/>
    <cellStyle name="Обычный 2 3 2 3 3 4" xfId="1277"/>
    <cellStyle name="Обычный 2 3 2 3 3 5" xfId="1644"/>
    <cellStyle name="Обычный 2 3 2 3 3 6" xfId="2011"/>
    <cellStyle name="Обычный 2 3 2 3 3 7" xfId="543"/>
    <cellStyle name="Обычный 2 3 2 3 4" xfId="322"/>
    <cellStyle name="Обычный 2 3 2 3 4 2" xfId="1088"/>
    <cellStyle name="Обычный 2 3 2 3 4 3" xfId="1455"/>
    <cellStyle name="Обычный 2 3 2 3 4 4" xfId="1822"/>
    <cellStyle name="Обычный 2 3 2 3 4 5" xfId="2189"/>
    <cellStyle name="Обычный 2 3 2 3 4 6" xfId="721"/>
    <cellStyle name="Обычный 2 3 2 3 5" xfId="905"/>
    <cellStyle name="Обычный 2 3 2 3 6" xfId="1272"/>
    <cellStyle name="Обычный 2 3 2 3 7" xfId="1639"/>
    <cellStyle name="Обычный 2 3 2 3 8" xfId="2006"/>
    <cellStyle name="Обычный 2 3 2 3 9" xfId="538"/>
    <cellStyle name="Обычный 2 3 2 4" xfId="131"/>
    <cellStyle name="Обычный 2 3 2 4 2" xfId="328"/>
    <cellStyle name="Обычный 2 3 2 4 2 2" xfId="1094"/>
    <cellStyle name="Обычный 2 3 2 4 2 3" xfId="1461"/>
    <cellStyle name="Обычный 2 3 2 4 2 4" xfId="1828"/>
    <cellStyle name="Обычный 2 3 2 4 2 5" xfId="2195"/>
    <cellStyle name="Обычный 2 3 2 4 2 6" xfId="727"/>
    <cellStyle name="Обычный 2 3 2 4 3" xfId="911"/>
    <cellStyle name="Обычный 2 3 2 4 4" xfId="1278"/>
    <cellStyle name="Обычный 2 3 2 4 5" xfId="1645"/>
    <cellStyle name="Обычный 2 3 2 4 6" xfId="2012"/>
    <cellStyle name="Обычный 2 3 2 4 7" xfId="544"/>
    <cellStyle name="Обычный 2 3 2 5" xfId="319"/>
    <cellStyle name="Обычный 2 3 2 5 2" xfId="1085"/>
    <cellStyle name="Обычный 2 3 2 5 3" xfId="1452"/>
    <cellStyle name="Обычный 2 3 2 5 4" xfId="1819"/>
    <cellStyle name="Обычный 2 3 2 5 5" xfId="2186"/>
    <cellStyle name="Обычный 2 3 2 5 6" xfId="718"/>
    <cellStyle name="Обычный 2 3 2 6" xfId="902"/>
    <cellStyle name="Обычный 2 3 2 7" xfId="1269"/>
    <cellStyle name="Обычный 2 3 2 8" xfId="1636"/>
    <cellStyle name="Обычный 2 3 2 9" xfId="2003"/>
    <cellStyle name="Обычный 2 3 3" xfId="132"/>
    <cellStyle name="Обычный 2 3 3 2" xfId="329"/>
    <cellStyle name="Обычный 2 3 3 2 2" xfId="1095"/>
    <cellStyle name="Обычный 2 3 3 2 3" xfId="1462"/>
    <cellStyle name="Обычный 2 3 3 2 4" xfId="1829"/>
    <cellStyle name="Обычный 2 3 3 2 5" xfId="2196"/>
    <cellStyle name="Обычный 2 3 3 2 6" xfId="728"/>
    <cellStyle name="Обычный 2 3 3 3" xfId="912"/>
    <cellStyle name="Обычный 2 3 3 4" xfId="1279"/>
    <cellStyle name="Обычный 2 3 3 5" xfId="1646"/>
    <cellStyle name="Обычный 2 3 3 6" xfId="2013"/>
    <cellStyle name="Обычный 2 3 3 7" xfId="545"/>
    <cellStyle name="Обычный 2 3 4" xfId="204"/>
    <cellStyle name="Обычный 2 3 4 2" xfId="970"/>
    <cellStyle name="Обычный 2 3 4 3" xfId="1337"/>
    <cellStyle name="Обычный 2 3 4 4" xfId="1704"/>
    <cellStyle name="Обычный 2 3 4 5" xfId="2071"/>
    <cellStyle name="Обычный 2 3 4 6" xfId="603"/>
    <cellStyle name="Обычный 2 3 5" xfId="410"/>
    <cellStyle name="Обычный 2 3 6" xfId="787"/>
    <cellStyle name="Обычный 2 3 7" xfId="1154"/>
    <cellStyle name="Обычный 2 3 8" xfId="1521"/>
    <cellStyle name="Обычный 2 3 9" xfId="1888"/>
    <cellStyle name="Обычный 2 4" xfId="133"/>
    <cellStyle name="Обычный 2 4 2" xfId="134"/>
    <cellStyle name="Обычный 2 4 2 10" xfId="547"/>
    <cellStyle name="Обычный 2 4 2 2" xfId="135"/>
    <cellStyle name="Обычный 2 4 2 2 2" xfId="136"/>
    <cellStyle name="Обычный 2 4 2 2 2 2" xfId="333"/>
    <cellStyle name="Обычный 2 4 2 2 2 2 2" xfId="1099"/>
    <cellStyle name="Обычный 2 4 2 2 2 2 3" xfId="1466"/>
    <cellStyle name="Обычный 2 4 2 2 2 2 4" xfId="1833"/>
    <cellStyle name="Обычный 2 4 2 2 2 2 5" xfId="2200"/>
    <cellStyle name="Обычный 2 4 2 2 2 2 6" xfId="732"/>
    <cellStyle name="Обычный 2 4 2 2 2 3" xfId="916"/>
    <cellStyle name="Обычный 2 4 2 2 2 4" xfId="1283"/>
    <cellStyle name="Обычный 2 4 2 2 2 5" xfId="1650"/>
    <cellStyle name="Обычный 2 4 2 2 2 6" xfId="2017"/>
    <cellStyle name="Обычный 2 4 2 2 2 7" xfId="549"/>
    <cellStyle name="Обычный 2 4 2 2 3" xfId="332"/>
    <cellStyle name="Обычный 2 4 2 2 3 2" xfId="1098"/>
    <cellStyle name="Обычный 2 4 2 2 3 3" xfId="1465"/>
    <cellStyle name="Обычный 2 4 2 2 3 4" xfId="1832"/>
    <cellStyle name="Обычный 2 4 2 2 3 5" xfId="2199"/>
    <cellStyle name="Обычный 2 4 2 2 3 6" xfId="731"/>
    <cellStyle name="Обычный 2 4 2 2 4" xfId="915"/>
    <cellStyle name="Обычный 2 4 2 2 5" xfId="1282"/>
    <cellStyle name="Обычный 2 4 2 2 6" xfId="1649"/>
    <cellStyle name="Обычный 2 4 2 2 7" xfId="2016"/>
    <cellStyle name="Обычный 2 4 2 2 8" xfId="548"/>
    <cellStyle name="Обычный 2 4 2 3" xfId="137"/>
    <cellStyle name="Обычный 2 4 2 3 2" xfId="138"/>
    <cellStyle name="Обычный 2 4 2 3 2 2" xfId="139"/>
    <cellStyle name="Обычный 2 4 2 3 2 2 2" xfId="336"/>
    <cellStyle name="Обычный 2 4 2 3 2 2 2 2" xfId="1102"/>
    <cellStyle name="Обычный 2 4 2 3 2 2 2 3" xfId="1469"/>
    <cellStyle name="Обычный 2 4 2 3 2 2 2 4" xfId="1836"/>
    <cellStyle name="Обычный 2 4 2 3 2 2 2 5" xfId="2203"/>
    <cellStyle name="Обычный 2 4 2 3 2 2 2 6" xfId="735"/>
    <cellStyle name="Обычный 2 4 2 3 2 2 3" xfId="919"/>
    <cellStyle name="Обычный 2 4 2 3 2 2 4" xfId="1286"/>
    <cellStyle name="Обычный 2 4 2 3 2 2 5" xfId="1653"/>
    <cellStyle name="Обычный 2 4 2 3 2 2 6" xfId="2020"/>
    <cellStyle name="Обычный 2 4 2 3 2 2 7" xfId="552"/>
    <cellStyle name="Обычный 2 4 2 3 2 3" xfId="140"/>
    <cellStyle name="Обычный 2 4 2 3 2 3 2" xfId="141"/>
    <cellStyle name="Обычный 2 4 2 3 2 3 2 2" xfId="338"/>
    <cellStyle name="Обычный 2 4 2 3 2 3 2 2 2" xfId="1104"/>
    <cellStyle name="Обычный 2 4 2 3 2 3 2 2 3" xfId="1471"/>
    <cellStyle name="Обычный 2 4 2 3 2 3 2 2 4" xfId="1838"/>
    <cellStyle name="Обычный 2 4 2 3 2 3 2 2 5" xfId="2205"/>
    <cellStyle name="Обычный 2 4 2 3 2 3 2 2 6" xfId="737"/>
    <cellStyle name="Обычный 2 4 2 3 2 3 2 3" xfId="921"/>
    <cellStyle name="Обычный 2 4 2 3 2 3 2 4" xfId="1288"/>
    <cellStyle name="Обычный 2 4 2 3 2 3 2 5" xfId="1655"/>
    <cellStyle name="Обычный 2 4 2 3 2 3 2 6" xfId="2022"/>
    <cellStyle name="Обычный 2 4 2 3 2 3 2 7" xfId="554"/>
    <cellStyle name="Обычный 2 4 2 3 2 3 3" xfId="337"/>
    <cellStyle name="Обычный 2 4 2 3 2 3 3 2" xfId="1103"/>
    <cellStyle name="Обычный 2 4 2 3 2 3 3 3" xfId="1470"/>
    <cellStyle name="Обычный 2 4 2 3 2 3 3 4" xfId="1837"/>
    <cellStyle name="Обычный 2 4 2 3 2 3 3 5" xfId="2204"/>
    <cellStyle name="Обычный 2 4 2 3 2 3 3 6" xfId="736"/>
    <cellStyle name="Обычный 2 4 2 3 2 3 4" xfId="920"/>
    <cellStyle name="Обычный 2 4 2 3 2 3 5" xfId="1287"/>
    <cellStyle name="Обычный 2 4 2 3 2 3 6" xfId="1654"/>
    <cellStyle name="Обычный 2 4 2 3 2 3 7" xfId="2021"/>
    <cellStyle name="Обычный 2 4 2 3 2 3 8" xfId="553"/>
    <cellStyle name="Обычный 2 4 2 3 2 4" xfId="335"/>
    <cellStyle name="Обычный 2 4 2 3 2 4 2" xfId="1101"/>
    <cellStyle name="Обычный 2 4 2 3 2 4 3" xfId="1468"/>
    <cellStyle name="Обычный 2 4 2 3 2 4 4" xfId="1835"/>
    <cellStyle name="Обычный 2 4 2 3 2 4 5" xfId="2202"/>
    <cellStyle name="Обычный 2 4 2 3 2 4 6" xfId="734"/>
    <cellStyle name="Обычный 2 4 2 3 2 5" xfId="918"/>
    <cellStyle name="Обычный 2 4 2 3 2 6" xfId="1285"/>
    <cellStyle name="Обычный 2 4 2 3 2 7" xfId="1652"/>
    <cellStyle name="Обычный 2 4 2 3 2 8" xfId="2019"/>
    <cellStyle name="Обычный 2 4 2 3 2 9" xfId="551"/>
    <cellStyle name="Обычный 2 4 2 3 3" xfId="142"/>
    <cellStyle name="Обычный 2 4 2 3 3 2" xfId="339"/>
    <cellStyle name="Обычный 2 4 2 3 3 2 2" xfId="1105"/>
    <cellStyle name="Обычный 2 4 2 3 3 2 3" xfId="1472"/>
    <cellStyle name="Обычный 2 4 2 3 3 2 4" xfId="1839"/>
    <cellStyle name="Обычный 2 4 2 3 3 2 5" xfId="2206"/>
    <cellStyle name="Обычный 2 4 2 3 3 2 6" xfId="738"/>
    <cellStyle name="Обычный 2 4 2 3 3 3" xfId="922"/>
    <cellStyle name="Обычный 2 4 2 3 3 4" xfId="1289"/>
    <cellStyle name="Обычный 2 4 2 3 3 5" xfId="1656"/>
    <cellStyle name="Обычный 2 4 2 3 3 6" xfId="2023"/>
    <cellStyle name="Обычный 2 4 2 3 3 7" xfId="555"/>
    <cellStyle name="Обычный 2 4 2 3 4" xfId="334"/>
    <cellStyle name="Обычный 2 4 2 3 4 2" xfId="1100"/>
    <cellStyle name="Обычный 2 4 2 3 4 3" xfId="1467"/>
    <cellStyle name="Обычный 2 4 2 3 4 4" xfId="1834"/>
    <cellStyle name="Обычный 2 4 2 3 4 5" xfId="2201"/>
    <cellStyle name="Обычный 2 4 2 3 4 6" xfId="733"/>
    <cellStyle name="Обычный 2 4 2 3 5" xfId="917"/>
    <cellStyle name="Обычный 2 4 2 3 6" xfId="1284"/>
    <cellStyle name="Обычный 2 4 2 3 7" xfId="1651"/>
    <cellStyle name="Обычный 2 4 2 3 8" xfId="2018"/>
    <cellStyle name="Обычный 2 4 2 3 9" xfId="550"/>
    <cellStyle name="Обычный 2 4 2 4" xfId="143"/>
    <cellStyle name="Обычный 2 4 2 4 2" xfId="340"/>
    <cellStyle name="Обычный 2 4 2 4 2 2" xfId="1106"/>
    <cellStyle name="Обычный 2 4 2 4 2 3" xfId="1473"/>
    <cellStyle name="Обычный 2 4 2 4 2 4" xfId="1840"/>
    <cellStyle name="Обычный 2 4 2 4 2 5" xfId="2207"/>
    <cellStyle name="Обычный 2 4 2 4 2 6" xfId="739"/>
    <cellStyle name="Обычный 2 4 2 4 3" xfId="923"/>
    <cellStyle name="Обычный 2 4 2 4 4" xfId="1290"/>
    <cellStyle name="Обычный 2 4 2 4 5" xfId="1657"/>
    <cellStyle name="Обычный 2 4 2 4 6" xfId="2024"/>
    <cellStyle name="Обычный 2 4 2 4 7" xfId="556"/>
    <cellStyle name="Обычный 2 4 2 5" xfId="331"/>
    <cellStyle name="Обычный 2 4 2 5 2" xfId="1097"/>
    <cellStyle name="Обычный 2 4 2 5 3" xfId="1464"/>
    <cellStyle name="Обычный 2 4 2 5 4" xfId="1831"/>
    <cellStyle name="Обычный 2 4 2 5 5" xfId="2198"/>
    <cellStyle name="Обычный 2 4 2 5 6" xfId="730"/>
    <cellStyle name="Обычный 2 4 2 6" xfId="914"/>
    <cellStyle name="Обычный 2 4 2 7" xfId="1281"/>
    <cellStyle name="Обычный 2 4 2 8" xfId="1648"/>
    <cellStyle name="Обычный 2 4 2 9" xfId="2015"/>
    <cellStyle name="Обычный 2 4 3" xfId="144"/>
    <cellStyle name="Обычный 2 4 3 2" xfId="341"/>
    <cellStyle name="Обычный 2 4 3 2 2" xfId="1107"/>
    <cellStyle name="Обычный 2 4 3 2 3" xfId="1474"/>
    <cellStyle name="Обычный 2 4 3 2 4" xfId="1841"/>
    <cellStyle name="Обычный 2 4 3 2 5" xfId="2208"/>
    <cellStyle name="Обычный 2 4 3 2 6" xfId="740"/>
    <cellStyle name="Обычный 2 4 3 3" xfId="924"/>
    <cellStyle name="Обычный 2 4 3 4" xfId="1291"/>
    <cellStyle name="Обычный 2 4 3 5" xfId="1658"/>
    <cellStyle name="Обычный 2 4 3 6" xfId="2025"/>
    <cellStyle name="Обычный 2 4 3 7" xfId="557"/>
    <cellStyle name="Обычный 2 4 4" xfId="330"/>
    <cellStyle name="Обычный 2 4 4 2" xfId="1096"/>
    <cellStyle name="Обычный 2 4 4 3" xfId="1463"/>
    <cellStyle name="Обычный 2 4 4 4" xfId="1830"/>
    <cellStyle name="Обычный 2 4 4 5" xfId="2197"/>
    <cellStyle name="Обычный 2 4 4 6" xfId="729"/>
    <cellStyle name="Обычный 2 4 5" xfId="913"/>
    <cellStyle name="Обычный 2 4 6" xfId="1280"/>
    <cellStyle name="Обычный 2 4 7" xfId="1647"/>
    <cellStyle name="Обычный 2 4 8" xfId="2014"/>
    <cellStyle name="Обычный 2 4 9" xfId="546"/>
    <cellStyle name="Обычный 2 5" xfId="145"/>
    <cellStyle name="Обычный 2 5 10" xfId="558"/>
    <cellStyle name="Обычный 2 5 2" xfId="146"/>
    <cellStyle name="Обычный 2 5 2 2" xfId="147"/>
    <cellStyle name="Обычный 2 5 2 2 2" xfId="344"/>
    <cellStyle name="Обычный 2 5 2 2 2 2" xfId="1110"/>
    <cellStyle name="Обычный 2 5 2 2 2 3" xfId="1477"/>
    <cellStyle name="Обычный 2 5 2 2 2 4" xfId="1844"/>
    <cellStyle name="Обычный 2 5 2 2 2 5" xfId="2211"/>
    <cellStyle name="Обычный 2 5 2 2 2 6" xfId="743"/>
    <cellStyle name="Обычный 2 5 2 2 3" xfId="927"/>
    <cellStyle name="Обычный 2 5 2 2 4" xfId="1294"/>
    <cellStyle name="Обычный 2 5 2 2 5" xfId="1661"/>
    <cellStyle name="Обычный 2 5 2 2 6" xfId="2028"/>
    <cellStyle name="Обычный 2 5 2 2 7" xfId="560"/>
    <cellStyle name="Обычный 2 5 2 3" xfId="343"/>
    <cellStyle name="Обычный 2 5 2 3 2" xfId="1109"/>
    <cellStyle name="Обычный 2 5 2 3 3" xfId="1476"/>
    <cellStyle name="Обычный 2 5 2 3 4" xfId="1843"/>
    <cellStyle name="Обычный 2 5 2 3 5" xfId="2210"/>
    <cellStyle name="Обычный 2 5 2 3 6" xfId="742"/>
    <cellStyle name="Обычный 2 5 2 4" xfId="926"/>
    <cellStyle name="Обычный 2 5 2 5" xfId="1293"/>
    <cellStyle name="Обычный 2 5 2 6" xfId="1660"/>
    <cellStyle name="Обычный 2 5 2 7" xfId="2027"/>
    <cellStyle name="Обычный 2 5 2 8" xfId="559"/>
    <cellStyle name="Обычный 2 5 3" xfId="148"/>
    <cellStyle name="Обычный 2 5 3 2" xfId="149"/>
    <cellStyle name="Обычный 2 5 3 2 2" xfId="150"/>
    <cellStyle name="Обычный 2 5 3 2 2 2" xfId="151"/>
    <cellStyle name="Обычный 2 5 3 2 2 2 2" xfId="152"/>
    <cellStyle name="Обычный 2 5 3 2 2 2 2 2" xfId="349"/>
    <cellStyle name="Обычный 2 5 3 2 2 2 2 2 2" xfId="1115"/>
    <cellStyle name="Обычный 2 5 3 2 2 2 2 2 3" xfId="1482"/>
    <cellStyle name="Обычный 2 5 3 2 2 2 2 2 4" xfId="1849"/>
    <cellStyle name="Обычный 2 5 3 2 2 2 2 2 5" xfId="2216"/>
    <cellStyle name="Обычный 2 5 3 2 2 2 2 2 6" xfId="748"/>
    <cellStyle name="Обычный 2 5 3 2 2 2 2 3" xfId="932"/>
    <cellStyle name="Обычный 2 5 3 2 2 2 2 4" xfId="1299"/>
    <cellStyle name="Обычный 2 5 3 2 2 2 2 5" xfId="1666"/>
    <cellStyle name="Обычный 2 5 3 2 2 2 2 6" xfId="2033"/>
    <cellStyle name="Обычный 2 5 3 2 2 2 2 7" xfId="565"/>
    <cellStyle name="Обычный 2 5 3 2 2 2 3" xfId="348"/>
    <cellStyle name="Обычный 2 5 3 2 2 2 3 2" xfId="1114"/>
    <cellStyle name="Обычный 2 5 3 2 2 2 3 3" xfId="1481"/>
    <cellStyle name="Обычный 2 5 3 2 2 2 3 4" xfId="1848"/>
    <cellStyle name="Обычный 2 5 3 2 2 2 3 5" xfId="2215"/>
    <cellStyle name="Обычный 2 5 3 2 2 2 3 6" xfId="747"/>
    <cellStyle name="Обычный 2 5 3 2 2 2 4" xfId="931"/>
    <cellStyle name="Обычный 2 5 3 2 2 2 5" xfId="1298"/>
    <cellStyle name="Обычный 2 5 3 2 2 2 6" xfId="1665"/>
    <cellStyle name="Обычный 2 5 3 2 2 2 7" xfId="2032"/>
    <cellStyle name="Обычный 2 5 3 2 2 2 8" xfId="564"/>
    <cellStyle name="Обычный 2 5 3 2 2 3" xfId="347"/>
    <cellStyle name="Обычный 2 5 3 2 2 3 2" xfId="1113"/>
    <cellStyle name="Обычный 2 5 3 2 2 3 3" xfId="1480"/>
    <cellStyle name="Обычный 2 5 3 2 2 3 4" xfId="1847"/>
    <cellStyle name="Обычный 2 5 3 2 2 3 5" xfId="2214"/>
    <cellStyle name="Обычный 2 5 3 2 2 3 6" xfId="746"/>
    <cellStyle name="Обычный 2 5 3 2 2 4" xfId="930"/>
    <cellStyle name="Обычный 2 5 3 2 2 5" xfId="1297"/>
    <cellStyle name="Обычный 2 5 3 2 2 6" xfId="1664"/>
    <cellStyle name="Обычный 2 5 3 2 2 7" xfId="2031"/>
    <cellStyle name="Обычный 2 5 3 2 2 8" xfId="563"/>
    <cellStyle name="Обычный 2 5 3 2 3" xfId="153"/>
    <cellStyle name="Обычный 2 5 3 2 3 2" xfId="154"/>
    <cellStyle name="Обычный 2 5 3 2 3 2 2" xfId="351"/>
    <cellStyle name="Обычный 2 5 3 2 3 2 2 2" xfId="1117"/>
    <cellStyle name="Обычный 2 5 3 2 3 2 2 3" xfId="1484"/>
    <cellStyle name="Обычный 2 5 3 2 3 2 2 4" xfId="1851"/>
    <cellStyle name="Обычный 2 5 3 2 3 2 2 5" xfId="2218"/>
    <cellStyle name="Обычный 2 5 3 2 3 2 2 6" xfId="750"/>
    <cellStyle name="Обычный 2 5 3 2 3 2 3" xfId="934"/>
    <cellStyle name="Обычный 2 5 3 2 3 2 4" xfId="1301"/>
    <cellStyle name="Обычный 2 5 3 2 3 2 5" xfId="1668"/>
    <cellStyle name="Обычный 2 5 3 2 3 2 6" xfId="2035"/>
    <cellStyle name="Обычный 2 5 3 2 3 2 7" xfId="567"/>
    <cellStyle name="Обычный 2 5 3 2 3 3" xfId="350"/>
    <cellStyle name="Обычный 2 5 3 2 3 3 2" xfId="1116"/>
    <cellStyle name="Обычный 2 5 3 2 3 3 3" xfId="1483"/>
    <cellStyle name="Обычный 2 5 3 2 3 3 4" xfId="1850"/>
    <cellStyle name="Обычный 2 5 3 2 3 3 5" xfId="2217"/>
    <cellStyle name="Обычный 2 5 3 2 3 3 6" xfId="749"/>
    <cellStyle name="Обычный 2 5 3 2 3 4" xfId="933"/>
    <cellStyle name="Обычный 2 5 3 2 3 5" xfId="1300"/>
    <cellStyle name="Обычный 2 5 3 2 3 6" xfId="1667"/>
    <cellStyle name="Обычный 2 5 3 2 3 7" xfId="2034"/>
    <cellStyle name="Обычный 2 5 3 2 3 8" xfId="566"/>
    <cellStyle name="Обычный 2 5 3 2 4" xfId="346"/>
    <cellStyle name="Обычный 2 5 3 2 4 2" xfId="1112"/>
    <cellStyle name="Обычный 2 5 3 2 4 3" xfId="1479"/>
    <cellStyle name="Обычный 2 5 3 2 4 4" xfId="1846"/>
    <cellStyle name="Обычный 2 5 3 2 4 5" xfId="2213"/>
    <cellStyle name="Обычный 2 5 3 2 4 6" xfId="745"/>
    <cellStyle name="Обычный 2 5 3 2 5" xfId="929"/>
    <cellStyle name="Обычный 2 5 3 2 6" xfId="1296"/>
    <cellStyle name="Обычный 2 5 3 2 7" xfId="1663"/>
    <cellStyle name="Обычный 2 5 3 2 8" xfId="2030"/>
    <cellStyle name="Обычный 2 5 3 2 9" xfId="562"/>
    <cellStyle name="Обычный 2 5 3 3" xfId="155"/>
    <cellStyle name="Обычный 2 5 3 3 2" xfId="352"/>
    <cellStyle name="Обычный 2 5 3 3 2 2" xfId="1118"/>
    <cellStyle name="Обычный 2 5 3 3 2 3" xfId="1485"/>
    <cellStyle name="Обычный 2 5 3 3 2 4" xfId="1852"/>
    <cellStyle name="Обычный 2 5 3 3 2 5" xfId="2219"/>
    <cellStyle name="Обычный 2 5 3 3 2 6" xfId="751"/>
    <cellStyle name="Обычный 2 5 3 3 3" xfId="935"/>
    <cellStyle name="Обычный 2 5 3 3 4" xfId="1302"/>
    <cellStyle name="Обычный 2 5 3 3 5" xfId="1669"/>
    <cellStyle name="Обычный 2 5 3 3 6" xfId="2036"/>
    <cellStyle name="Обычный 2 5 3 3 7" xfId="568"/>
    <cellStyle name="Обычный 2 5 3 4" xfId="345"/>
    <cellStyle name="Обычный 2 5 3 4 2" xfId="1111"/>
    <cellStyle name="Обычный 2 5 3 4 3" xfId="1478"/>
    <cellStyle name="Обычный 2 5 3 4 4" xfId="1845"/>
    <cellStyle name="Обычный 2 5 3 4 5" xfId="2212"/>
    <cellStyle name="Обычный 2 5 3 4 6" xfId="744"/>
    <cellStyle name="Обычный 2 5 3 5" xfId="928"/>
    <cellStyle name="Обычный 2 5 3 6" xfId="1295"/>
    <cellStyle name="Обычный 2 5 3 7" xfId="1662"/>
    <cellStyle name="Обычный 2 5 3 8" xfId="2029"/>
    <cellStyle name="Обычный 2 5 3 9" xfId="561"/>
    <cellStyle name="Обычный 2 5 4" xfId="156"/>
    <cellStyle name="Обычный 2 5 4 2" xfId="353"/>
    <cellStyle name="Обычный 2 5 4 2 2" xfId="1119"/>
    <cellStyle name="Обычный 2 5 4 2 3" xfId="1486"/>
    <cellStyle name="Обычный 2 5 4 2 4" xfId="1853"/>
    <cellStyle name="Обычный 2 5 4 2 5" xfId="2220"/>
    <cellStyle name="Обычный 2 5 4 2 6" xfId="752"/>
    <cellStyle name="Обычный 2 5 4 3" xfId="936"/>
    <cellStyle name="Обычный 2 5 4 4" xfId="1303"/>
    <cellStyle name="Обычный 2 5 4 5" xfId="1670"/>
    <cellStyle name="Обычный 2 5 4 6" xfId="2037"/>
    <cellStyle name="Обычный 2 5 4 7" xfId="569"/>
    <cellStyle name="Обычный 2 5 5" xfId="342"/>
    <cellStyle name="Обычный 2 5 5 2" xfId="1108"/>
    <cellStyle name="Обычный 2 5 5 3" xfId="1475"/>
    <cellStyle name="Обычный 2 5 5 4" xfId="1842"/>
    <cellStyle name="Обычный 2 5 5 5" xfId="2209"/>
    <cellStyle name="Обычный 2 5 5 6" xfId="741"/>
    <cellStyle name="Обычный 2 5 6" xfId="925"/>
    <cellStyle name="Обычный 2 5 7" xfId="1292"/>
    <cellStyle name="Обычный 2 5 8" xfId="1659"/>
    <cellStyle name="Обычный 2 5 9" xfId="2026"/>
    <cellStyle name="Обычный 2 6" xfId="157"/>
    <cellStyle name="Обычный 2 6 2" xfId="158"/>
    <cellStyle name="Обычный 2 6 2 2" xfId="159"/>
    <cellStyle name="Обычный 2 6 2 2 2" xfId="160"/>
    <cellStyle name="Обычный 2 6 2 2 2 2" xfId="357"/>
    <cellStyle name="Обычный 2 6 2 2 2 2 2" xfId="1123"/>
    <cellStyle name="Обычный 2 6 2 2 2 2 3" xfId="1490"/>
    <cellStyle name="Обычный 2 6 2 2 2 2 4" xfId="1857"/>
    <cellStyle name="Обычный 2 6 2 2 2 2 5" xfId="2224"/>
    <cellStyle name="Обычный 2 6 2 2 2 2 6" xfId="756"/>
    <cellStyle name="Обычный 2 6 2 2 2 3" xfId="940"/>
    <cellStyle name="Обычный 2 6 2 2 2 4" xfId="1307"/>
    <cellStyle name="Обычный 2 6 2 2 2 5" xfId="1674"/>
    <cellStyle name="Обычный 2 6 2 2 2 6" xfId="2041"/>
    <cellStyle name="Обычный 2 6 2 2 2 7" xfId="573"/>
    <cellStyle name="Обычный 2 6 2 2 3" xfId="356"/>
    <cellStyle name="Обычный 2 6 2 2 3 2" xfId="1122"/>
    <cellStyle name="Обычный 2 6 2 2 3 3" xfId="1489"/>
    <cellStyle name="Обычный 2 6 2 2 3 4" xfId="1856"/>
    <cellStyle name="Обычный 2 6 2 2 3 5" xfId="2223"/>
    <cellStyle name="Обычный 2 6 2 2 3 6" xfId="755"/>
    <cellStyle name="Обычный 2 6 2 2 4" xfId="939"/>
    <cellStyle name="Обычный 2 6 2 2 5" xfId="1306"/>
    <cellStyle name="Обычный 2 6 2 2 6" xfId="1673"/>
    <cellStyle name="Обычный 2 6 2 2 7" xfId="2040"/>
    <cellStyle name="Обычный 2 6 2 2 8" xfId="572"/>
    <cellStyle name="Обычный 2 6 2 3" xfId="355"/>
    <cellStyle name="Обычный 2 6 2 3 2" xfId="1121"/>
    <cellStyle name="Обычный 2 6 2 3 3" xfId="1488"/>
    <cellStyle name="Обычный 2 6 2 3 4" xfId="1855"/>
    <cellStyle name="Обычный 2 6 2 3 5" xfId="2222"/>
    <cellStyle name="Обычный 2 6 2 3 6" xfId="754"/>
    <cellStyle name="Обычный 2 6 2 4" xfId="938"/>
    <cellStyle name="Обычный 2 6 2 5" xfId="1305"/>
    <cellStyle name="Обычный 2 6 2 6" xfId="1672"/>
    <cellStyle name="Обычный 2 6 2 7" xfId="2039"/>
    <cellStyle name="Обычный 2 6 2 8" xfId="571"/>
    <cellStyle name="Обычный 2 6 3" xfId="161"/>
    <cellStyle name="Обычный 2 6 3 2" xfId="162"/>
    <cellStyle name="Обычный 2 6 3 2 2" xfId="359"/>
    <cellStyle name="Обычный 2 6 3 2 2 2" xfId="1125"/>
    <cellStyle name="Обычный 2 6 3 2 2 3" xfId="1492"/>
    <cellStyle name="Обычный 2 6 3 2 2 4" xfId="1859"/>
    <cellStyle name="Обычный 2 6 3 2 2 5" xfId="2226"/>
    <cellStyle name="Обычный 2 6 3 2 2 6" xfId="758"/>
    <cellStyle name="Обычный 2 6 3 2 3" xfId="942"/>
    <cellStyle name="Обычный 2 6 3 2 4" xfId="1309"/>
    <cellStyle name="Обычный 2 6 3 2 5" xfId="1676"/>
    <cellStyle name="Обычный 2 6 3 2 6" xfId="2043"/>
    <cellStyle name="Обычный 2 6 3 2 7" xfId="575"/>
    <cellStyle name="Обычный 2 6 3 3" xfId="163"/>
    <cellStyle name="Обычный 2 6 3 3 2" xfId="360"/>
    <cellStyle name="Обычный 2 6 3 3 2 2" xfId="1126"/>
    <cellStyle name="Обычный 2 6 3 3 2 3" xfId="1493"/>
    <cellStyle name="Обычный 2 6 3 3 2 4" xfId="1860"/>
    <cellStyle name="Обычный 2 6 3 3 2 5" xfId="2227"/>
    <cellStyle name="Обычный 2 6 3 3 2 6" xfId="759"/>
    <cellStyle name="Обычный 2 6 3 3 3" xfId="943"/>
    <cellStyle name="Обычный 2 6 3 3 4" xfId="1310"/>
    <cellStyle name="Обычный 2 6 3 3 5" xfId="1677"/>
    <cellStyle name="Обычный 2 6 3 3 6" xfId="2044"/>
    <cellStyle name="Обычный 2 6 3 3 7" xfId="576"/>
    <cellStyle name="Обычный 2 6 3 4" xfId="358"/>
    <cellStyle name="Обычный 2 6 3 4 2" xfId="1124"/>
    <cellStyle name="Обычный 2 6 3 4 3" xfId="1491"/>
    <cellStyle name="Обычный 2 6 3 4 4" xfId="1858"/>
    <cellStyle name="Обычный 2 6 3 4 5" xfId="2225"/>
    <cellStyle name="Обычный 2 6 3 4 6" xfId="757"/>
    <cellStyle name="Обычный 2 6 3 5" xfId="941"/>
    <cellStyle name="Обычный 2 6 3 6" xfId="1308"/>
    <cellStyle name="Обычный 2 6 3 7" xfId="1675"/>
    <cellStyle name="Обычный 2 6 3 8" xfId="2042"/>
    <cellStyle name="Обычный 2 6 3 9" xfId="574"/>
    <cellStyle name="Обычный 2 6 4" xfId="354"/>
    <cellStyle name="Обычный 2 6 4 2" xfId="1120"/>
    <cellStyle name="Обычный 2 6 4 3" xfId="1487"/>
    <cellStyle name="Обычный 2 6 4 4" xfId="1854"/>
    <cellStyle name="Обычный 2 6 4 5" xfId="2221"/>
    <cellStyle name="Обычный 2 6 4 6" xfId="753"/>
    <cellStyle name="Обычный 2 6 5" xfId="937"/>
    <cellStyle name="Обычный 2 6 6" xfId="1304"/>
    <cellStyle name="Обычный 2 6 7" xfId="1671"/>
    <cellStyle name="Обычный 2 6 8" xfId="2038"/>
    <cellStyle name="Обычный 2 6 9" xfId="570"/>
    <cellStyle name="Обычный 2 7" xfId="4"/>
    <cellStyle name="Обычный 2 7 10" xfId="1519"/>
    <cellStyle name="Обычный 2 7 11" xfId="1886"/>
    <cellStyle name="Обычный 2 7 12" xfId="418"/>
    <cellStyle name="Обычный 2 7 2" xfId="164"/>
    <cellStyle name="Обычный 2 7 2 2" xfId="165"/>
    <cellStyle name="Обычный 2 7 2 2 2" xfId="166"/>
    <cellStyle name="Обычный 2 7 2 2 2 2" xfId="363"/>
    <cellStyle name="Обычный 2 7 2 2 2 2 2" xfId="1129"/>
    <cellStyle name="Обычный 2 7 2 2 2 2 3" xfId="1496"/>
    <cellStyle name="Обычный 2 7 2 2 2 2 4" xfId="1863"/>
    <cellStyle name="Обычный 2 7 2 2 2 2 5" xfId="2230"/>
    <cellStyle name="Обычный 2 7 2 2 2 2 6" xfId="762"/>
    <cellStyle name="Обычный 2 7 2 2 2 3" xfId="946"/>
    <cellStyle name="Обычный 2 7 2 2 2 4" xfId="1313"/>
    <cellStyle name="Обычный 2 7 2 2 2 5" xfId="1680"/>
    <cellStyle name="Обычный 2 7 2 2 2 6" xfId="2047"/>
    <cellStyle name="Обычный 2 7 2 2 2 7" xfId="579"/>
    <cellStyle name="Обычный 2 7 2 2 3" xfId="362"/>
    <cellStyle name="Обычный 2 7 2 2 3 2" xfId="1128"/>
    <cellStyle name="Обычный 2 7 2 2 3 3" xfId="1495"/>
    <cellStyle name="Обычный 2 7 2 2 3 4" xfId="1862"/>
    <cellStyle name="Обычный 2 7 2 2 3 5" xfId="2229"/>
    <cellStyle name="Обычный 2 7 2 2 3 6" xfId="761"/>
    <cellStyle name="Обычный 2 7 2 2 4" xfId="945"/>
    <cellStyle name="Обычный 2 7 2 2 5" xfId="1312"/>
    <cellStyle name="Обычный 2 7 2 2 6" xfId="1679"/>
    <cellStyle name="Обычный 2 7 2 2 7" xfId="2046"/>
    <cellStyle name="Обычный 2 7 2 2 8" xfId="578"/>
    <cellStyle name="Обычный 2 7 2 3" xfId="167"/>
    <cellStyle name="Обычный 2 7 2 3 2" xfId="364"/>
    <cellStyle name="Обычный 2 7 2 3 2 2" xfId="1130"/>
    <cellStyle name="Обычный 2 7 2 3 2 3" xfId="1497"/>
    <cellStyle name="Обычный 2 7 2 3 2 4" xfId="1864"/>
    <cellStyle name="Обычный 2 7 2 3 2 5" xfId="2231"/>
    <cellStyle name="Обычный 2 7 2 3 2 6" xfId="763"/>
    <cellStyle name="Обычный 2 7 2 3 3" xfId="947"/>
    <cellStyle name="Обычный 2 7 2 3 4" xfId="1314"/>
    <cellStyle name="Обычный 2 7 2 3 5" xfId="1681"/>
    <cellStyle name="Обычный 2 7 2 3 6" xfId="2048"/>
    <cellStyle name="Обычный 2 7 2 3 7" xfId="580"/>
    <cellStyle name="Обычный 2 7 2 4" xfId="361"/>
    <cellStyle name="Обычный 2 7 2 4 2" xfId="1127"/>
    <cellStyle name="Обычный 2 7 2 4 3" xfId="1494"/>
    <cellStyle name="Обычный 2 7 2 4 4" xfId="1861"/>
    <cellStyle name="Обычный 2 7 2 4 5" xfId="2228"/>
    <cellStyle name="Обычный 2 7 2 4 6" xfId="760"/>
    <cellStyle name="Обычный 2 7 2 5" xfId="944"/>
    <cellStyle name="Обычный 2 7 2 6" xfId="1311"/>
    <cellStyle name="Обычный 2 7 2 7" xfId="1678"/>
    <cellStyle name="Обычный 2 7 2 8" xfId="2045"/>
    <cellStyle name="Обычный 2 7 2 9" xfId="577"/>
    <cellStyle name="Обычный 2 7 3" xfId="168"/>
    <cellStyle name="Обычный 2 7 3 10" xfId="2049"/>
    <cellStyle name="Обычный 2 7 3 11" xfId="581"/>
    <cellStyle name="Обычный 2 7 3 2" xfId="169"/>
    <cellStyle name="Обычный 2 7 3 2 2" xfId="170"/>
    <cellStyle name="Обычный 2 7 3 2 2 2" xfId="367"/>
    <cellStyle name="Обычный 2 7 3 2 2 2 2" xfId="1133"/>
    <cellStyle name="Обычный 2 7 3 2 2 2 3" xfId="1500"/>
    <cellStyle name="Обычный 2 7 3 2 2 2 4" xfId="1867"/>
    <cellStyle name="Обычный 2 7 3 2 2 2 5" xfId="2234"/>
    <cellStyle name="Обычный 2 7 3 2 2 2 6" xfId="766"/>
    <cellStyle name="Обычный 2 7 3 2 2 3" xfId="950"/>
    <cellStyle name="Обычный 2 7 3 2 2 4" xfId="1317"/>
    <cellStyle name="Обычный 2 7 3 2 2 5" xfId="1684"/>
    <cellStyle name="Обычный 2 7 3 2 2 6" xfId="2051"/>
    <cellStyle name="Обычный 2 7 3 2 2 7" xfId="583"/>
    <cellStyle name="Обычный 2 7 3 2 3" xfId="366"/>
    <cellStyle name="Обычный 2 7 3 2 3 2" xfId="1132"/>
    <cellStyle name="Обычный 2 7 3 2 3 3" xfId="1499"/>
    <cellStyle name="Обычный 2 7 3 2 3 4" xfId="1866"/>
    <cellStyle name="Обычный 2 7 3 2 3 5" xfId="2233"/>
    <cellStyle name="Обычный 2 7 3 2 3 6" xfId="765"/>
    <cellStyle name="Обычный 2 7 3 2 4" xfId="949"/>
    <cellStyle name="Обычный 2 7 3 2 5" xfId="1316"/>
    <cellStyle name="Обычный 2 7 3 2 6" xfId="1683"/>
    <cellStyle name="Обычный 2 7 3 2 7" xfId="2050"/>
    <cellStyle name="Обычный 2 7 3 2 8" xfId="582"/>
    <cellStyle name="Обычный 2 7 3 3" xfId="171"/>
    <cellStyle name="Обычный 2 7 3 3 2" xfId="172"/>
    <cellStyle name="Обычный 2 7 3 3 2 2" xfId="369"/>
    <cellStyle name="Обычный 2 7 3 3 2 2 2" xfId="1135"/>
    <cellStyle name="Обычный 2 7 3 3 2 2 3" xfId="1502"/>
    <cellStyle name="Обычный 2 7 3 3 2 2 4" xfId="1869"/>
    <cellStyle name="Обычный 2 7 3 3 2 2 5" xfId="2236"/>
    <cellStyle name="Обычный 2 7 3 3 2 2 6" xfId="768"/>
    <cellStyle name="Обычный 2 7 3 3 2 3" xfId="952"/>
    <cellStyle name="Обычный 2 7 3 3 2 4" xfId="1319"/>
    <cellStyle name="Обычный 2 7 3 3 2 5" xfId="1686"/>
    <cellStyle name="Обычный 2 7 3 3 2 6" xfId="2053"/>
    <cellStyle name="Обычный 2 7 3 3 2 7" xfId="585"/>
    <cellStyle name="Обычный 2 7 3 3 3" xfId="368"/>
    <cellStyle name="Обычный 2 7 3 3 3 2" xfId="1134"/>
    <cellStyle name="Обычный 2 7 3 3 3 3" xfId="1501"/>
    <cellStyle name="Обычный 2 7 3 3 3 4" xfId="1868"/>
    <cellStyle name="Обычный 2 7 3 3 3 5" xfId="2235"/>
    <cellStyle name="Обычный 2 7 3 3 3 6" xfId="767"/>
    <cellStyle name="Обычный 2 7 3 3 4" xfId="951"/>
    <cellStyle name="Обычный 2 7 3 3 5" xfId="1318"/>
    <cellStyle name="Обычный 2 7 3 3 6" xfId="1685"/>
    <cellStyle name="Обычный 2 7 3 3 7" xfId="2052"/>
    <cellStyle name="Обычный 2 7 3 3 8" xfId="584"/>
    <cellStyle name="Обычный 2 7 3 4" xfId="173"/>
    <cellStyle name="Обычный 2 7 3 4 2" xfId="370"/>
    <cellStyle name="Обычный 2 7 3 4 2 2" xfId="1136"/>
    <cellStyle name="Обычный 2 7 3 4 2 3" xfId="1503"/>
    <cellStyle name="Обычный 2 7 3 4 2 4" xfId="1870"/>
    <cellStyle name="Обычный 2 7 3 4 2 5" xfId="2237"/>
    <cellStyle name="Обычный 2 7 3 4 2 6" xfId="769"/>
    <cellStyle name="Обычный 2 7 3 4 3" xfId="953"/>
    <cellStyle name="Обычный 2 7 3 4 4" xfId="1320"/>
    <cellStyle name="Обычный 2 7 3 4 5" xfId="1687"/>
    <cellStyle name="Обычный 2 7 3 4 6" xfId="2054"/>
    <cellStyle name="Обычный 2 7 3 4 7" xfId="586"/>
    <cellStyle name="Обычный 2 7 3 5" xfId="174"/>
    <cellStyle name="Обычный 2 7 3 5 2" xfId="371"/>
    <cellStyle name="Обычный 2 7 3 5 2 2" xfId="1137"/>
    <cellStyle name="Обычный 2 7 3 5 2 3" xfId="1504"/>
    <cellStyle name="Обычный 2 7 3 5 2 4" xfId="1871"/>
    <cellStyle name="Обычный 2 7 3 5 2 5" xfId="2238"/>
    <cellStyle name="Обычный 2 7 3 5 2 6" xfId="770"/>
    <cellStyle name="Обычный 2 7 3 5 3" xfId="954"/>
    <cellStyle name="Обычный 2 7 3 5 4" xfId="1321"/>
    <cellStyle name="Обычный 2 7 3 5 5" xfId="1688"/>
    <cellStyle name="Обычный 2 7 3 5 6" xfId="2055"/>
    <cellStyle name="Обычный 2 7 3 5 7" xfId="587"/>
    <cellStyle name="Обычный 2 7 3 6" xfId="365"/>
    <cellStyle name="Обычный 2 7 3 6 2" xfId="1131"/>
    <cellStyle name="Обычный 2 7 3 6 3" xfId="1498"/>
    <cellStyle name="Обычный 2 7 3 6 4" xfId="1865"/>
    <cellStyle name="Обычный 2 7 3 6 5" xfId="2232"/>
    <cellStyle name="Обычный 2 7 3 6 6" xfId="764"/>
    <cellStyle name="Обычный 2 7 3 7" xfId="948"/>
    <cellStyle name="Обычный 2 7 3 8" xfId="1315"/>
    <cellStyle name="Обычный 2 7 3 9" xfId="1682"/>
    <cellStyle name="Обычный 2 7 4" xfId="175"/>
    <cellStyle name="Обычный 2 7 4 2" xfId="372"/>
    <cellStyle name="Обычный 2 7 4 2 2" xfId="1138"/>
    <cellStyle name="Обычный 2 7 4 2 3" xfId="1505"/>
    <cellStyle name="Обычный 2 7 4 2 4" xfId="1872"/>
    <cellStyle name="Обычный 2 7 4 2 5" xfId="2239"/>
    <cellStyle name="Обычный 2 7 4 2 6" xfId="771"/>
    <cellStyle name="Обычный 2 7 4 3" xfId="955"/>
    <cellStyle name="Обычный 2 7 4 4" xfId="1322"/>
    <cellStyle name="Обычный 2 7 4 5" xfId="1689"/>
    <cellStyle name="Обычный 2 7 4 6" xfId="2056"/>
    <cellStyle name="Обычный 2 7 4 7" xfId="588"/>
    <cellStyle name="Обычный 2 7 5" xfId="176"/>
    <cellStyle name="Обычный 2 7 5 2" xfId="373"/>
    <cellStyle name="Обычный 2 7 5 2 2" xfId="1139"/>
    <cellStyle name="Обычный 2 7 5 2 3" xfId="1506"/>
    <cellStyle name="Обычный 2 7 5 2 4" xfId="1873"/>
    <cellStyle name="Обычный 2 7 5 2 5" xfId="2240"/>
    <cellStyle name="Обычный 2 7 5 2 6" xfId="772"/>
    <cellStyle name="Обычный 2 7 5 3" xfId="956"/>
    <cellStyle name="Обычный 2 7 5 4" xfId="1323"/>
    <cellStyle name="Обычный 2 7 5 5" xfId="1690"/>
    <cellStyle name="Обычный 2 7 5 6" xfId="2057"/>
    <cellStyle name="Обычный 2 7 5 7" xfId="589"/>
    <cellStyle name="Обычный 2 7 6" xfId="196"/>
    <cellStyle name="Обычный 2 7 6 2" xfId="379"/>
    <cellStyle name="Обычный 2 7 6 2 2" xfId="1145"/>
    <cellStyle name="Обычный 2 7 6 2 3" xfId="1512"/>
    <cellStyle name="Обычный 2 7 6 2 4" xfId="1879"/>
    <cellStyle name="Обычный 2 7 6 2 5" xfId="2246"/>
    <cellStyle name="Обычный 2 7 6 2 6" xfId="778"/>
    <cellStyle name="Обычный 2 7 6 3" xfId="962"/>
    <cellStyle name="Обычный 2 7 6 4" xfId="1329"/>
    <cellStyle name="Обычный 2 7 6 5" xfId="1696"/>
    <cellStyle name="Обычный 2 7 6 6" xfId="2063"/>
    <cellStyle name="Обычный 2 7 6 7" xfId="595"/>
    <cellStyle name="Обычный 2 7 7" xfId="202"/>
    <cellStyle name="Обычный 2 7 7 2" xfId="968"/>
    <cellStyle name="Обычный 2 7 7 3" xfId="1335"/>
    <cellStyle name="Обычный 2 7 7 4" xfId="1702"/>
    <cellStyle name="Обычный 2 7 7 5" xfId="2069"/>
    <cellStyle name="Обычный 2 7 7 6" xfId="601"/>
    <cellStyle name="Обычный 2 7 8" xfId="785"/>
    <cellStyle name="Обычный 2 7 9" xfId="1152"/>
    <cellStyle name="Обычный 2 8" xfId="177"/>
    <cellStyle name="Обычный 2 8 2" xfId="374"/>
    <cellStyle name="Обычный 2 8 2 2" xfId="1140"/>
    <cellStyle name="Обычный 2 8 2 3" xfId="1507"/>
    <cellStyle name="Обычный 2 8 2 4" xfId="1874"/>
    <cellStyle name="Обычный 2 8 2 5" xfId="2241"/>
    <cellStyle name="Обычный 2 8 2 6" xfId="773"/>
    <cellStyle name="Обычный 2 8 3" xfId="957"/>
    <cellStyle name="Обычный 2 8 4" xfId="1324"/>
    <cellStyle name="Обычный 2 8 5" xfId="1691"/>
    <cellStyle name="Обычный 2 8 6" xfId="2058"/>
    <cellStyle name="Обычный 2 8 7" xfId="590"/>
    <cellStyle name="Обычный 2 9" xfId="385"/>
    <cellStyle name="Обычный 24 2" xfId="178"/>
    <cellStyle name="Обычный 3" xfId="179"/>
    <cellStyle name="Обычный 3 2" xfId="180"/>
    <cellStyle name="Обычный 3 2 2" xfId="376"/>
    <cellStyle name="Обычный 3 2 2 2" xfId="1142"/>
    <cellStyle name="Обычный 3 2 2 3" xfId="1509"/>
    <cellStyle name="Обычный 3 2 2 4" xfId="1876"/>
    <cellStyle name="Обычный 3 2 2 5" xfId="2243"/>
    <cellStyle name="Обычный 3 2 2 6" xfId="775"/>
    <cellStyle name="Обычный 3 2 3" xfId="412"/>
    <cellStyle name="Обычный 3 2 4" xfId="959"/>
    <cellStyle name="Обычный 3 2 5" xfId="1326"/>
    <cellStyle name="Обычный 3 2 6" xfId="1693"/>
    <cellStyle name="Обычный 3 2 7" xfId="2060"/>
    <cellStyle name="Обычный 3 2 8" xfId="592"/>
    <cellStyle name="Обычный 3 3" xfId="375"/>
    <cellStyle name="Обычный 3 3 2" xfId="1141"/>
    <cellStyle name="Обычный 3 3 3" xfId="1508"/>
    <cellStyle name="Обычный 3 3 4" xfId="1875"/>
    <cellStyle name="Обычный 3 3 5" xfId="2242"/>
    <cellStyle name="Обычный 3 3 6" xfId="774"/>
    <cellStyle name="Обычный 3 4" xfId="389"/>
    <cellStyle name="Обычный 3 5" xfId="958"/>
    <cellStyle name="Обычный 3 6" xfId="1325"/>
    <cellStyle name="Обычный 3 7" xfId="1692"/>
    <cellStyle name="Обычный 3 8" xfId="2059"/>
    <cellStyle name="Обычный 3 9" xfId="591"/>
    <cellStyle name="Обычный 4" xfId="181"/>
    <cellStyle name="Обычный 5" xfId="182"/>
    <cellStyle name="Обычный 5 2" xfId="183"/>
    <cellStyle name="Обычный 5 3" xfId="377"/>
    <cellStyle name="Обычный 5 3 2" xfId="1143"/>
    <cellStyle name="Обычный 5 3 3" xfId="1510"/>
    <cellStyle name="Обычный 5 3 4" xfId="1877"/>
    <cellStyle name="Обычный 5 3 5" xfId="2244"/>
    <cellStyle name="Обычный 5 3 6" xfId="776"/>
    <cellStyle name="Обычный 5 4" xfId="387"/>
    <cellStyle name="Обычный 5 5" xfId="960"/>
    <cellStyle name="Обычный 5 6" xfId="1327"/>
    <cellStyle name="Обычный 5 7" xfId="1694"/>
    <cellStyle name="Обычный 5 8" xfId="2061"/>
    <cellStyle name="Обычный 5 9" xfId="593"/>
    <cellStyle name="Обычный 6" xfId="184"/>
    <cellStyle name="Обычный 7" xfId="185"/>
    <cellStyle name="Обычный 7 2" xfId="186"/>
    <cellStyle name="Процентный 2" xfId="187"/>
    <cellStyle name="Процентный 3" xfId="188"/>
    <cellStyle name="Финансовый" xfId="1" builtinId="3"/>
    <cellStyle name="Финансовый 14" xfId="414"/>
    <cellStyle name="Финансовый 2" xfId="189"/>
    <cellStyle name="Финансовый 2 2" xfId="391"/>
    <cellStyle name="Финансовый 2 3" xfId="388"/>
    <cellStyle name="Финансовый 2 4" xfId="416"/>
    <cellStyle name="Финансовый 3" xfId="190"/>
    <cellStyle name="Финансовый 3 2" xfId="390"/>
    <cellStyle name="Финансовый 3 3" xfId="386"/>
    <cellStyle name="Финансовый 4" xfId="191"/>
    <cellStyle name="Финансовый 4 2" xfId="192"/>
    <cellStyle name="Финансовый 4 3" xfId="411"/>
    <cellStyle name="Финансовый 5" xfId="193"/>
    <cellStyle name="Финансовый 6" xfId="194"/>
    <cellStyle name="Финансовый 7" xfId="384"/>
    <cellStyle name="Финансовый 7 2" xfId="1150"/>
    <cellStyle name="Финансовый 7 3" xfId="1517"/>
    <cellStyle name="Финансовый 7 4" xfId="1884"/>
    <cellStyle name="Финансовый 7 5" xfId="2251"/>
    <cellStyle name="Финансовый 7 6" xfId="783"/>
    <cellStyle name="Финансовый 8" xfId="4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94"/>
  <sheetViews>
    <sheetView zoomScale="80" zoomScaleNormal="80" zoomScaleSheetLayoutView="85" workbookViewId="0">
      <selection activeCell="O12" sqref="O12"/>
    </sheetView>
  </sheetViews>
  <sheetFormatPr defaultRowHeight="18" x14ac:dyDescent="0.25"/>
  <cols>
    <col min="1" max="1" width="5.42578125" style="14" customWidth="1"/>
    <col min="2" max="2" width="27.7109375" style="15" customWidth="1"/>
    <col min="3" max="3" width="51.85546875" style="14" customWidth="1"/>
    <col min="4" max="4" width="31.85546875" style="13" hidden="1" customWidth="1"/>
    <col min="5" max="5" width="18.28515625" style="13" hidden="1" customWidth="1"/>
    <col min="6" max="7" width="27" style="13" hidden="1" customWidth="1"/>
    <col min="8" max="8" width="27" style="13" customWidth="1"/>
    <col min="9" max="9" width="31.42578125" style="13" hidden="1" customWidth="1"/>
    <col min="10" max="10" width="25.28515625" hidden="1" customWidth="1"/>
    <col min="11" max="11" width="21.140625" style="14" hidden="1" customWidth="1"/>
    <col min="12" max="12" width="19.5703125" style="14" customWidth="1"/>
    <col min="13" max="16384" width="9.140625" style="14"/>
  </cols>
  <sheetData>
    <row r="1" spans="1:12" s="2" customFormat="1" ht="15.75" x14ac:dyDescent="0.2">
      <c r="A1" s="1"/>
      <c r="B1" s="1"/>
      <c r="C1" s="1"/>
      <c r="D1" s="1"/>
      <c r="E1" s="1"/>
      <c r="F1" s="1"/>
      <c r="G1" s="1"/>
      <c r="H1" s="1"/>
      <c r="I1" s="16" t="s">
        <v>192</v>
      </c>
    </row>
    <row r="2" spans="1:12" s="145" customFormat="1" ht="15.75" customHeight="1" x14ac:dyDescent="0.2">
      <c r="A2" s="261" t="s">
        <v>387</v>
      </c>
      <c r="B2" s="261"/>
      <c r="C2" s="261"/>
      <c r="D2" s="261"/>
      <c r="E2" s="261"/>
      <c r="F2" s="261"/>
      <c r="G2" s="261"/>
      <c r="H2" s="261"/>
      <c r="I2" s="35"/>
    </row>
    <row r="3" spans="1:12" s="145" customFormat="1" ht="15.75" customHeight="1" x14ac:dyDescent="0.2">
      <c r="A3" s="261"/>
      <c r="B3" s="261"/>
      <c r="C3" s="261"/>
      <c r="D3" s="261"/>
      <c r="E3" s="261"/>
      <c r="F3" s="261"/>
      <c r="G3" s="261"/>
      <c r="H3" s="261"/>
      <c r="I3" s="35"/>
    </row>
    <row r="4" spans="1:12" s="145" customFormat="1" ht="30" customHeight="1" x14ac:dyDescent="0.2">
      <c r="A4" s="262"/>
      <c r="B4" s="262"/>
      <c r="C4" s="262"/>
      <c r="D4" s="262"/>
      <c r="E4" s="262"/>
      <c r="F4" s="262"/>
      <c r="G4" s="262"/>
      <c r="H4" s="262"/>
      <c r="I4" s="36"/>
    </row>
    <row r="5" spans="1:12" s="2" customFormat="1" ht="44.25" customHeight="1" x14ac:dyDescent="0.2">
      <c r="A5" s="264" t="s">
        <v>388</v>
      </c>
      <c r="B5" s="264" t="s">
        <v>389</v>
      </c>
      <c r="C5" s="264" t="s">
        <v>390</v>
      </c>
      <c r="D5" s="265" t="s">
        <v>169</v>
      </c>
      <c r="E5" s="265"/>
      <c r="F5" s="31" t="s">
        <v>5</v>
      </c>
      <c r="G5" s="31" t="s">
        <v>323</v>
      </c>
      <c r="H5" s="72" t="s">
        <v>391</v>
      </c>
      <c r="I5" s="4" t="s">
        <v>295</v>
      </c>
      <c r="J5" s="4" t="s">
        <v>193</v>
      </c>
      <c r="K5" s="66" t="s">
        <v>8</v>
      </c>
      <c r="L5" s="54"/>
    </row>
    <row r="6" spans="1:12" s="2" customFormat="1" ht="28.5" x14ac:dyDescent="0.2">
      <c r="A6" s="264"/>
      <c r="B6" s="264"/>
      <c r="C6" s="264"/>
      <c r="D6" s="32" t="s">
        <v>10</v>
      </c>
      <c r="E6" s="5" t="s">
        <v>171</v>
      </c>
      <c r="F6" s="4" t="s">
        <v>10</v>
      </c>
      <c r="G6" s="50" t="s">
        <v>10</v>
      </c>
      <c r="H6" s="4" t="s">
        <v>392</v>
      </c>
      <c r="I6" s="4" t="s">
        <v>10</v>
      </c>
      <c r="J6" s="4" t="s">
        <v>10</v>
      </c>
      <c r="K6" s="66" t="s">
        <v>10</v>
      </c>
      <c r="L6" s="65"/>
    </row>
    <row r="7" spans="1:12" s="2" customFormat="1" ht="71.25" x14ac:dyDescent="0.2">
      <c r="A7" s="38">
        <v>1</v>
      </c>
      <c r="B7" s="7" t="s">
        <v>393</v>
      </c>
      <c r="C7" s="353" t="s">
        <v>399</v>
      </c>
      <c r="D7" s="5" t="s">
        <v>30</v>
      </c>
      <c r="E7" s="5" t="s">
        <v>31</v>
      </c>
      <c r="F7" s="5" t="s">
        <v>316</v>
      </c>
      <c r="G7" s="53" t="s">
        <v>316</v>
      </c>
      <c r="H7" s="91">
        <v>170.74</v>
      </c>
      <c r="I7" s="5" t="s">
        <v>305</v>
      </c>
      <c r="J7" s="5" t="s">
        <v>306</v>
      </c>
      <c r="K7" s="64" t="s">
        <v>307</v>
      </c>
      <c r="L7" s="65"/>
    </row>
    <row r="8" spans="1:12" s="3" customFormat="1" ht="57" hidden="1" x14ac:dyDescent="0.2">
      <c r="A8" s="39">
        <v>8</v>
      </c>
      <c r="B8" s="8" t="s">
        <v>198</v>
      </c>
      <c r="C8" s="353" t="s">
        <v>399</v>
      </c>
      <c r="D8" s="4" t="s">
        <v>32</v>
      </c>
      <c r="E8" s="4" t="s">
        <v>33</v>
      </c>
      <c r="F8" s="4" t="s">
        <v>32</v>
      </c>
      <c r="G8" s="50"/>
      <c r="H8" s="90"/>
      <c r="I8" s="37"/>
      <c r="J8" s="37"/>
      <c r="K8" s="56"/>
      <c r="L8" s="57"/>
    </row>
    <row r="9" spans="1:12" s="2" customFormat="1" ht="57" x14ac:dyDescent="0.2">
      <c r="A9" s="38">
        <v>2</v>
      </c>
      <c r="B9" s="194" t="s">
        <v>394</v>
      </c>
      <c r="C9" s="353" t="s">
        <v>399</v>
      </c>
      <c r="D9" s="5" t="s">
        <v>34</v>
      </c>
      <c r="E9" s="4" t="s">
        <v>35</v>
      </c>
      <c r="F9" s="5" t="s">
        <v>308</v>
      </c>
      <c r="G9" s="51" t="s">
        <v>320</v>
      </c>
      <c r="H9" s="91">
        <v>223.82</v>
      </c>
      <c r="I9" s="5" t="s">
        <v>309</v>
      </c>
      <c r="J9" s="5" t="s">
        <v>310</v>
      </c>
      <c r="K9" s="64" t="s">
        <v>311</v>
      </c>
      <c r="L9" s="65"/>
    </row>
    <row r="10" spans="1:12" s="9" customFormat="1" ht="57" x14ac:dyDescent="0.2">
      <c r="A10" s="39">
        <v>3</v>
      </c>
      <c r="B10" s="8" t="s">
        <v>395</v>
      </c>
      <c r="C10" s="353" t="s">
        <v>399</v>
      </c>
      <c r="D10" s="263" t="s">
        <v>36</v>
      </c>
      <c r="E10" s="263"/>
      <c r="F10" s="4" t="s">
        <v>312</v>
      </c>
      <c r="G10" s="50" t="s">
        <v>312</v>
      </c>
      <c r="H10" s="4">
        <v>94.41</v>
      </c>
      <c r="I10" s="4" t="s">
        <v>313</v>
      </c>
      <c r="J10" s="4" t="s">
        <v>314</v>
      </c>
      <c r="K10" s="66" t="s">
        <v>315</v>
      </c>
      <c r="L10" s="58"/>
    </row>
    <row r="11" spans="1:12" s="2" customFormat="1" ht="48.2" customHeight="1" x14ac:dyDescent="0.25">
      <c r="A11" s="47">
        <v>4</v>
      </c>
      <c r="B11" s="195" t="s">
        <v>396</v>
      </c>
      <c r="C11" s="353" t="s">
        <v>399</v>
      </c>
      <c r="D11" s="13"/>
      <c r="E11" s="13"/>
      <c r="F11" s="20"/>
      <c r="G11" s="20"/>
      <c r="H11" s="200">
        <v>144.19</v>
      </c>
      <c r="I11" s="49" t="s">
        <v>326</v>
      </c>
      <c r="J11" s="49" t="s">
        <v>326</v>
      </c>
      <c r="K11" s="49" t="s">
        <v>326</v>
      </c>
    </row>
    <row r="12" spans="1:12" s="2" customFormat="1" x14ac:dyDescent="0.25">
      <c r="B12" s="12"/>
      <c r="D12" s="13"/>
      <c r="E12" s="13"/>
      <c r="F12" s="13"/>
      <c r="G12" s="13"/>
      <c r="H12" s="13"/>
      <c r="I12" s="13"/>
    </row>
    <row r="13" spans="1:12" s="2" customFormat="1" x14ac:dyDescent="0.25">
      <c r="B13" s="12"/>
      <c r="D13" s="13"/>
      <c r="E13" s="13"/>
      <c r="F13" s="13"/>
      <c r="G13" s="13"/>
      <c r="H13" s="13"/>
      <c r="I13" s="13"/>
    </row>
    <row r="14" spans="1:12" s="2" customFormat="1" x14ac:dyDescent="0.25">
      <c r="B14" s="12"/>
      <c r="D14" s="13"/>
      <c r="E14" s="13"/>
      <c r="F14" s="13"/>
      <c r="G14" s="13"/>
      <c r="H14" s="13"/>
      <c r="I14" s="13"/>
    </row>
    <row r="15" spans="1:12" s="2" customFormat="1" x14ac:dyDescent="0.25">
      <c r="B15" s="12"/>
      <c r="D15" s="13"/>
      <c r="E15" s="13"/>
      <c r="F15" s="13"/>
      <c r="G15" s="13"/>
      <c r="H15" s="13"/>
      <c r="I15" s="13"/>
    </row>
    <row r="16" spans="1:12" s="2" customFormat="1" x14ac:dyDescent="0.25">
      <c r="B16" s="12"/>
      <c r="D16" s="13"/>
      <c r="E16" s="13"/>
      <c r="F16" s="13"/>
      <c r="G16" s="13"/>
      <c r="H16" s="13"/>
      <c r="I16" s="13"/>
    </row>
    <row r="17" spans="2:9" s="2" customFormat="1" x14ac:dyDescent="0.25">
      <c r="B17" s="12"/>
      <c r="D17" s="13"/>
      <c r="E17" s="13"/>
      <c r="F17" s="13"/>
      <c r="G17" s="13"/>
      <c r="H17" s="13"/>
      <c r="I17" s="13"/>
    </row>
    <row r="18" spans="2:9" s="2" customFormat="1" x14ac:dyDescent="0.25">
      <c r="B18" s="12"/>
      <c r="D18" s="13"/>
      <c r="E18" s="13"/>
      <c r="F18" s="13"/>
      <c r="G18" s="13"/>
      <c r="H18" s="13"/>
      <c r="I18" s="13"/>
    </row>
    <row r="19" spans="2:9" s="2" customFormat="1" x14ac:dyDescent="0.25">
      <c r="B19" s="12"/>
      <c r="D19" s="13"/>
      <c r="E19" s="13"/>
      <c r="F19" s="13"/>
      <c r="G19" s="13"/>
      <c r="H19" s="13"/>
      <c r="I19" s="13"/>
    </row>
    <row r="20" spans="2:9" s="2" customFormat="1" x14ac:dyDescent="0.25">
      <c r="B20" s="12"/>
      <c r="D20" s="13"/>
      <c r="E20" s="13"/>
      <c r="F20" s="13"/>
      <c r="G20" s="13"/>
      <c r="H20" s="13"/>
      <c r="I20" s="13"/>
    </row>
    <row r="21" spans="2:9" s="2" customFormat="1" x14ac:dyDescent="0.25">
      <c r="B21" s="12"/>
      <c r="D21" s="13"/>
      <c r="E21" s="13"/>
      <c r="F21" s="13"/>
      <c r="G21" s="13"/>
      <c r="H21" s="13"/>
      <c r="I21" s="13"/>
    </row>
    <row r="22" spans="2:9" s="2" customFormat="1" x14ac:dyDescent="0.25">
      <c r="B22" s="12"/>
      <c r="D22" s="13"/>
      <c r="E22" s="13"/>
      <c r="F22" s="13"/>
      <c r="G22" s="13"/>
      <c r="H22" s="13"/>
      <c r="I22" s="13"/>
    </row>
    <row r="23" spans="2:9" s="2" customFormat="1" x14ac:dyDescent="0.25">
      <c r="B23" s="12"/>
      <c r="D23" s="13"/>
      <c r="E23" s="13"/>
      <c r="F23" s="13"/>
      <c r="G23" s="13"/>
      <c r="H23" s="13"/>
      <c r="I23" s="13"/>
    </row>
    <row r="24" spans="2:9" s="2" customFormat="1" x14ac:dyDescent="0.25">
      <c r="B24" s="12"/>
      <c r="D24" s="13"/>
      <c r="E24" s="13"/>
      <c r="F24" s="13"/>
      <c r="G24" s="13"/>
      <c r="H24" s="13"/>
      <c r="I24" s="13"/>
    </row>
    <row r="25" spans="2:9" s="2" customFormat="1" x14ac:dyDescent="0.25">
      <c r="B25" s="12"/>
      <c r="D25" s="13"/>
      <c r="E25" s="13"/>
      <c r="F25" s="13"/>
      <c r="G25" s="13"/>
      <c r="H25" s="13"/>
      <c r="I25" s="13"/>
    </row>
    <row r="26" spans="2:9" s="2" customFormat="1" x14ac:dyDescent="0.25">
      <c r="B26" s="12"/>
      <c r="D26" s="13"/>
      <c r="E26" s="13"/>
      <c r="F26" s="13"/>
      <c r="G26" s="13"/>
      <c r="H26" s="13"/>
      <c r="I26" s="13"/>
    </row>
    <row r="27" spans="2:9" s="2" customFormat="1" x14ac:dyDescent="0.25">
      <c r="B27" s="12"/>
      <c r="D27" s="13"/>
      <c r="E27" s="13"/>
      <c r="F27" s="13"/>
      <c r="G27" s="13"/>
      <c r="H27" s="13"/>
      <c r="I27" s="13"/>
    </row>
    <row r="28" spans="2:9" s="2" customFormat="1" x14ac:dyDescent="0.25">
      <c r="B28" s="12"/>
      <c r="D28" s="13"/>
      <c r="E28" s="13"/>
      <c r="F28" s="13"/>
      <c r="G28" s="13"/>
      <c r="H28" s="13"/>
      <c r="I28" s="13"/>
    </row>
    <row r="29" spans="2:9" s="2" customFormat="1" x14ac:dyDescent="0.25">
      <c r="B29" s="12"/>
      <c r="D29" s="13"/>
      <c r="E29" s="13"/>
      <c r="F29" s="13"/>
      <c r="G29" s="13"/>
      <c r="H29" s="13"/>
      <c r="I29" s="13"/>
    </row>
    <row r="30" spans="2:9" s="2" customFormat="1" x14ac:dyDescent="0.25">
      <c r="B30" s="12"/>
      <c r="D30" s="13"/>
      <c r="E30" s="13"/>
      <c r="F30" s="13"/>
      <c r="G30" s="13"/>
      <c r="H30" s="13"/>
      <c r="I30" s="13"/>
    </row>
    <row r="31" spans="2:9" s="2" customFormat="1" x14ac:dyDescent="0.25">
      <c r="B31" s="12"/>
      <c r="D31" s="13"/>
      <c r="E31" s="13"/>
      <c r="F31" s="13"/>
      <c r="G31" s="13"/>
      <c r="H31" s="13"/>
      <c r="I31" s="13"/>
    </row>
    <row r="32" spans="2:9" s="2" customFormat="1" x14ac:dyDescent="0.25">
      <c r="B32" s="12"/>
      <c r="D32" s="13"/>
      <c r="E32" s="13"/>
      <c r="F32" s="13"/>
      <c r="G32" s="13"/>
      <c r="H32" s="13"/>
      <c r="I32" s="13"/>
    </row>
    <row r="33" spans="2:9" s="2" customFormat="1" x14ac:dyDescent="0.25">
      <c r="B33" s="12"/>
      <c r="D33" s="13"/>
      <c r="E33" s="13"/>
      <c r="F33" s="13"/>
      <c r="G33" s="13"/>
      <c r="H33" s="13"/>
      <c r="I33" s="13"/>
    </row>
    <row r="34" spans="2:9" s="2" customFormat="1" x14ac:dyDescent="0.25">
      <c r="B34" s="12"/>
      <c r="D34" s="13"/>
      <c r="E34" s="13"/>
      <c r="F34" s="13"/>
      <c r="G34" s="13"/>
      <c r="H34" s="13"/>
      <c r="I34" s="13"/>
    </row>
    <row r="35" spans="2:9" s="2" customFormat="1" x14ac:dyDescent="0.25">
      <c r="B35" s="12"/>
      <c r="D35" s="13"/>
      <c r="E35" s="13"/>
      <c r="F35" s="13"/>
      <c r="G35" s="13"/>
      <c r="H35" s="13"/>
      <c r="I35" s="13"/>
    </row>
    <row r="36" spans="2:9" s="2" customFormat="1" x14ac:dyDescent="0.25">
      <c r="B36" s="12"/>
      <c r="D36" s="13"/>
      <c r="E36" s="13"/>
      <c r="F36" s="13"/>
      <c r="G36" s="13"/>
      <c r="H36" s="13"/>
      <c r="I36" s="13"/>
    </row>
    <row r="37" spans="2:9" s="2" customFormat="1" x14ac:dyDescent="0.25">
      <c r="B37" s="12"/>
      <c r="D37" s="13"/>
      <c r="E37" s="13"/>
      <c r="F37" s="13"/>
      <c r="G37" s="13"/>
      <c r="H37" s="13"/>
      <c r="I37" s="13"/>
    </row>
    <row r="38" spans="2:9" s="2" customFormat="1" x14ac:dyDescent="0.25">
      <c r="B38" s="12"/>
      <c r="D38" s="13"/>
      <c r="E38" s="13"/>
      <c r="F38" s="13"/>
      <c r="G38" s="13"/>
      <c r="H38" s="13"/>
      <c r="I38" s="13"/>
    </row>
    <row r="39" spans="2:9" s="2" customFormat="1" x14ac:dyDescent="0.25">
      <c r="B39" s="12"/>
      <c r="D39" s="13"/>
      <c r="E39" s="13"/>
      <c r="F39" s="13"/>
      <c r="G39" s="13"/>
      <c r="H39" s="13"/>
      <c r="I39" s="13"/>
    </row>
    <row r="40" spans="2:9" s="2" customFormat="1" x14ac:dyDescent="0.25">
      <c r="B40" s="12"/>
      <c r="D40" s="13"/>
      <c r="E40" s="13"/>
      <c r="F40" s="13"/>
      <c r="G40" s="13"/>
      <c r="H40" s="13"/>
      <c r="I40" s="13"/>
    </row>
    <row r="41" spans="2:9" s="2" customFormat="1" x14ac:dyDescent="0.25">
      <c r="B41" s="12"/>
      <c r="D41" s="13"/>
      <c r="E41" s="13"/>
      <c r="F41" s="13"/>
      <c r="G41" s="13"/>
      <c r="H41" s="13"/>
      <c r="I41" s="13"/>
    </row>
    <row r="42" spans="2:9" s="2" customFormat="1" x14ac:dyDescent="0.25">
      <c r="B42" s="12"/>
      <c r="D42" s="13"/>
      <c r="E42" s="13"/>
      <c r="F42" s="13"/>
      <c r="G42" s="13"/>
      <c r="H42" s="13"/>
      <c r="I42" s="13"/>
    </row>
    <row r="43" spans="2:9" s="2" customFormat="1" x14ac:dyDescent="0.25">
      <c r="B43" s="12"/>
      <c r="D43" s="13"/>
      <c r="E43" s="13"/>
      <c r="F43" s="13"/>
      <c r="G43" s="13"/>
      <c r="H43" s="13"/>
      <c r="I43" s="13"/>
    </row>
    <row r="44" spans="2:9" s="2" customFormat="1" x14ac:dyDescent="0.25">
      <c r="B44" s="12"/>
      <c r="D44" s="13"/>
      <c r="E44" s="13"/>
      <c r="F44" s="13"/>
      <c r="G44" s="13"/>
      <c r="H44" s="13"/>
      <c r="I44" s="13"/>
    </row>
    <row r="45" spans="2:9" s="2" customFormat="1" x14ac:dyDescent="0.25">
      <c r="B45" s="12"/>
      <c r="D45" s="13"/>
      <c r="E45" s="13"/>
      <c r="F45" s="13"/>
      <c r="G45" s="13"/>
      <c r="H45" s="13"/>
      <c r="I45" s="13"/>
    </row>
    <row r="46" spans="2:9" s="2" customFormat="1" x14ac:dyDescent="0.25">
      <c r="B46" s="12"/>
      <c r="D46" s="13"/>
      <c r="E46" s="13"/>
      <c r="F46" s="13"/>
      <c r="G46" s="13"/>
      <c r="H46" s="13"/>
      <c r="I46" s="13"/>
    </row>
    <row r="47" spans="2:9" s="2" customFormat="1" x14ac:dyDescent="0.25">
      <c r="B47" s="12"/>
      <c r="D47" s="13"/>
      <c r="E47" s="13"/>
      <c r="F47" s="13"/>
      <c r="G47" s="13"/>
      <c r="H47" s="13"/>
      <c r="I47" s="13"/>
    </row>
    <row r="48" spans="2:9" s="2" customFormat="1" x14ac:dyDescent="0.25">
      <c r="B48" s="12"/>
      <c r="D48" s="13"/>
      <c r="E48" s="13"/>
      <c r="F48" s="13"/>
      <c r="G48" s="13"/>
      <c r="H48" s="13"/>
      <c r="I48" s="13"/>
    </row>
    <row r="49" spans="2:9" s="2" customFormat="1" x14ac:dyDescent="0.25">
      <c r="B49" s="12"/>
      <c r="D49" s="13"/>
      <c r="E49" s="13"/>
      <c r="F49" s="13"/>
      <c r="G49" s="13"/>
      <c r="H49" s="13"/>
      <c r="I49" s="13"/>
    </row>
    <row r="50" spans="2:9" s="2" customFormat="1" x14ac:dyDescent="0.25">
      <c r="B50" s="12"/>
      <c r="D50" s="13"/>
      <c r="E50" s="13"/>
      <c r="F50" s="13"/>
      <c r="G50" s="13"/>
      <c r="H50" s="13"/>
      <c r="I50" s="13"/>
    </row>
    <row r="51" spans="2:9" s="2" customFormat="1" x14ac:dyDescent="0.25">
      <c r="B51" s="12"/>
      <c r="D51" s="13"/>
      <c r="E51" s="13"/>
      <c r="F51" s="13"/>
      <c r="G51" s="13"/>
      <c r="H51" s="13"/>
      <c r="I51" s="13"/>
    </row>
    <row r="52" spans="2:9" s="2" customFormat="1" x14ac:dyDescent="0.25">
      <c r="B52" s="12"/>
      <c r="D52" s="13"/>
      <c r="E52" s="13"/>
      <c r="F52" s="13"/>
      <c r="G52" s="13"/>
      <c r="H52" s="13"/>
      <c r="I52" s="13"/>
    </row>
    <row r="53" spans="2:9" s="2" customFormat="1" x14ac:dyDescent="0.25">
      <c r="B53" s="12"/>
      <c r="D53" s="13"/>
      <c r="E53" s="13"/>
      <c r="F53" s="13"/>
      <c r="G53" s="13"/>
      <c r="H53" s="13"/>
      <c r="I53" s="13"/>
    </row>
    <row r="54" spans="2:9" s="2" customFormat="1" x14ac:dyDescent="0.25">
      <c r="B54" s="12"/>
      <c r="D54" s="13"/>
      <c r="E54" s="13"/>
      <c r="F54" s="13"/>
      <c r="G54" s="13"/>
      <c r="H54" s="13"/>
      <c r="I54" s="13"/>
    </row>
    <row r="55" spans="2:9" s="2" customFormat="1" x14ac:dyDescent="0.25">
      <c r="B55" s="12"/>
      <c r="D55" s="13"/>
      <c r="E55" s="13"/>
      <c r="F55" s="13"/>
      <c r="G55" s="13"/>
      <c r="H55" s="13"/>
      <c r="I55" s="13"/>
    </row>
    <row r="56" spans="2:9" s="2" customFormat="1" x14ac:dyDescent="0.25">
      <c r="B56" s="12"/>
      <c r="D56" s="13"/>
      <c r="E56" s="13"/>
      <c r="F56" s="13"/>
      <c r="G56" s="13"/>
      <c r="H56" s="13"/>
      <c r="I56" s="13"/>
    </row>
    <row r="57" spans="2:9" s="2" customFormat="1" x14ac:dyDescent="0.25">
      <c r="B57" s="12"/>
      <c r="D57" s="13"/>
      <c r="E57" s="13"/>
      <c r="F57" s="13"/>
      <c r="G57" s="13"/>
      <c r="H57" s="13"/>
      <c r="I57" s="13"/>
    </row>
    <row r="58" spans="2:9" s="2" customFormat="1" x14ac:dyDescent="0.25">
      <c r="B58" s="12"/>
      <c r="D58" s="13"/>
      <c r="E58" s="13"/>
      <c r="F58" s="13"/>
      <c r="G58" s="13"/>
      <c r="H58" s="13"/>
      <c r="I58" s="13"/>
    </row>
    <row r="59" spans="2:9" s="2" customFormat="1" x14ac:dyDescent="0.25">
      <c r="B59" s="12"/>
      <c r="D59" s="13"/>
      <c r="E59" s="13"/>
      <c r="F59" s="13"/>
      <c r="G59" s="13"/>
      <c r="H59" s="13"/>
      <c r="I59" s="13"/>
    </row>
    <row r="60" spans="2:9" s="2" customFormat="1" x14ac:dyDescent="0.25">
      <c r="B60" s="12"/>
      <c r="D60" s="13"/>
      <c r="E60" s="13"/>
      <c r="F60" s="13"/>
      <c r="G60" s="13"/>
      <c r="H60" s="13"/>
      <c r="I60" s="13"/>
    </row>
    <row r="61" spans="2:9" s="2" customFormat="1" x14ac:dyDescent="0.25">
      <c r="B61" s="12"/>
      <c r="D61" s="13"/>
      <c r="E61" s="13"/>
      <c r="F61" s="13"/>
      <c r="G61" s="13"/>
      <c r="H61" s="13"/>
      <c r="I61" s="13"/>
    </row>
    <row r="62" spans="2:9" s="2" customFormat="1" x14ac:dyDescent="0.25">
      <c r="B62" s="12"/>
      <c r="D62" s="13"/>
      <c r="E62" s="13"/>
      <c r="F62" s="13"/>
      <c r="G62" s="13"/>
      <c r="H62" s="13"/>
      <c r="I62" s="13"/>
    </row>
    <row r="63" spans="2:9" s="2" customFormat="1" x14ac:dyDescent="0.25">
      <c r="B63" s="12"/>
      <c r="D63" s="13"/>
      <c r="E63" s="13"/>
      <c r="F63" s="13"/>
      <c r="G63" s="13"/>
      <c r="H63" s="13"/>
      <c r="I63" s="13"/>
    </row>
    <row r="64" spans="2:9" s="2" customFormat="1" x14ac:dyDescent="0.25">
      <c r="B64" s="12"/>
      <c r="D64" s="13"/>
      <c r="E64" s="13"/>
      <c r="F64" s="13"/>
      <c r="G64" s="13"/>
      <c r="H64" s="13"/>
      <c r="I64" s="13"/>
    </row>
    <row r="65" spans="2:9" s="2" customFormat="1" x14ac:dyDescent="0.25">
      <c r="B65" s="12"/>
      <c r="D65" s="13"/>
      <c r="E65" s="13"/>
      <c r="F65" s="13"/>
      <c r="G65" s="13"/>
      <c r="H65" s="13"/>
      <c r="I65" s="13"/>
    </row>
    <row r="66" spans="2:9" s="2" customFormat="1" x14ac:dyDescent="0.25">
      <c r="B66" s="12"/>
      <c r="D66" s="13"/>
      <c r="E66" s="13"/>
      <c r="F66" s="13"/>
      <c r="G66" s="13"/>
      <c r="H66" s="13"/>
      <c r="I66" s="13"/>
    </row>
    <row r="67" spans="2:9" s="2" customFormat="1" x14ac:dyDescent="0.25">
      <c r="B67" s="12"/>
      <c r="D67" s="13"/>
      <c r="E67" s="13"/>
      <c r="F67" s="13"/>
      <c r="G67" s="13"/>
      <c r="H67" s="13"/>
      <c r="I67" s="13"/>
    </row>
    <row r="68" spans="2:9" s="2" customFormat="1" x14ac:dyDescent="0.25">
      <c r="B68" s="12"/>
      <c r="D68" s="13"/>
      <c r="E68" s="13"/>
      <c r="F68" s="13"/>
      <c r="G68" s="13"/>
      <c r="H68" s="13"/>
      <c r="I68" s="13"/>
    </row>
    <row r="69" spans="2:9" s="2" customFormat="1" x14ac:dyDescent="0.25">
      <c r="B69" s="12"/>
      <c r="D69" s="13"/>
      <c r="E69" s="13"/>
      <c r="F69" s="13"/>
      <c r="G69" s="13"/>
      <c r="H69" s="13"/>
      <c r="I69" s="13"/>
    </row>
    <row r="70" spans="2:9" s="2" customFormat="1" x14ac:dyDescent="0.25">
      <c r="B70" s="12"/>
      <c r="D70" s="13"/>
      <c r="E70" s="13"/>
      <c r="F70" s="13"/>
      <c r="G70" s="13"/>
      <c r="H70" s="13"/>
      <c r="I70" s="13"/>
    </row>
    <row r="71" spans="2:9" s="2" customFormat="1" x14ac:dyDescent="0.25">
      <c r="B71" s="12"/>
      <c r="D71" s="13"/>
      <c r="E71" s="13"/>
      <c r="F71" s="13"/>
      <c r="G71" s="13"/>
      <c r="H71" s="13"/>
      <c r="I71" s="13"/>
    </row>
    <row r="72" spans="2:9" s="2" customFormat="1" x14ac:dyDescent="0.25">
      <c r="B72" s="12"/>
      <c r="D72" s="13"/>
      <c r="E72" s="13"/>
      <c r="F72" s="13"/>
      <c r="G72" s="13"/>
      <c r="H72" s="13"/>
      <c r="I72" s="13"/>
    </row>
    <row r="73" spans="2:9" s="2" customFormat="1" x14ac:dyDescent="0.25">
      <c r="B73" s="12"/>
      <c r="D73" s="13"/>
      <c r="E73" s="13"/>
      <c r="F73" s="13"/>
      <c r="G73" s="13"/>
      <c r="H73" s="13"/>
      <c r="I73" s="13"/>
    </row>
    <row r="74" spans="2:9" s="2" customFormat="1" x14ac:dyDescent="0.25">
      <c r="B74" s="12"/>
      <c r="D74" s="13"/>
      <c r="E74" s="13"/>
      <c r="F74" s="13"/>
      <c r="G74" s="13"/>
      <c r="H74" s="13"/>
      <c r="I74" s="13"/>
    </row>
    <row r="75" spans="2:9" s="2" customFormat="1" x14ac:dyDescent="0.25">
      <c r="B75" s="12"/>
      <c r="D75" s="13"/>
      <c r="E75" s="13"/>
      <c r="F75" s="13"/>
      <c r="G75" s="13"/>
      <c r="H75" s="13"/>
      <c r="I75" s="13"/>
    </row>
    <row r="76" spans="2:9" s="2" customFormat="1" x14ac:dyDescent="0.25">
      <c r="B76" s="12"/>
      <c r="D76" s="13"/>
      <c r="E76" s="13"/>
      <c r="F76" s="13"/>
      <c r="G76" s="13"/>
      <c r="H76" s="13"/>
      <c r="I76" s="13"/>
    </row>
    <row r="77" spans="2:9" s="2" customFormat="1" x14ac:dyDescent="0.25">
      <c r="B77" s="12"/>
      <c r="D77" s="13"/>
      <c r="E77" s="13"/>
      <c r="F77" s="13"/>
      <c r="G77" s="13"/>
      <c r="H77" s="13"/>
      <c r="I77" s="13"/>
    </row>
    <row r="78" spans="2:9" s="2" customFormat="1" x14ac:dyDescent="0.25">
      <c r="B78" s="12"/>
      <c r="D78" s="13"/>
      <c r="E78" s="13"/>
      <c r="F78" s="13"/>
      <c r="G78" s="13"/>
      <c r="H78" s="13"/>
      <c r="I78" s="13"/>
    </row>
    <row r="79" spans="2:9" s="2" customFormat="1" x14ac:dyDescent="0.25">
      <c r="B79" s="12"/>
      <c r="D79" s="13"/>
      <c r="E79" s="13"/>
      <c r="F79" s="13"/>
      <c r="G79" s="13"/>
      <c r="H79" s="13"/>
      <c r="I79" s="13"/>
    </row>
    <row r="80" spans="2:9" s="2" customFormat="1" x14ac:dyDescent="0.25">
      <c r="B80" s="12"/>
      <c r="D80" s="13"/>
      <c r="E80" s="13"/>
      <c r="F80" s="13"/>
      <c r="G80" s="13"/>
      <c r="H80" s="13"/>
      <c r="I80" s="13"/>
    </row>
    <row r="81" spans="2:9" s="2" customFormat="1" x14ac:dyDescent="0.25">
      <c r="B81" s="12"/>
      <c r="D81" s="13"/>
      <c r="E81" s="13"/>
      <c r="F81" s="13"/>
      <c r="G81" s="13"/>
      <c r="H81" s="13"/>
      <c r="I81" s="13"/>
    </row>
    <row r="82" spans="2:9" s="2" customFormat="1" x14ac:dyDescent="0.25">
      <c r="B82" s="12"/>
      <c r="D82" s="13"/>
      <c r="E82" s="13"/>
      <c r="F82" s="13"/>
      <c r="G82" s="13"/>
      <c r="H82" s="13"/>
      <c r="I82" s="13"/>
    </row>
    <row r="83" spans="2:9" s="2" customFormat="1" x14ac:dyDescent="0.25">
      <c r="B83" s="12"/>
      <c r="D83" s="13"/>
      <c r="E83" s="13"/>
      <c r="F83" s="13"/>
      <c r="G83" s="13"/>
      <c r="H83" s="13"/>
      <c r="I83" s="13"/>
    </row>
    <row r="84" spans="2:9" s="2" customFormat="1" x14ac:dyDescent="0.25">
      <c r="B84" s="12"/>
      <c r="D84" s="13"/>
      <c r="E84" s="13"/>
      <c r="F84" s="13"/>
      <c r="G84" s="13"/>
      <c r="H84" s="13"/>
      <c r="I84" s="13"/>
    </row>
    <row r="85" spans="2:9" s="2" customFormat="1" x14ac:dyDescent="0.25">
      <c r="B85" s="12"/>
      <c r="D85" s="13"/>
      <c r="E85" s="13"/>
      <c r="F85" s="13"/>
      <c r="G85" s="13"/>
      <c r="H85" s="13"/>
      <c r="I85" s="13"/>
    </row>
    <row r="86" spans="2:9" s="2" customFormat="1" x14ac:dyDescent="0.25">
      <c r="B86" s="12"/>
      <c r="D86" s="13"/>
      <c r="E86" s="13"/>
      <c r="F86" s="13"/>
      <c r="G86" s="13"/>
      <c r="H86" s="13"/>
      <c r="I86" s="13"/>
    </row>
    <row r="87" spans="2:9" s="2" customFormat="1" x14ac:dyDescent="0.25">
      <c r="B87" s="12"/>
      <c r="D87" s="13"/>
      <c r="E87" s="13"/>
      <c r="F87" s="13"/>
      <c r="G87" s="13"/>
      <c r="H87" s="13"/>
      <c r="I87" s="13"/>
    </row>
    <row r="88" spans="2:9" s="2" customFormat="1" x14ac:dyDescent="0.25">
      <c r="B88" s="12"/>
      <c r="D88" s="13"/>
      <c r="E88" s="13"/>
      <c r="F88" s="13"/>
      <c r="G88" s="13"/>
      <c r="H88" s="13"/>
      <c r="I88" s="13"/>
    </row>
    <row r="89" spans="2:9" s="2" customFormat="1" x14ac:dyDescent="0.25">
      <c r="B89" s="12"/>
      <c r="D89" s="13"/>
      <c r="E89" s="13"/>
      <c r="F89" s="13"/>
      <c r="G89" s="13"/>
      <c r="H89" s="13"/>
      <c r="I89" s="13"/>
    </row>
    <row r="90" spans="2:9" s="2" customFormat="1" x14ac:dyDescent="0.25">
      <c r="B90" s="12"/>
      <c r="D90" s="13"/>
      <c r="E90" s="13"/>
      <c r="F90" s="13"/>
      <c r="G90" s="13"/>
      <c r="H90" s="13"/>
      <c r="I90" s="13"/>
    </row>
    <row r="91" spans="2:9" s="2" customFormat="1" x14ac:dyDescent="0.25">
      <c r="B91" s="12"/>
      <c r="D91" s="13"/>
      <c r="E91" s="13"/>
      <c r="F91" s="13"/>
      <c r="G91" s="13"/>
      <c r="H91" s="13"/>
      <c r="I91" s="13"/>
    </row>
    <row r="92" spans="2:9" s="2" customFormat="1" x14ac:dyDescent="0.25">
      <c r="B92" s="12"/>
      <c r="D92" s="13"/>
      <c r="E92" s="13"/>
      <c r="F92" s="13"/>
      <c r="G92" s="13"/>
      <c r="H92" s="13"/>
      <c r="I92" s="13"/>
    </row>
    <row r="93" spans="2:9" s="2" customFormat="1" x14ac:dyDescent="0.25">
      <c r="B93" s="12"/>
      <c r="D93" s="13"/>
      <c r="E93" s="13"/>
      <c r="F93" s="13"/>
      <c r="G93" s="13"/>
      <c r="H93" s="13"/>
      <c r="I93" s="13"/>
    </row>
    <row r="94" spans="2:9" s="2" customFormat="1" x14ac:dyDescent="0.25">
      <c r="B94" s="12"/>
      <c r="D94" s="13"/>
      <c r="E94" s="13"/>
      <c r="F94" s="13"/>
      <c r="G94" s="13"/>
      <c r="H94" s="13"/>
      <c r="I94" s="13"/>
    </row>
  </sheetData>
  <mergeCells count="6">
    <mergeCell ref="D10:E10"/>
    <mergeCell ref="A5:A6"/>
    <mergeCell ref="B5:B6"/>
    <mergeCell ref="C5:C6"/>
    <mergeCell ref="D5:E5"/>
    <mergeCell ref="A2:H4"/>
  </mergeCells>
  <pageMargins left="0.70866141732283472" right="0.70866141732283472" top="0.74803149606299213" bottom="0.74803149606299213" header="0.31496062992125984" footer="0.31496062992125984"/>
  <pageSetup paperSize="9" scale="6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04"/>
  <sheetViews>
    <sheetView topLeftCell="B1" zoomScale="85" zoomScaleNormal="85" zoomScaleSheetLayoutView="85" workbookViewId="0">
      <selection activeCell="O12" sqref="O12"/>
    </sheetView>
  </sheetViews>
  <sheetFormatPr defaultRowHeight="18" x14ac:dyDescent="0.25"/>
  <cols>
    <col min="1" max="1" width="5.42578125" style="14" hidden="1" customWidth="1"/>
    <col min="2" max="2" width="28.85546875" style="15" customWidth="1"/>
    <col min="3" max="3" width="26.7109375" style="14" customWidth="1"/>
    <col min="4" max="4" width="31.85546875" style="13" hidden="1" customWidth="1"/>
    <col min="5" max="5" width="18.28515625" style="13" hidden="1" customWidth="1"/>
    <col min="6" max="6" width="27" style="13" hidden="1" customWidth="1"/>
    <col min="7" max="7" width="17.5703125" style="13" hidden="1" customWidth="1"/>
    <col min="8" max="8" width="31.42578125" style="13" hidden="1" customWidth="1"/>
    <col min="9" max="9" width="17.7109375" style="13" hidden="1" customWidth="1"/>
    <col min="10" max="10" width="27.7109375" style="14" customWidth="1"/>
    <col min="11" max="11" width="26.140625" style="14" hidden="1" customWidth="1"/>
    <col min="12" max="12" width="27.42578125" style="14" hidden="1" customWidth="1"/>
    <col min="13" max="16384" width="9.140625" style="14"/>
  </cols>
  <sheetData>
    <row r="1" spans="1:12" s="55" customFormat="1" ht="15.75" x14ac:dyDescent="0.2">
      <c r="A1" s="1"/>
      <c r="B1" s="1"/>
      <c r="C1" s="1"/>
      <c r="D1" s="1"/>
      <c r="E1" s="1"/>
      <c r="F1" s="1"/>
      <c r="G1" s="1"/>
      <c r="H1" s="16" t="s">
        <v>192</v>
      </c>
      <c r="I1" s="16"/>
    </row>
    <row r="2" spans="1:12" s="55" customFormat="1" ht="14.25" customHeight="1" x14ac:dyDescent="0.2">
      <c r="A2" s="261" t="s">
        <v>397</v>
      </c>
      <c r="B2" s="261"/>
      <c r="C2" s="261"/>
      <c r="D2" s="261"/>
      <c r="E2" s="261"/>
      <c r="F2" s="261"/>
      <c r="G2" s="261"/>
      <c r="H2" s="261"/>
      <c r="I2" s="261"/>
      <c r="J2" s="261"/>
    </row>
    <row r="3" spans="1:12" s="55" customFormat="1" ht="14.25" customHeight="1" x14ac:dyDescent="0.2">
      <c r="A3" s="261"/>
      <c r="B3" s="261"/>
      <c r="C3" s="261"/>
      <c r="D3" s="261"/>
      <c r="E3" s="261"/>
      <c r="F3" s="261"/>
      <c r="G3" s="261"/>
      <c r="H3" s="261"/>
      <c r="I3" s="261"/>
      <c r="J3" s="261"/>
    </row>
    <row r="4" spans="1:12" s="55" customFormat="1" ht="14.25" customHeight="1" x14ac:dyDescent="0.2">
      <c r="A4" s="262"/>
      <c r="B4" s="262"/>
      <c r="C4" s="262"/>
      <c r="D4" s="262"/>
      <c r="E4" s="262"/>
      <c r="F4" s="262"/>
      <c r="G4" s="262"/>
      <c r="H4" s="262"/>
      <c r="I4" s="262"/>
      <c r="J4" s="262"/>
    </row>
    <row r="5" spans="1:12" s="55" customFormat="1" ht="42.75" x14ac:dyDescent="0.2">
      <c r="A5" s="264"/>
      <c r="B5" s="264" t="s">
        <v>3</v>
      </c>
      <c r="C5" s="264" t="s">
        <v>4</v>
      </c>
      <c r="D5" s="264" t="s">
        <v>169</v>
      </c>
      <c r="E5" s="264"/>
      <c r="F5" s="77" t="s">
        <v>170</v>
      </c>
      <c r="G5" s="77" t="s">
        <v>5</v>
      </c>
      <c r="H5" s="73" t="s">
        <v>295</v>
      </c>
      <c r="I5" s="73" t="s">
        <v>323</v>
      </c>
      <c r="J5" s="73" t="s">
        <v>353</v>
      </c>
      <c r="K5" s="73" t="s">
        <v>193</v>
      </c>
      <c r="L5" s="73" t="s">
        <v>8</v>
      </c>
    </row>
    <row r="6" spans="1:12" s="55" customFormat="1" ht="28.5" x14ac:dyDescent="0.2">
      <c r="A6" s="264"/>
      <c r="B6" s="264"/>
      <c r="C6" s="264"/>
      <c r="D6" s="73" t="s">
        <v>10</v>
      </c>
      <c r="E6" s="73" t="s">
        <v>171</v>
      </c>
      <c r="F6" s="73" t="s">
        <v>10</v>
      </c>
      <c r="G6" s="73" t="s">
        <v>10</v>
      </c>
      <c r="H6" s="73" t="s">
        <v>10</v>
      </c>
      <c r="I6" s="73" t="s">
        <v>10</v>
      </c>
      <c r="J6" s="73" t="s">
        <v>361</v>
      </c>
      <c r="K6" s="73" t="s">
        <v>10</v>
      </c>
      <c r="L6" s="73" t="s">
        <v>10</v>
      </c>
    </row>
    <row r="7" spans="1:12" s="55" customFormat="1" ht="40.5" customHeight="1" x14ac:dyDescent="0.2">
      <c r="A7" s="74">
        <v>3</v>
      </c>
      <c r="B7" s="103" t="s">
        <v>194</v>
      </c>
      <c r="C7" s="354" t="s">
        <v>398</v>
      </c>
      <c r="D7" s="74" t="s">
        <v>22</v>
      </c>
      <c r="E7" s="74" t="s">
        <v>23</v>
      </c>
      <c r="F7" s="73" t="s">
        <v>296</v>
      </c>
      <c r="G7" s="73">
        <v>3.65</v>
      </c>
      <c r="H7" s="74" t="s">
        <v>297</v>
      </c>
      <c r="I7" s="73">
        <v>3.65</v>
      </c>
      <c r="J7" s="132">
        <v>7.86</v>
      </c>
      <c r="K7" s="89">
        <v>3.5</v>
      </c>
      <c r="L7" s="89">
        <v>3.5</v>
      </c>
    </row>
    <row r="8" spans="1:12" s="55" customFormat="1" ht="53.25" customHeight="1" x14ac:dyDescent="0.2">
      <c r="A8" s="78">
        <v>12</v>
      </c>
      <c r="B8" s="103" t="s">
        <v>39</v>
      </c>
      <c r="C8" s="354" t="s">
        <v>398</v>
      </c>
      <c r="D8" s="73" t="s">
        <v>40</v>
      </c>
      <c r="E8" s="73" t="s">
        <v>29</v>
      </c>
      <c r="F8" s="73" t="s">
        <v>41</v>
      </c>
      <c r="G8" s="73">
        <v>3.76</v>
      </c>
      <c r="H8" s="74" t="s">
        <v>298</v>
      </c>
      <c r="I8" s="73">
        <v>3.78</v>
      </c>
      <c r="J8" s="132">
        <v>9.92</v>
      </c>
      <c r="K8" s="89">
        <v>3.37</v>
      </c>
      <c r="L8" s="89">
        <v>3.37</v>
      </c>
    </row>
    <row r="9" spans="1:12" s="55" customFormat="1" ht="47.45" customHeight="1" x14ac:dyDescent="0.2">
      <c r="A9" s="78">
        <v>15</v>
      </c>
      <c r="B9" s="103" t="s">
        <v>201</v>
      </c>
      <c r="C9" s="354" t="s">
        <v>398</v>
      </c>
      <c r="D9" s="73" t="s">
        <v>45</v>
      </c>
      <c r="E9" s="73" t="s">
        <v>21</v>
      </c>
      <c r="F9" s="73" t="s">
        <v>202</v>
      </c>
      <c r="G9" s="73">
        <v>1.61</v>
      </c>
      <c r="H9" s="74" t="s">
        <v>299</v>
      </c>
      <c r="I9" s="73">
        <v>1.64</v>
      </c>
      <c r="J9" s="132">
        <v>5.18</v>
      </c>
      <c r="K9" s="89">
        <v>1.45</v>
      </c>
      <c r="L9" s="89">
        <v>1.45</v>
      </c>
    </row>
    <row r="10" spans="1:12" s="55" customFormat="1" ht="28.5" x14ac:dyDescent="0.2">
      <c r="A10" s="103"/>
      <c r="B10" s="103" t="s">
        <v>49</v>
      </c>
      <c r="C10" s="354" t="s">
        <v>398</v>
      </c>
      <c r="D10" s="76" t="s">
        <v>53</v>
      </c>
      <c r="E10" s="73" t="s">
        <v>29</v>
      </c>
      <c r="F10" s="76" t="s">
        <v>300</v>
      </c>
      <c r="G10" s="76">
        <v>4.13</v>
      </c>
      <c r="H10" s="75" t="s">
        <v>301</v>
      </c>
      <c r="I10" s="76">
        <v>4.1500000000000004</v>
      </c>
      <c r="J10" s="104">
        <v>11.19</v>
      </c>
      <c r="K10" s="76">
        <v>4.13</v>
      </c>
      <c r="L10" s="76">
        <v>4.13</v>
      </c>
    </row>
    <row r="11" spans="1:12" s="55" customFormat="1" ht="45" x14ac:dyDescent="0.2">
      <c r="A11" s="74">
        <v>21</v>
      </c>
      <c r="B11" s="103" t="s">
        <v>61</v>
      </c>
      <c r="C11" s="354" t="s">
        <v>398</v>
      </c>
      <c r="D11" s="73" t="s">
        <v>62</v>
      </c>
      <c r="E11" s="73" t="s">
        <v>21</v>
      </c>
      <c r="F11" s="73" t="s">
        <v>63</v>
      </c>
      <c r="G11" s="73">
        <v>1.63</v>
      </c>
      <c r="H11" s="74" t="s">
        <v>302</v>
      </c>
      <c r="I11" s="73">
        <v>1.64</v>
      </c>
      <c r="J11" s="132">
        <v>2.2400000000000002</v>
      </c>
      <c r="K11" s="89">
        <v>1.54</v>
      </c>
      <c r="L11" s="89">
        <v>1.54</v>
      </c>
    </row>
    <row r="12" spans="1:12" s="55" customFormat="1" ht="60" x14ac:dyDescent="0.2">
      <c r="A12" s="74">
        <v>3</v>
      </c>
      <c r="B12" s="103" t="s">
        <v>231</v>
      </c>
      <c r="C12" s="355" t="s">
        <v>398</v>
      </c>
      <c r="D12" s="73" t="s">
        <v>178</v>
      </c>
      <c r="E12" s="73" t="s">
        <v>21</v>
      </c>
      <c r="F12" s="73" t="s">
        <v>232</v>
      </c>
      <c r="G12" s="63">
        <v>6.875</v>
      </c>
      <c r="H12" s="74" t="s">
        <v>303</v>
      </c>
      <c r="I12" s="63">
        <v>6.8739999999999997</v>
      </c>
      <c r="J12" s="133">
        <v>19.52</v>
      </c>
      <c r="K12" s="63">
        <v>6.4219999999999997</v>
      </c>
      <c r="L12" s="63">
        <v>6.44</v>
      </c>
    </row>
    <row r="13" spans="1:12" s="55" customFormat="1" ht="60" x14ac:dyDescent="0.2">
      <c r="A13" s="74">
        <v>5</v>
      </c>
      <c r="B13" s="103" t="s">
        <v>235</v>
      </c>
      <c r="C13" s="355" t="s">
        <v>398</v>
      </c>
      <c r="D13" s="73" t="s">
        <v>181</v>
      </c>
      <c r="E13" s="73" t="s">
        <v>182</v>
      </c>
      <c r="F13" s="73" t="s">
        <v>236</v>
      </c>
      <c r="G13" s="73">
        <v>5.36</v>
      </c>
      <c r="H13" s="18" t="s">
        <v>304</v>
      </c>
      <c r="I13" s="63">
        <v>5.37</v>
      </c>
      <c r="J13" s="132">
        <v>16.62</v>
      </c>
      <c r="K13" s="63">
        <v>5.0709999999999997</v>
      </c>
      <c r="L13" s="63">
        <v>5.08</v>
      </c>
    </row>
    <row r="14" spans="1:12" s="55" customFormat="1" ht="59.25" customHeight="1" x14ac:dyDescent="0.2">
      <c r="A14" s="19"/>
      <c r="B14" s="131" t="s">
        <v>338</v>
      </c>
      <c r="C14" s="356" t="s">
        <v>398</v>
      </c>
      <c r="D14" s="19"/>
      <c r="E14" s="19"/>
      <c r="F14" s="19"/>
      <c r="G14" s="19"/>
      <c r="H14" s="19"/>
      <c r="I14" s="19"/>
      <c r="J14" s="49">
        <v>21.16</v>
      </c>
    </row>
    <row r="15" spans="1:12" s="55" customFormat="1" ht="63.4" hidden="1" customHeight="1" x14ac:dyDescent="0.2">
      <c r="A15" s="110">
        <v>6</v>
      </c>
      <c r="B15" s="110" t="s">
        <v>183</v>
      </c>
      <c r="C15" s="110" t="s">
        <v>11</v>
      </c>
      <c r="D15" s="33" t="s">
        <v>228</v>
      </c>
      <c r="E15" s="33" t="s">
        <v>184</v>
      </c>
      <c r="F15" s="87" t="s">
        <v>123</v>
      </c>
      <c r="G15" s="87"/>
      <c r="H15" s="34">
        <v>15342.07</v>
      </c>
      <c r="I15" s="34"/>
      <c r="J15" s="19"/>
    </row>
    <row r="16" spans="1:12" s="55" customFormat="1" ht="18" hidden="1" customHeight="1" x14ac:dyDescent="0.25">
      <c r="A16" s="19"/>
      <c r="B16" s="70"/>
      <c r="C16" s="19"/>
      <c r="D16" s="20"/>
      <c r="E16" s="20"/>
      <c r="F16" s="20"/>
      <c r="G16" s="20"/>
      <c r="H16" s="20"/>
      <c r="I16" s="20"/>
      <c r="J16" s="19"/>
    </row>
    <row r="17" spans="1:11" s="55" customFormat="1" ht="12.75" hidden="1" customHeight="1" x14ac:dyDescent="0.2">
      <c r="A17" s="114" t="s">
        <v>187</v>
      </c>
      <c r="B17" s="115"/>
      <c r="C17" s="115"/>
      <c r="D17" s="115"/>
      <c r="E17" s="115"/>
      <c r="F17" s="115"/>
      <c r="G17" s="115"/>
      <c r="H17" s="116"/>
      <c r="I17" s="113"/>
      <c r="J17" s="19"/>
    </row>
    <row r="18" spans="1:11" s="55" customFormat="1" ht="15.75" hidden="1" customHeight="1" x14ac:dyDescent="0.2">
      <c r="A18" s="110">
        <v>7</v>
      </c>
      <c r="B18" s="110" t="s">
        <v>188</v>
      </c>
      <c r="C18" s="110" t="s">
        <v>11</v>
      </c>
      <c r="D18" s="33" t="s">
        <v>228</v>
      </c>
      <c r="E18" s="33" t="s">
        <v>184</v>
      </c>
      <c r="F18" s="117" t="s">
        <v>187</v>
      </c>
      <c r="G18" s="118"/>
      <c r="H18" s="119"/>
      <c r="I18" s="33"/>
      <c r="J18" s="19"/>
      <c r="K18" s="55">
        <v>169</v>
      </c>
    </row>
    <row r="19" spans="1:11" s="55" customFormat="1" ht="15.75" hidden="1" customHeight="1" x14ac:dyDescent="0.2">
      <c r="A19" s="120">
        <v>8</v>
      </c>
      <c r="B19" s="120" t="s">
        <v>238</v>
      </c>
      <c r="C19" s="110" t="s">
        <v>51</v>
      </c>
      <c r="D19" s="110" t="s">
        <v>145</v>
      </c>
      <c r="E19" s="110" t="s">
        <v>23</v>
      </c>
      <c r="F19" s="121" t="s">
        <v>187</v>
      </c>
      <c r="G19" s="122"/>
      <c r="H19" s="123"/>
      <c r="I19" s="110"/>
      <c r="J19" s="19"/>
      <c r="K19" s="55">
        <v>171</v>
      </c>
    </row>
    <row r="20" spans="1:11" s="55" customFormat="1" ht="15.75" hidden="1" customHeight="1" x14ac:dyDescent="0.2">
      <c r="A20" s="124"/>
      <c r="B20" s="124"/>
      <c r="C20" s="110" t="s">
        <v>105</v>
      </c>
      <c r="D20" s="110" t="s">
        <v>146</v>
      </c>
      <c r="E20" s="110" t="s">
        <v>147</v>
      </c>
      <c r="F20" s="125"/>
      <c r="G20" s="126"/>
      <c r="H20" s="127"/>
      <c r="I20" s="110"/>
      <c r="J20" s="19"/>
      <c r="K20" s="55">
        <v>172</v>
      </c>
    </row>
    <row r="21" spans="1:11" s="55" customFormat="1" ht="110.25" hidden="1" customHeight="1" x14ac:dyDescent="0.2">
      <c r="A21" s="110">
        <v>9</v>
      </c>
      <c r="B21" s="110" t="s">
        <v>293</v>
      </c>
      <c r="C21" s="110" t="s">
        <v>37</v>
      </c>
      <c r="D21" s="128" t="s">
        <v>187</v>
      </c>
      <c r="E21" s="129"/>
      <c r="F21" s="129"/>
      <c r="G21" s="129"/>
      <c r="H21" s="130"/>
      <c r="I21" s="110"/>
      <c r="J21" s="19"/>
      <c r="K21" s="55">
        <v>173</v>
      </c>
    </row>
    <row r="22" spans="1:11" s="55" customFormat="1" x14ac:dyDescent="0.25">
      <c r="B22" s="12"/>
      <c r="D22" s="13"/>
      <c r="E22" s="13"/>
      <c r="F22" s="13"/>
      <c r="G22" s="13"/>
      <c r="H22" s="13"/>
      <c r="I22" s="13"/>
    </row>
    <row r="23" spans="1:11" s="55" customFormat="1" x14ac:dyDescent="0.25">
      <c r="B23" s="12"/>
      <c r="D23" s="13"/>
      <c r="E23" s="13"/>
      <c r="F23" s="13"/>
      <c r="G23" s="13"/>
      <c r="H23" s="13"/>
      <c r="I23" s="13"/>
    </row>
    <row r="24" spans="1:11" s="55" customFormat="1" x14ac:dyDescent="0.25">
      <c r="B24" s="12"/>
      <c r="D24" s="13"/>
      <c r="E24" s="13"/>
      <c r="F24" s="13"/>
      <c r="G24" s="13"/>
      <c r="H24" s="13"/>
      <c r="I24" s="13"/>
    </row>
    <row r="25" spans="1:11" s="55" customFormat="1" x14ac:dyDescent="0.25">
      <c r="B25" s="12"/>
      <c r="D25" s="13"/>
      <c r="E25" s="13"/>
      <c r="F25" s="13"/>
      <c r="G25" s="13"/>
      <c r="H25" s="13"/>
      <c r="I25" s="13"/>
    </row>
    <row r="26" spans="1:11" s="55" customFormat="1" x14ac:dyDescent="0.25">
      <c r="B26" s="12"/>
      <c r="D26" s="13"/>
      <c r="E26" s="13"/>
      <c r="F26" s="13"/>
      <c r="G26" s="13"/>
      <c r="H26" s="13"/>
      <c r="I26" s="13"/>
    </row>
    <row r="27" spans="1:11" s="55" customFormat="1" x14ac:dyDescent="0.25">
      <c r="B27" s="12"/>
      <c r="D27" s="13"/>
      <c r="E27" s="13"/>
      <c r="F27" s="13"/>
      <c r="G27" s="13"/>
      <c r="H27" s="13"/>
      <c r="I27" s="13"/>
    </row>
    <row r="28" spans="1:11" s="55" customFormat="1" x14ac:dyDescent="0.25">
      <c r="B28" s="12"/>
      <c r="D28" s="13"/>
      <c r="E28" s="13"/>
      <c r="F28" s="13"/>
      <c r="G28" s="13"/>
      <c r="H28" s="13"/>
      <c r="I28" s="13"/>
    </row>
    <row r="29" spans="1:11" s="55" customFormat="1" x14ac:dyDescent="0.25">
      <c r="B29" s="12"/>
      <c r="D29" s="13"/>
      <c r="E29" s="13"/>
      <c r="F29" s="13"/>
      <c r="G29" s="13"/>
      <c r="H29" s="13"/>
      <c r="I29" s="13"/>
    </row>
    <row r="30" spans="1:11" s="55" customFormat="1" x14ac:dyDescent="0.25">
      <c r="B30" s="12"/>
      <c r="D30" s="13"/>
      <c r="E30" s="13"/>
      <c r="F30" s="13"/>
      <c r="G30" s="13"/>
      <c r="H30" s="13"/>
      <c r="I30" s="13"/>
    </row>
    <row r="31" spans="1:11" s="55" customFormat="1" x14ac:dyDescent="0.25">
      <c r="B31" s="12"/>
      <c r="D31" s="13"/>
      <c r="E31" s="13"/>
      <c r="F31" s="13"/>
      <c r="G31" s="13"/>
      <c r="H31" s="13"/>
      <c r="I31" s="13"/>
    </row>
    <row r="32" spans="1:11" s="55" customFormat="1" x14ac:dyDescent="0.25">
      <c r="B32" s="12"/>
      <c r="D32" s="13"/>
      <c r="E32" s="13"/>
      <c r="F32" s="13"/>
      <c r="G32" s="13"/>
      <c r="H32" s="13"/>
      <c r="I32" s="13"/>
    </row>
    <row r="33" spans="2:9" s="55" customFormat="1" x14ac:dyDescent="0.25">
      <c r="B33" s="12"/>
      <c r="D33" s="13"/>
      <c r="E33" s="13"/>
      <c r="F33" s="13"/>
      <c r="G33" s="13"/>
      <c r="H33" s="13"/>
      <c r="I33" s="13"/>
    </row>
    <row r="34" spans="2:9" s="55" customFormat="1" x14ac:dyDescent="0.25">
      <c r="B34" s="12"/>
      <c r="D34" s="13"/>
      <c r="E34" s="13"/>
      <c r="F34" s="13"/>
      <c r="G34" s="13"/>
      <c r="H34" s="13"/>
      <c r="I34" s="13"/>
    </row>
    <row r="35" spans="2:9" s="55" customFormat="1" x14ac:dyDescent="0.25">
      <c r="B35" s="12"/>
      <c r="D35" s="13"/>
      <c r="E35" s="13"/>
      <c r="F35" s="13"/>
      <c r="G35" s="13"/>
      <c r="H35" s="13"/>
      <c r="I35" s="13"/>
    </row>
    <row r="36" spans="2:9" s="55" customFormat="1" x14ac:dyDescent="0.25">
      <c r="B36" s="12"/>
      <c r="D36" s="13"/>
      <c r="E36" s="13"/>
      <c r="F36" s="13"/>
      <c r="G36" s="13"/>
      <c r="H36" s="13"/>
      <c r="I36" s="13"/>
    </row>
    <row r="37" spans="2:9" s="55" customFormat="1" x14ac:dyDescent="0.25">
      <c r="B37" s="12"/>
      <c r="D37" s="13"/>
      <c r="E37" s="13"/>
      <c r="F37" s="13"/>
      <c r="G37" s="13"/>
      <c r="H37" s="13"/>
      <c r="I37" s="13"/>
    </row>
    <row r="38" spans="2:9" s="55" customFormat="1" x14ac:dyDescent="0.25">
      <c r="B38" s="12"/>
      <c r="D38" s="13"/>
      <c r="E38" s="13"/>
      <c r="F38" s="13"/>
      <c r="G38" s="13"/>
      <c r="H38" s="13"/>
      <c r="I38" s="13"/>
    </row>
    <row r="39" spans="2:9" s="55" customFormat="1" x14ac:dyDescent="0.25">
      <c r="B39" s="12"/>
      <c r="D39" s="13"/>
      <c r="E39" s="13"/>
      <c r="F39" s="13"/>
      <c r="G39" s="13"/>
      <c r="H39" s="13"/>
      <c r="I39" s="13"/>
    </row>
    <row r="40" spans="2:9" s="55" customFormat="1" x14ac:dyDescent="0.25">
      <c r="B40" s="12"/>
      <c r="D40" s="13"/>
      <c r="E40" s="13"/>
      <c r="F40" s="13"/>
      <c r="G40" s="13"/>
      <c r="H40" s="13"/>
      <c r="I40" s="13"/>
    </row>
    <row r="41" spans="2:9" s="55" customFormat="1" x14ac:dyDescent="0.25">
      <c r="B41" s="12"/>
      <c r="D41" s="13"/>
      <c r="E41" s="13"/>
      <c r="F41" s="13"/>
      <c r="G41" s="13"/>
      <c r="H41" s="13"/>
      <c r="I41" s="13"/>
    </row>
    <row r="42" spans="2:9" s="55" customFormat="1" x14ac:dyDescent="0.25">
      <c r="B42" s="12"/>
      <c r="D42" s="13"/>
      <c r="E42" s="13"/>
      <c r="F42" s="13"/>
      <c r="G42" s="13"/>
      <c r="H42" s="13"/>
      <c r="I42" s="13"/>
    </row>
    <row r="43" spans="2:9" s="55" customFormat="1" x14ac:dyDescent="0.25">
      <c r="B43" s="12"/>
      <c r="D43" s="13"/>
      <c r="E43" s="13"/>
      <c r="F43" s="13"/>
      <c r="G43" s="13"/>
      <c r="H43" s="13"/>
      <c r="I43" s="13"/>
    </row>
    <row r="44" spans="2:9" s="55" customFormat="1" x14ac:dyDescent="0.25">
      <c r="B44" s="12"/>
      <c r="D44" s="13"/>
      <c r="E44" s="13"/>
      <c r="F44" s="13"/>
      <c r="G44" s="13"/>
      <c r="H44" s="13"/>
      <c r="I44" s="13"/>
    </row>
    <row r="45" spans="2:9" s="55" customFormat="1" x14ac:dyDescent="0.25">
      <c r="B45" s="12"/>
      <c r="D45" s="13"/>
      <c r="E45" s="13"/>
      <c r="F45" s="13"/>
      <c r="G45" s="13"/>
      <c r="H45" s="13"/>
      <c r="I45" s="13"/>
    </row>
    <row r="46" spans="2:9" s="55" customFormat="1" x14ac:dyDescent="0.25">
      <c r="B46" s="12"/>
      <c r="D46" s="13"/>
      <c r="E46" s="13"/>
      <c r="F46" s="13"/>
      <c r="G46" s="13"/>
      <c r="H46" s="13"/>
      <c r="I46" s="13"/>
    </row>
    <row r="47" spans="2:9" s="55" customFormat="1" x14ac:dyDescent="0.25">
      <c r="B47" s="12"/>
      <c r="D47" s="13"/>
      <c r="E47" s="13"/>
      <c r="F47" s="13"/>
      <c r="G47" s="13"/>
      <c r="H47" s="13"/>
      <c r="I47" s="13"/>
    </row>
    <row r="48" spans="2:9" s="55" customFormat="1" x14ac:dyDescent="0.25">
      <c r="B48" s="12"/>
      <c r="D48" s="13"/>
      <c r="E48" s="13"/>
      <c r="F48" s="13"/>
      <c r="G48" s="13"/>
      <c r="H48" s="13"/>
      <c r="I48" s="13"/>
    </row>
    <row r="49" spans="2:9" s="55" customFormat="1" x14ac:dyDescent="0.25">
      <c r="B49" s="12"/>
      <c r="D49" s="13"/>
      <c r="E49" s="13"/>
      <c r="F49" s="13"/>
      <c r="G49" s="13"/>
      <c r="H49" s="13"/>
      <c r="I49" s="13"/>
    </row>
    <row r="50" spans="2:9" s="55" customFormat="1" x14ac:dyDescent="0.25">
      <c r="B50" s="12"/>
      <c r="D50" s="13"/>
      <c r="E50" s="13"/>
      <c r="F50" s="13"/>
      <c r="G50" s="13"/>
      <c r="H50" s="13"/>
      <c r="I50" s="13"/>
    </row>
    <row r="51" spans="2:9" s="55" customFormat="1" x14ac:dyDescent="0.25">
      <c r="B51" s="12"/>
      <c r="D51" s="13"/>
      <c r="E51" s="13"/>
      <c r="F51" s="13"/>
      <c r="G51" s="13"/>
      <c r="H51" s="13"/>
      <c r="I51" s="13"/>
    </row>
    <row r="52" spans="2:9" s="55" customFormat="1" x14ac:dyDescent="0.25">
      <c r="B52" s="12"/>
      <c r="D52" s="13"/>
      <c r="E52" s="13"/>
      <c r="F52" s="13"/>
      <c r="G52" s="13"/>
      <c r="H52" s="13"/>
      <c r="I52" s="13"/>
    </row>
    <row r="53" spans="2:9" s="55" customFormat="1" x14ac:dyDescent="0.25">
      <c r="B53" s="12"/>
      <c r="D53" s="13"/>
      <c r="E53" s="13"/>
      <c r="F53" s="13"/>
      <c r="G53" s="13"/>
      <c r="H53" s="13"/>
      <c r="I53" s="13"/>
    </row>
    <row r="54" spans="2:9" s="55" customFormat="1" x14ac:dyDescent="0.25">
      <c r="B54" s="12"/>
      <c r="D54" s="13"/>
      <c r="E54" s="13"/>
      <c r="F54" s="13"/>
      <c r="G54" s="13"/>
      <c r="H54" s="13"/>
      <c r="I54" s="13"/>
    </row>
    <row r="55" spans="2:9" s="55" customFormat="1" x14ac:dyDescent="0.25">
      <c r="B55" s="12"/>
      <c r="D55" s="13"/>
      <c r="E55" s="13"/>
      <c r="F55" s="13"/>
      <c r="G55" s="13"/>
      <c r="H55" s="13"/>
      <c r="I55" s="13"/>
    </row>
    <row r="56" spans="2:9" s="55" customFormat="1" x14ac:dyDescent="0.25">
      <c r="B56" s="12"/>
      <c r="D56" s="13"/>
      <c r="E56" s="13"/>
      <c r="F56" s="13"/>
      <c r="G56" s="13"/>
      <c r="H56" s="13"/>
      <c r="I56" s="13"/>
    </row>
    <row r="57" spans="2:9" s="55" customFormat="1" x14ac:dyDescent="0.25">
      <c r="B57" s="12"/>
      <c r="D57" s="13"/>
      <c r="E57" s="13"/>
      <c r="F57" s="13"/>
      <c r="G57" s="13"/>
      <c r="H57" s="13"/>
      <c r="I57" s="13"/>
    </row>
    <row r="58" spans="2:9" s="55" customFormat="1" x14ac:dyDescent="0.25">
      <c r="B58" s="12"/>
      <c r="D58" s="13"/>
      <c r="E58" s="13"/>
      <c r="F58" s="13"/>
      <c r="G58" s="13"/>
      <c r="H58" s="13"/>
      <c r="I58" s="13"/>
    </row>
    <row r="59" spans="2:9" s="55" customFormat="1" x14ac:dyDescent="0.25">
      <c r="B59" s="12"/>
      <c r="D59" s="13"/>
      <c r="E59" s="13"/>
      <c r="F59" s="13"/>
      <c r="G59" s="13"/>
      <c r="H59" s="13"/>
      <c r="I59" s="13"/>
    </row>
    <row r="60" spans="2:9" s="55" customFormat="1" x14ac:dyDescent="0.25">
      <c r="B60" s="12"/>
      <c r="D60" s="13"/>
      <c r="E60" s="13"/>
      <c r="F60" s="13"/>
      <c r="G60" s="13"/>
      <c r="H60" s="13"/>
      <c r="I60" s="13"/>
    </row>
    <row r="61" spans="2:9" s="55" customFormat="1" x14ac:dyDescent="0.25">
      <c r="B61" s="12"/>
      <c r="D61" s="13"/>
      <c r="E61" s="13"/>
      <c r="F61" s="13"/>
      <c r="G61" s="13"/>
      <c r="H61" s="13"/>
      <c r="I61" s="13"/>
    </row>
    <row r="62" spans="2:9" s="55" customFormat="1" x14ac:dyDescent="0.25">
      <c r="B62" s="12"/>
      <c r="D62" s="13"/>
      <c r="E62" s="13"/>
      <c r="F62" s="13"/>
      <c r="G62" s="13"/>
      <c r="H62" s="13"/>
      <c r="I62" s="13"/>
    </row>
    <row r="63" spans="2:9" s="55" customFormat="1" x14ac:dyDescent="0.25">
      <c r="B63" s="12"/>
      <c r="D63" s="13"/>
      <c r="E63" s="13"/>
      <c r="F63" s="13"/>
      <c r="G63" s="13"/>
      <c r="H63" s="13"/>
      <c r="I63" s="13"/>
    </row>
    <row r="64" spans="2:9" s="55" customFormat="1" x14ac:dyDescent="0.25">
      <c r="B64" s="12"/>
      <c r="D64" s="13"/>
      <c r="E64" s="13"/>
      <c r="F64" s="13"/>
      <c r="G64" s="13"/>
      <c r="H64" s="13"/>
      <c r="I64" s="13"/>
    </row>
    <row r="65" spans="2:9" s="55" customFormat="1" x14ac:dyDescent="0.25">
      <c r="B65" s="12"/>
      <c r="D65" s="13"/>
      <c r="E65" s="13"/>
      <c r="F65" s="13"/>
      <c r="G65" s="13"/>
      <c r="H65" s="13"/>
      <c r="I65" s="13"/>
    </row>
    <row r="66" spans="2:9" s="55" customFormat="1" x14ac:dyDescent="0.25">
      <c r="B66" s="12"/>
      <c r="D66" s="13"/>
      <c r="E66" s="13"/>
      <c r="F66" s="13"/>
      <c r="G66" s="13"/>
      <c r="H66" s="13"/>
      <c r="I66" s="13"/>
    </row>
    <row r="67" spans="2:9" s="55" customFormat="1" x14ac:dyDescent="0.25">
      <c r="B67" s="12"/>
      <c r="D67" s="13"/>
      <c r="E67" s="13"/>
      <c r="F67" s="13"/>
      <c r="G67" s="13"/>
      <c r="H67" s="13"/>
      <c r="I67" s="13"/>
    </row>
    <row r="68" spans="2:9" s="55" customFormat="1" x14ac:dyDescent="0.25">
      <c r="B68" s="12"/>
      <c r="D68" s="13"/>
      <c r="E68" s="13"/>
      <c r="F68" s="13"/>
      <c r="G68" s="13"/>
      <c r="H68" s="13"/>
      <c r="I68" s="13"/>
    </row>
    <row r="69" spans="2:9" s="55" customFormat="1" x14ac:dyDescent="0.25">
      <c r="B69" s="12"/>
      <c r="D69" s="13"/>
      <c r="E69" s="13"/>
      <c r="F69" s="13"/>
      <c r="G69" s="13"/>
      <c r="H69" s="13"/>
      <c r="I69" s="13"/>
    </row>
    <row r="70" spans="2:9" s="55" customFormat="1" x14ac:dyDescent="0.25">
      <c r="B70" s="12"/>
      <c r="D70" s="13"/>
      <c r="E70" s="13"/>
      <c r="F70" s="13"/>
      <c r="G70" s="13"/>
      <c r="H70" s="13"/>
      <c r="I70" s="13"/>
    </row>
    <row r="71" spans="2:9" s="55" customFormat="1" x14ac:dyDescent="0.25">
      <c r="B71" s="12"/>
      <c r="D71" s="13"/>
      <c r="E71" s="13"/>
      <c r="F71" s="13"/>
      <c r="G71" s="13"/>
      <c r="H71" s="13"/>
      <c r="I71" s="13"/>
    </row>
    <row r="72" spans="2:9" s="55" customFormat="1" x14ac:dyDescent="0.25">
      <c r="B72" s="12"/>
      <c r="D72" s="13"/>
      <c r="E72" s="13"/>
      <c r="F72" s="13"/>
      <c r="G72" s="13"/>
      <c r="H72" s="13"/>
      <c r="I72" s="13"/>
    </row>
    <row r="73" spans="2:9" s="55" customFormat="1" x14ac:dyDescent="0.25">
      <c r="B73" s="12"/>
      <c r="D73" s="13"/>
      <c r="E73" s="13"/>
      <c r="F73" s="13"/>
      <c r="G73" s="13"/>
      <c r="H73" s="13"/>
      <c r="I73" s="13"/>
    </row>
    <row r="74" spans="2:9" s="55" customFormat="1" x14ac:dyDescent="0.25">
      <c r="B74" s="12"/>
      <c r="D74" s="13"/>
      <c r="E74" s="13"/>
      <c r="F74" s="13"/>
      <c r="G74" s="13"/>
      <c r="H74" s="13"/>
      <c r="I74" s="13"/>
    </row>
    <row r="75" spans="2:9" s="55" customFormat="1" x14ac:dyDescent="0.25">
      <c r="B75" s="12"/>
      <c r="D75" s="13"/>
      <c r="E75" s="13"/>
      <c r="F75" s="13"/>
      <c r="G75" s="13"/>
      <c r="H75" s="13"/>
      <c r="I75" s="13"/>
    </row>
    <row r="76" spans="2:9" s="55" customFormat="1" x14ac:dyDescent="0.25">
      <c r="B76" s="12"/>
      <c r="D76" s="13"/>
      <c r="E76" s="13"/>
      <c r="F76" s="13"/>
      <c r="G76" s="13"/>
      <c r="H76" s="13"/>
      <c r="I76" s="13"/>
    </row>
    <row r="77" spans="2:9" s="55" customFormat="1" x14ac:dyDescent="0.25">
      <c r="B77" s="12"/>
      <c r="D77" s="13"/>
      <c r="E77" s="13"/>
      <c r="F77" s="13"/>
      <c r="G77" s="13"/>
      <c r="H77" s="13"/>
      <c r="I77" s="13"/>
    </row>
    <row r="78" spans="2:9" s="55" customFormat="1" x14ac:dyDescent="0.25">
      <c r="B78" s="12"/>
      <c r="D78" s="13"/>
      <c r="E78" s="13"/>
      <c r="F78" s="13"/>
      <c r="G78" s="13"/>
      <c r="H78" s="13"/>
      <c r="I78" s="13"/>
    </row>
    <row r="79" spans="2:9" s="55" customFormat="1" x14ac:dyDescent="0.25">
      <c r="B79" s="12"/>
      <c r="D79" s="13"/>
      <c r="E79" s="13"/>
      <c r="F79" s="13"/>
      <c r="G79" s="13"/>
      <c r="H79" s="13"/>
      <c r="I79" s="13"/>
    </row>
    <row r="80" spans="2:9" s="55" customFormat="1" x14ac:dyDescent="0.25">
      <c r="B80" s="12"/>
      <c r="D80" s="13"/>
      <c r="E80" s="13"/>
      <c r="F80" s="13"/>
      <c r="G80" s="13"/>
      <c r="H80" s="13"/>
      <c r="I80" s="13"/>
    </row>
    <row r="81" spans="2:9" s="55" customFormat="1" x14ac:dyDescent="0.25">
      <c r="B81" s="12"/>
      <c r="D81" s="13"/>
      <c r="E81" s="13"/>
      <c r="F81" s="13"/>
      <c r="G81" s="13"/>
      <c r="H81" s="13"/>
      <c r="I81" s="13"/>
    </row>
    <row r="82" spans="2:9" s="55" customFormat="1" x14ac:dyDescent="0.25">
      <c r="B82" s="12"/>
      <c r="D82" s="13"/>
      <c r="E82" s="13"/>
      <c r="F82" s="13"/>
      <c r="G82" s="13"/>
      <c r="H82" s="13"/>
      <c r="I82" s="13"/>
    </row>
    <row r="83" spans="2:9" s="55" customFormat="1" x14ac:dyDescent="0.25">
      <c r="B83" s="12"/>
      <c r="D83" s="13"/>
      <c r="E83" s="13"/>
      <c r="F83" s="13"/>
      <c r="G83" s="13"/>
      <c r="H83" s="13"/>
      <c r="I83" s="13"/>
    </row>
    <row r="84" spans="2:9" s="55" customFormat="1" x14ac:dyDescent="0.25">
      <c r="B84" s="12"/>
      <c r="D84" s="13"/>
      <c r="E84" s="13"/>
      <c r="F84" s="13"/>
      <c r="G84" s="13"/>
      <c r="H84" s="13"/>
      <c r="I84" s="13"/>
    </row>
    <row r="85" spans="2:9" s="55" customFormat="1" x14ac:dyDescent="0.25">
      <c r="B85" s="12"/>
      <c r="D85" s="13"/>
      <c r="E85" s="13"/>
      <c r="F85" s="13"/>
      <c r="G85" s="13"/>
      <c r="H85" s="13"/>
      <c r="I85" s="13"/>
    </row>
    <row r="86" spans="2:9" s="55" customFormat="1" x14ac:dyDescent="0.25">
      <c r="B86" s="12"/>
      <c r="D86" s="13"/>
      <c r="E86" s="13"/>
      <c r="F86" s="13"/>
      <c r="G86" s="13"/>
      <c r="H86" s="13"/>
      <c r="I86" s="13"/>
    </row>
    <row r="87" spans="2:9" s="55" customFormat="1" x14ac:dyDescent="0.25">
      <c r="B87" s="12"/>
      <c r="D87" s="13"/>
      <c r="E87" s="13"/>
      <c r="F87" s="13"/>
      <c r="G87" s="13"/>
      <c r="H87" s="13"/>
      <c r="I87" s="13"/>
    </row>
    <row r="88" spans="2:9" s="55" customFormat="1" x14ac:dyDescent="0.25">
      <c r="B88" s="12"/>
      <c r="D88" s="13"/>
      <c r="E88" s="13"/>
      <c r="F88" s="13"/>
      <c r="G88" s="13"/>
      <c r="H88" s="13"/>
      <c r="I88" s="13"/>
    </row>
    <row r="89" spans="2:9" s="55" customFormat="1" x14ac:dyDescent="0.25">
      <c r="B89" s="12"/>
      <c r="D89" s="13"/>
      <c r="E89" s="13"/>
      <c r="F89" s="13"/>
      <c r="G89" s="13"/>
      <c r="H89" s="13"/>
      <c r="I89" s="13"/>
    </row>
    <row r="90" spans="2:9" s="55" customFormat="1" x14ac:dyDescent="0.25">
      <c r="B90" s="12"/>
      <c r="D90" s="13"/>
      <c r="E90" s="13"/>
      <c r="F90" s="13"/>
      <c r="G90" s="13"/>
      <c r="H90" s="13"/>
      <c r="I90" s="13"/>
    </row>
    <row r="91" spans="2:9" s="55" customFormat="1" x14ac:dyDescent="0.25">
      <c r="B91" s="12"/>
      <c r="D91" s="13"/>
      <c r="E91" s="13"/>
      <c r="F91" s="13"/>
      <c r="G91" s="13"/>
      <c r="H91" s="13"/>
      <c r="I91" s="13"/>
    </row>
    <row r="92" spans="2:9" s="55" customFormat="1" x14ac:dyDescent="0.25">
      <c r="B92" s="12"/>
      <c r="D92" s="13"/>
      <c r="E92" s="13"/>
      <c r="F92" s="13"/>
      <c r="G92" s="13"/>
      <c r="H92" s="13"/>
      <c r="I92" s="13"/>
    </row>
    <row r="93" spans="2:9" s="55" customFormat="1" x14ac:dyDescent="0.25">
      <c r="B93" s="12"/>
      <c r="D93" s="13"/>
      <c r="E93" s="13"/>
      <c r="F93" s="13"/>
      <c r="G93" s="13"/>
      <c r="H93" s="13"/>
      <c r="I93" s="13"/>
    </row>
    <row r="94" spans="2:9" s="55" customFormat="1" x14ac:dyDescent="0.25">
      <c r="B94" s="12"/>
      <c r="D94" s="13"/>
      <c r="E94" s="13"/>
      <c r="F94" s="13"/>
      <c r="G94" s="13"/>
      <c r="H94" s="13"/>
      <c r="I94" s="13"/>
    </row>
    <row r="95" spans="2:9" s="55" customFormat="1" x14ac:dyDescent="0.25">
      <c r="B95" s="12"/>
      <c r="D95" s="13"/>
      <c r="E95" s="13"/>
      <c r="F95" s="13"/>
      <c r="G95" s="13"/>
      <c r="H95" s="13"/>
      <c r="I95" s="13"/>
    </row>
    <row r="96" spans="2:9" s="55" customFormat="1" x14ac:dyDescent="0.25">
      <c r="B96" s="12"/>
      <c r="D96" s="13"/>
      <c r="E96" s="13"/>
      <c r="F96" s="13"/>
      <c r="G96" s="13"/>
      <c r="H96" s="13"/>
      <c r="I96" s="13"/>
    </row>
    <row r="97" spans="2:9" s="55" customFormat="1" x14ac:dyDescent="0.25">
      <c r="B97" s="12"/>
      <c r="D97" s="13"/>
      <c r="E97" s="13"/>
      <c r="F97" s="13"/>
      <c r="G97" s="13"/>
      <c r="H97" s="13"/>
      <c r="I97" s="13"/>
    </row>
    <row r="98" spans="2:9" s="55" customFormat="1" x14ac:dyDescent="0.25">
      <c r="B98" s="12"/>
      <c r="D98" s="13"/>
      <c r="E98" s="13"/>
      <c r="F98" s="13"/>
      <c r="G98" s="13"/>
      <c r="H98" s="13"/>
      <c r="I98" s="13"/>
    </row>
    <row r="99" spans="2:9" s="55" customFormat="1" x14ac:dyDescent="0.25">
      <c r="B99" s="12"/>
      <c r="D99" s="13"/>
      <c r="E99" s="13"/>
      <c r="F99" s="13"/>
      <c r="G99" s="13"/>
      <c r="H99" s="13"/>
      <c r="I99" s="13"/>
    </row>
    <row r="100" spans="2:9" s="55" customFormat="1" x14ac:dyDescent="0.25">
      <c r="B100" s="12"/>
      <c r="D100" s="13"/>
      <c r="E100" s="13"/>
      <c r="F100" s="13"/>
      <c r="G100" s="13"/>
      <c r="H100" s="13"/>
      <c r="I100" s="13"/>
    </row>
    <row r="101" spans="2:9" s="55" customFormat="1" x14ac:dyDescent="0.25">
      <c r="B101" s="12"/>
      <c r="D101" s="13"/>
      <c r="E101" s="13"/>
      <c r="F101" s="13"/>
      <c r="G101" s="13"/>
      <c r="H101" s="13"/>
      <c r="I101" s="13"/>
    </row>
    <row r="102" spans="2:9" s="55" customFormat="1" x14ac:dyDescent="0.25">
      <c r="B102" s="12"/>
      <c r="D102" s="13"/>
      <c r="E102" s="13"/>
      <c r="F102" s="13"/>
      <c r="G102" s="13"/>
      <c r="H102" s="13"/>
      <c r="I102" s="13"/>
    </row>
    <row r="103" spans="2:9" s="55" customFormat="1" x14ac:dyDescent="0.25">
      <c r="B103" s="12"/>
      <c r="D103" s="13"/>
      <c r="E103" s="13"/>
      <c r="F103" s="13"/>
      <c r="G103" s="13"/>
      <c r="H103" s="13"/>
      <c r="I103" s="13"/>
    </row>
    <row r="104" spans="2:9" s="55" customFormat="1" x14ac:dyDescent="0.25">
      <c r="B104" s="12"/>
      <c r="D104" s="13"/>
      <c r="E104" s="13"/>
      <c r="F104" s="13"/>
      <c r="G104" s="13"/>
      <c r="H104" s="13"/>
      <c r="I104" s="13"/>
    </row>
  </sheetData>
  <mergeCells count="5">
    <mergeCell ref="A5:A6"/>
    <mergeCell ref="B5:B6"/>
    <mergeCell ref="C5:C6"/>
    <mergeCell ref="D5:E5"/>
    <mergeCell ref="A2:J4"/>
  </mergeCells>
  <pageMargins left="0.70866141732283472" right="0.70866141732283472" top="0.74803149606299213" bottom="0.74803149606299213" header="0.31496062992125984" footer="0.31496062992125984"/>
  <pageSetup paperSize="9" scale="83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262"/>
  <sheetViews>
    <sheetView topLeftCell="A108" zoomScale="85" zoomScaleNormal="85" zoomScaleSheetLayoutView="85" workbookViewId="0">
      <selection activeCell="S127" sqref="S127"/>
    </sheetView>
  </sheetViews>
  <sheetFormatPr defaultRowHeight="18" x14ac:dyDescent="0.25"/>
  <cols>
    <col min="1" max="1" width="6.85546875" style="14" bestFit="1" customWidth="1"/>
    <col min="2" max="2" width="31.85546875" style="15" customWidth="1"/>
    <col min="3" max="3" width="33.140625" style="14" customWidth="1"/>
    <col min="4" max="4" width="31.85546875" style="13" hidden="1" customWidth="1"/>
    <col min="5" max="5" width="18.28515625" style="13" hidden="1" customWidth="1"/>
    <col min="6" max="6" width="27.28515625" style="13" hidden="1" customWidth="1"/>
    <col min="7" max="7" width="31.42578125" style="13" hidden="1" customWidth="1"/>
    <col min="8" max="8" width="25.5703125" style="14" hidden="1" customWidth="1"/>
    <col min="9" max="9" width="19.42578125" style="13" hidden="1" customWidth="1"/>
    <col min="10" max="10" width="25.140625" style="13" hidden="1" customWidth="1"/>
    <col min="11" max="11" width="27.28515625" style="232" customWidth="1"/>
    <col min="12" max="12" width="28.140625" style="14" hidden="1" customWidth="1"/>
    <col min="13" max="13" width="26.7109375" style="14" hidden="1" customWidth="1"/>
    <col min="14" max="14" width="0" style="14" hidden="1" customWidth="1"/>
    <col min="15" max="16384" width="9.140625" style="14"/>
  </cols>
  <sheetData>
    <row r="1" spans="1:14" s="145" customFormat="1" ht="15.75" x14ac:dyDescent="0.2">
      <c r="A1" s="180"/>
      <c r="B1" s="180"/>
      <c r="C1" s="180"/>
      <c r="D1" s="180"/>
      <c r="E1" s="180"/>
      <c r="F1" s="180"/>
      <c r="G1" s="16" t="s">
        <v>192</v>
      </c>
      <c r="I1" s="180"/>
      <c r="J1" s="180"/>
      <c r="K1" s="213"/>
    </row>
    <row r="2" spans="1:14" s="145" customFormat="1" ht="14.25" customHeight="1" x14ac:dyDescent="0.2">
      <c r="A2" s="261" t="s">
        <v>397</v>
      </c>
      <c r="B2" s="261"/>
      <c r="C2" s="261"/>
      <c r="D2" s="261"/>
      <c r="E2" s="261"/>
      <c r="F2" s="261"/>
      <c r="G2" s="261"/>
      <c r="H2" s="261"/>
      <c r="I2" s="261"/>
      <c r="J2" s="261"/>
      <c r="K2" s="261"/>
    </row>
    <row r="3" spans="1:14" s="145" customFormat="1" ht="18.600000000000001" customHeight="1" x14ac:dyDescent="0.2">
      <c r="A3" s="261"/>
      <c r="B3" s="261"/>
      <c r="C3" s="261"/>
      <c r="D3" s="261"/>
      <c r="E3" s="261"/>
      <c r="F3" s="261"/>
      <c r="G3" s="261"/>
      <c r="H3" s="261"/>
      <c r="I3" s="261"/>
      <c r="J3" s="261"/>
      <c r="K3" s="261"/>
    </row>
    <row r="4" spans="1:14" s="145" customFormat="1" ht="14.25" customHeight="1" x14ac:dyDescent="0.2">
      <c r="A4" s="262"/>
      <c r="B4" s="262"/>
      <c r="C4" s="262"/>
      <c r="D4" s="262"/>
      <c r="E4" s="262"/>
      <c r="F4" s="262"/>
      <c r="G4" s="262"/>
      <c r="H4" s="262"/>
      <c r="I4" s="262"/>
      <c r="J4" s="262"/>
      <c r="K4" s="262"/>
    </row>
    <row r="5" spans="1:14" s="145" customFormat="1" ht="45.4" customHeight="1" x14ac:dyDescent="0.2">
      <c r="A5" s="264" t="s">
        <v>2</v>
      </c>
      <c r="B5" s="264" t="s">
        <v>3</v>
      </c>
      <c r="C5" s="264" t="s">
        <v>4</v>
      </c>
      <c r="D5" s="264" t="s">
        <v>169</v>
      </c>
      <c r="E5" s="264"/>
      <c r="F5" s="264" t="s">
        <v>5</v>
      </c>
      <c r="G5" s="264"/>
      <c r="H5" s="233"/>
      <c r="I5" s="233" t="s">
        <v>5</v>
      </c>
      <c r="J5" s="233" t="s">
        <v>323</v>
      </c>
      <c r="K5" s="233" t="s">
        <v>353</v>
      </c>
      <c r="L5" s="233" t="s">
        <v>193</v>
      </c>
      <c r="M5" s="233" t="s">
        <v>8</v>
      </c>
    </row>
    <row r="6" spans="1:14" s="145" customFormat="1" ht="28.5" x14ac:dyDescent="0.2">
      <c r="A6" s="264"/>
      <c r="B6" s="264"/>
      <c r="C6" s="264"/>
      <c r="D6" s="233" t="s">
        <v>10</v>
      </c>
      <c r="E6" s="233" t="s">
        <v>171</v>
      </c>
      <c r="F6" s="233" t="s">
        <v>10</v>
      </c>
      <c r="G6" s="233" t="s">
        <v>171</v>
      </c>
      <c r="H6" s="233"/>
      <c r="I6" s="233" t="s">
        <v>10</v>
      </c>
      <c r="J6" s="233" t="s">
        <v>10</v>
      </c>
      <c r="K6" s="233" t="s">
        <v>355</v>
      </c>
      <c r="L6" s="233" t="s">
        <v>10</v>
      </c>
      <c r="M6" s="233" t="s">
        <v>10</v>
      </c>
    </row>
    <row r="7" spans="1:14" s="145" customFormat="1" ht="31.5" customHeight="1" x14ac:dyDescent="0.2">
      <c r="A7" s="267">
        <v>1</v>
      </c>
      <c r="B7" s="341" t="s">
        <v>400</v>
      </c>
      <c r="C7" s="360" t="s">
        <v>401</v>
      </c>
      <c r="D7" s="234" t="s">
        <v>25</v>
      </c>
      <c r="E7" s="267" t="s">
        <v>12</v>
      </c>
      <c r="F7" s="23" t="s">
        <v>239</v>
      </c>
      <c r="G7" s="267" t="s">
        <v>327</v>
      </c>
      <c r="H7" s="23"/>
      <c r="I7" s="23" t="s">
        <v>239</v>
      </c>
      <c r="J7" s="23">
        <v>100.95</v>
      </c>
      <c r="K7" s="169">
        <v>249.04</v>
      </c>
      <c r="L7" s="23" t="s">
        <v>240</v>
      </c>
      <c r="M7" s="23" t="s">
        <v>240</v>
      </c>
      <c r="N7" s="143" t="e">
        <f>K7-#REF!</f>
        <v>#REF!</v>
      </c>
    </row>
    <row r="8" spans="1:14" s="145" customFormat="1" ht="15" x14ac:dyDescent="0.2">
      <c r="A8" s="267"/>
      <c r="B8" s="332"/>
      <c r="C8" s="361" t="s">
        <v>402</v>
      </c>
      <c r="D8" s="234">
        <v>70.55</v>
      </c>
      <c r="E8" s="267"/>
      <c r="F8" s="238">
        <v>73.2</v>
      </c>
      <c r="G8" s="267"/>
      <c r="H8" s="238" t="e">
        <f>F8-#REF!</f>
        <v>#REF!</v>
      </c>
      <c r="I8" s="238">
        <v>73.2</v>
      </c>
      <c r="J8" s="238">
        <v>73.2</v>
      </c>
      <c r="K8" s="238">
        <v>105.44</v>
      </c>
      <c r="L8" s="238">
        <v>73.2</v>
      </c>
      <c r="M8" s="238">
        <v>73.2</v>
      </c>
      <c r="N8" s="143" t="e">
        <f>K8-#REF!</f>
        <v>#REF!</v>
      </c>
    </row>
    <row r="9" spans="1:14" s="145" customFormat="1" ht="10.15" hidden="1" customHeight="1" x14ac:dyDescent="0.2">
      <c r="A9" s="267"/>
      <c r="B9" s="332"/>
      <c r="C9" s="361" t="s">
        <v>403</v>
      </c>
      <c r="D9" s="234"/>
      <c r="E9" s="267"/>
      <c r="F9" s="238"/>
      <c r="G9" s="267"/>
      <c r="H9" s="238"/>
      <c r="I9" s="238"/>
      <c r="J9" s="238"/>
      <c r="K9" s="238">
        <v>110.4</v>
      </c>
      <c r="L9" s="238"/>
      <c r="M9" s="238"/>
      <c r="N9" s="143"/>
    </row>
    <row r="10" spans="1:14" s="145" customFormat="1" ht="14.25" hidden="1" customHeight="1" x14ac:dyDescent="0.2">
      <c r="A10" s="267"/>
      <c r="B10" s="332"/>
      <c r="C10" s="361" t="s">
        <v>404</v>
      </c>
      <c r="D10" s="234"/>
      <c r="E10" s="267"/>
      <c r="F10" s="238"/>
      <c r="G10" s="267"/>
      <c r="H10" s="238"/>
      <c r="I10" s="238"/>
      <c r="J10" s="238"/>
      <c r="K10" s="238">
        <v>132.47999999999999</v>
      </c>
      <c r="L10" s="238"/>
      <c r="M10" s="238"/>
      <c r="N10" s="143"/>
    </row>
    <row r="11" spans="1:14" s="145" customFormat="1" ht="16.5" hidden="1" customHeight="1" x14ac:dyDescent="0.2">
      <c r="A11" s="267"/>
      <c r="B11" s="332"/>
      <c r="C11" s="361" t="s">
        <v>405</v>
      </c>
      <c r="D11" s="234"/>
      <c r="E11" s="267"/>
      <c r="F11" s="238"/>
      <c r="G11" s="267"/>
      <c r="H11" s="238"/>
      <c r="I11" s="238"/>
      <c r="J11" s="238"/>
      <c r="K11" s="238">
        <v>165.61</v>
      </c>
      <c r="L11" s="238"/>
      <c r="M11" s="238"/>
      <c r="N11" s="143"/>
    </row>
    <row r="12" spans="1:14" s="145" customFormat="1" ht="14.25" hidden="1" customHeight="1" x14ac:dyDescent="0.2">
      <c r="A12" s="267"/>
      <c r="B12" s="332"/>
      <c r="C12" s="361" t="s">
        <v>406</v>
      </c>
      <c r="D12" s="234"/>
      <c r="E12" s="267"/>
      <c r="F12" s="238"/>
      <c r="G12" s="267"/>
      <c r="H12" s="238"/>
      <c r="I12" s="238"/>
      <c r="J12" s="238"/>
      <c r="K12" s="238">
        <v>220.81</v>
      </c>
      <c r="L12" s="238"/>
      <c r="M12" s="238"/>
      <c r="N12" s="143"/>
    </row>
    <row r="13" spans="1:14" s="145" customFormat="1" ht="15" x14ac:dyDescent="0.2">
      <c r="A13" s="267"/>
      <c r="B13" s="332"/>
      <c r="C13" s="361" t="s">
        <v>407</v>
      </c>
      <c r="D13" s="234">
        <v>133.76</v>
      </c>
      <c r="E13" s="267"/>
      <c r="F13" s="238">
        <v>73.2</v>
      </c>
      <c r="G13" s="267"/>
      <c r="H13" s="238"/>
      <c r="I13" s="238">
        <v>73.2</v>
      </c>
      <c r="J13" s="238">
        <v>73.2</v>
      </c>
      <c r="K13" s="238">
        <v>105.44</v>
      </c>
      <c r="L13" s="238">
        <v>73.2</v>
      </c>
      <c r="M13" s="238">
        <v>73.2</v>
      </c>
      <c r="N13" s="143" t="e">
        <f>K13-#REF!</f>
        <v>#REF!</v>
      </c>
    </row>
    <row r="14" spans="1:14" s="145" customFormat="1" ht="15" x14ac:dyDescent="0.2">
      <c r="A14" s="267"/>
      <c r="B14" s="332"/>
      <c r="C14" s="361" t="s">
        <v>408</v>
      </c>
      <c r="D14" s="234">
        <v>176.91</v>
      </c>
      <c r="E14" s="267"/>
      <c r="F14" s="238">
        <v>175.92</v>
      </c>
      <c r="G14" s="267"/>
      <c r="H14" s="238"/>
      <c r="I14" s="238">
        <v>175.92</v>
      </c>
      <c r="J14" s="238">
        <v>177.94</v>
      </c>
      <c r="K14" s="238">
        <v>439.4</v>
      </c>
      <c r="L14" s="238">
        <v>175.92</v>
      </c>
      <c r="M14" s="238">
        <v>175.92</v>
      </c>
      <c r="N14" s="143" t="e">
        <f>K14-#REF!</f>
        <v>#REF!</v>
      </c>
    </row>
    <row r="15" spans="1:14" s="145" customFormat="1" ht="32.25" customHeight="1" x14ac:dyDescent="0.2">
      <c r="A15" s="267"/>
      <c r="B15" s="346"/>
      <c r="C15" s="361" t="s">
        <v>409</v>
      </c>
      <c r="D15" s="234">
        <v>162.75</v>
      </c>
      <c r="E15" s="267"/>
      <c r="F15" s="238">
        <v>182.46</v>
      </c>
      <c r="G15" s="267"/>
      <c r="H15" s="238"/>
      <c r="I15" s="238">
        <v>182.46</v>
      </c>
      <c r="J15" s="238">
        <v>184.59</v>
      </c>
      <c r="K15" s="238">
        <v>1219.01</v>
      </c>
      <c r="L15" s="238">
        <v>182.46</v>
      </c>
      <c r="M15" s="238">
        <v>182.46</v>
      </c>
      <c r="N15" s="143" t="e">
        <f>K15-#REF!</f>
        <v>#REF!</v>
      </c>
    </row>
    <row r="16" spans="1:14" s="145" customFormat="1" ht="46.9" customHeight="1" x14ac:dyDescent="0.2">
      <c r="A16" s="267">
        <v>2</v>
      </c>
      <c r="B16" s="341" t="s">
        <v>410</v>
      </c>
      <c r="C16" s="360" t="s">
        <v>411</v>
      </c>
      <c r="D16" s="234" t="s">
        <v>54</v>
      </c>
      <c r="E16" s="267" t="s">
        <v>55</v>
      </c>
      <c r="F16" s="233" t="s">
        <v>241</v>
      </c>
      <c r="G16" s="267" t="s">
        <v>242</v>
      </c>
      <c r="H16" s="233"/>
      <c r="I16" s="233" t="s">
        <v>241</v>
      </c>
      <c r="J16" s="60">
        <v>148.67099492288614</v>
      </c>
      <c r="K16" s="220">
        <v>329.96</v>
      </c>
      <c r="L16" s="233" t="s">
        <v>243</v>
      </c>
      <c r="M16" s="233" t="s">
        <v>243</v>
      </c>
      <c r="N16" s="143" t="e">
        <f>K16-#REF!</f>
        <v>#REF!</v>
      </c>
    </row>
    <row r="17" spans="1:14" s="145" customFormat="1" ht="19.5" customHeight="1" x14ac:dyDescent="0.2">
      <c r="A17" s="267"/>
      <c r="B17" s="332"/>
      <c r="C17" s="361" t="s">
        <v>402</v>
      </c>
      <c r="D17" s="250">
        <v>98.86</v>
      </c>
      <c r="E17" s="267"/>
      <c r="F17" s="250">
        <v>104</v>
      </c>
      <c r="G17" s="267"/>
      <c r="H17" s="238" t="e">
        <f>F17-#REF!</f>
        <v>#REF!</v>
      </c>
      <c r="I17" s="250">
        <v>104</v>
      </c>
      <c r="J17" s="59">
        <v>104</v>
      </c>
      <c r="K17" s="221">
        <v>233.34</v>
      </c>
      <c r="L17" s="250">
        <v>100</v>
      </c>
      <c r="M17" s="250">
        <v>100</v>
      </c>
      <c r="N17" s="143" t="e">
        <f>K17-#REF!</f>
        <v>#REF!</v>
      </c>
    </row>
    <row r="18" spans="1:14" s="145" customFormat="1" ht="15" x14ac:dyDescent="0.2">
      <c r="A18" s="267"/>
      <c r="B18" s="332"/>
      <c r="C18" s="361" t="s">
        <v>408</v>
      </c>
      <c r="D18" s="250">
        <v>355.49</v>
      </c>
      <c r="E18" s="267"/>
      <c r="F18" s="250">
        <v>288.5</v>
      </c>
      <c r="G18" s="267"/>
      <c r="H18" s="250"/>
      <c r="I18" s="250">
        <v>288.5</v>
      </c>
      <c r="J18" s="61">
        <v>310.31339200000002</v>
      </c>
      <c r="K18" s="222">
        <v>663.17</v>
      </c>
      <c r="L18" s="250">
        <v>295.66000000000003</v>
      </c>
      <c r="M18" s="250">
        <v>295.66000000000003</v>
      </c>
      <c r="N18" s="143" t="e">
        <f>K18-#REF!</f>
        <v>#REF!</v>
      </c>
    </row>
    <row r="19" spans="1:14" s="145" customFormat="1" ht="15" x14ac:dyDescent="0.2">
      <c r="A19" s="267"/>
      <c r="B19" s="332"/>
      <c r="C19" s="361" t="s">
        <v>409</v>
      </c>
      <c r="D19" s="250">
        <v>271.69</v>
      </c>
      <c r="E19" s="267"/>
      <c r="F19" s="250">
        <v>288.5</v>
      </c>
      <c r="G19" s="267"/>
      <c r="H19" s="250"/>
      <c r="I19" s="250">
        <v>288.5</v>
      </c>
      <c r="J19" s="61">
        <v>312.94156169219656</v>
      </c>
      <c r="K19" s="222">
        <v>1153.6099999999999</v>
      </c>
      <c r="L19" s="250">
        <v>295.66000000000003</v>
      </c>
      <c r="M19" s="250">
        <v>295.66000000000003</v>
      </c>
      <c r="N19" s="143" t="e">
        <f>K19-#REF!</f>
        <v>#REF!</v>
      </c>
    </row>
    <row r="20" spans="1:14" s="145" customFormat="1" ht="42.75" customHeight="1" x14ac:dyDescent="0.2">
      <c r="A20" s="267"/>
      <c r="B20" s="332"/>
      <c r="C20" s="360" t="s">
        <v>412</v>
      </c>
      <c r="D20" s="234" t="s">
        <v>56</v>
      </c>
      <c r="E20" s="267" t="s">
        <v>55</v>
      </c>
      <c r="F20" s="233" t="s">
        <v>244</v>
      </c>
      <c r="G20" s="267"/>
      <c r="H20" s="233"/>
      <c r="I20" s="233" t="s">
        <v>244</v>
      </c>
      <c r="J20" s="60">
        <v>71.731419578764303</v>
      </c>
      <c r="K20" s="220">
        <v>129.34</v>
      </c>
      <c r="L20" s="233" t="s">
        <v>245</v>
      </c>
      <c r="M20" s="233" t="s">
        <v>245</v>
      </c>
      <c r="N20" s="143" t="e">
        <f>K20-#REF!</f>
        <v>#REF!</v>
      </c>
    </row>
    <row r="21" spans="1:14" s="145" customFormat="1" ht="15" x14ac:dyDescent="0.2">
      <c r="A21" s="267"/>
      <c r="B21" s="332"/>
      <c r="C21" s="361" t="s">
        <v>402</v>
      </c>
      <c r="D21" s="250">
        <v>32.69</v>
      </c>
      <c r="E21" s="267"/>
      <c r="F21" s="250">
        <v>37.590000000000003</v>
      </c>
      <c r="G21" s="267"/>
      <c r="H21" s="238" t="e">
        <f>F21-#REF!</f>
        <v>#REF!</v>
      </c>
      <c r="I21" s="250">
        <v>37.590000000000003</v>
      </c>
      <c r="J21" s="60">
        <v>37.967999999999996</v>
      </c>
      <c r="K21" s="221">
        <v>51.38</v>
      </c>
      <c r="L21" s="250">
        <v>36.29</v>
      </c>
      <c r="M21" s="250">
        <v>36.29</v>
      </c>
      <c r="N21" s="143" t="e">
        <f>K21-#REF!</f>
        <v>#REF!</v>
      </c>
    </row>
    <row r="22" spans="1:14" s="145" customFormat="1" ht="15" x14ac:dyDescent="0.2">
      <c r="A22" s="267"/>
      <c r="B22" s="332"/>
      <c r="C22" s="361" t="s">
        <v>407</v>
      </c>
      <c r="D22" s="234">
        <v>66.42</v>
      </c>
      <c r="E22" s="267"/>
      <c r="F22" s="250">
        <v>62.85</v>
      </c>
      <c r="G22" s="267"/>
      <c r="H22" s="250"/>
      <c r="I22" s="250">
        <v>62.85</v>
      </c>
      <c r="J22" s="60">
        <v>67.249499999999998</v>
      </c>
      <c r="K22" s="221">
        <v>51.38</v>
      </c>
      <c r="L22" s="250">
        <v>66.42</v>
      </c>
      <c r="M22" s="250">
        <v>66.42</v>
      </c>
      <c r="N22" s="143" t="e">
        <f>K22-#REF!</f>
        <v>#REF!</v>
      </c>
    </row>
    <row r="23" spans="1:14" s="145" customFormat="1" ht="15" x14ac:dyDescent="0.2">
      <c r="A23" s="267"/>
      <c r="B23" s="332"/>
      <c r="C23" s="361" t="s">
        <v>408</v>
      </c>
      <c r="D23" s="250">
        <v>66.650000000000006</v>
      </c>
      <c r="E23" s="267"/>
      <c r="F23" s="250">
        <v>75.239999999999995</v>
      </c>
      <c r="G23" s="267"/>
      <c r="H23" s="250"/>
      <c r="I23" s="250">
        <v>75.239999999999995</v>
      </c>
      <c r="J23" s="61">
        <v>82.540164945259647</v>
      </c>
      <c r="K23" s="222">
        <v>176.42</v>
      </c>
      <c r="L23" s="250">
        <v>77.66</v>
      </c>
      <c r="M23" s="250">
        <v>77.66</v>
      </c>
      <c r="N23" s="143" t="e">
        <f>K23-#REF!</f>
        <v>#REF!</v>
      </c>
    </row>
    <row r="24" spans="1:14" s="145" customFormat="1" ht="15" x14ac:dyDescent="0.2">
      <c r="A24" s="267"/>
      <c r="B24" s="332"/>
      <c r="C24" s="361" t="s">
        <v>409</v>
      </c>
      <c r="D24" s="250">
        <v>66.650000000000006</v>
      </c>
      <c r="E24" s="267"/>
      <c r="F24" s="250">
        <v>75.239999999999995</v>
      </c>
      <c r="G24" s="267"/>
      <c r="H24" s="250"/>
      <c r="I24" s="250">
        <v>75.239999999999995</v>
      </c>
      <c r="J24" s="61">
        <v>82.540164945259647</v>
      </c>
      <c r="K24" s="222">
        <v>176.42</v>
      </c>
      <c r="L24" s="250">
        <v>77.66</v>
      </c>
      <c r="M24" s="250">
        <v>77.66</v>
      </c>
      <c r="N24" s="143" t="e">
        <f>K24-#REF!</f>
        <v>#REF!</v>
      </c>
    </row>
    <row r="25" spans="1:14" s="145" customFormat="1" ht="28.5" x14ac:dyDescent="0.2">
      <c r="A25" s="267"/>
      <c r="B25" s="332"/>
      <c r="C25" s="360" t="s">
        <v>413</v>
      </c>
      <c r="D25" s="234" t="s">
        <v>59</v>
      </c>
      <c r="E25" s="267" t="s">
        <v>23</v>
      </c>
      <c r="F25" s="233" t="s">
        <v>246</v>
      </c>
      <c r="G25" s="267" t="s">
        <v>247</v>
      </c>
      <c r="H25" s="233"/>
      <c r="I25" s="233" t="s">
        <v>246</v>
      </c>
      <c r="J25" s="233">
        <v>230.24</v>
      </c>
      <c r="K25" s="233">
        <v>528.05999999999995</v>
      </c>
      <c r="L25" s="233" t="s">
        <v>246</v>
      </c>
      <c r="M25" s="233" t="s">
        <v>246</v>
      </c>
      <c r="N25" s="143" t="e">
        <f>K25-#REF!</f>
        <v>#REF!</v>
      </c>
    </row>
    <row r="26" spans="1:14" s="145" customFormat="1" ht="15" x14ac:dyDescent="0.2">
      <c r="A26" s="267"/>
      <c r="B26" s="332"/>
      <c r="C26" s="361" t="s">
        <v>402</v>
      </c>
      <c r="D26" s="234">
        <v>107.94</v>
      </c>
      <c r="E26" s="267"/>
      <c r="F26" s="234">
        <v>107.94</v>
      </c>
      <c r="G26" s="267"/>
      <c r="H26" s="238" t="e">
        <f>F26-#REF!</f>
        <v>#REF!</v>
      </c>
      <c r="I26" s="234">
        <v>107.94</v>
      </c>
      <c r="J26" s="234">
        <v>109.53</v>
      </c>
      <c r="K26" s="234">
        <v>221.9</v>
      </c>
      <c r="L26" s="234">
        <v>107.94</v>
      </c>
      <c r="M26" s="234">
        <v>107.94</v>
      </c>
      <c r="N26" s="143" t="e">
        <f>K26-#REF!</f>
        <v>#REF!</v>
      </c>
    </row>
    <row r="27" spans="1:14" s="145" customFormat="1" ht="15" x14ac:dyDescent="0.2">
      <c r="A27" s="267"/>
      <c r="B27" s="332"/>
      <c r="C27" s="361" t="s">
        <v>408</v>
      </c>
      <c r="D27" s="234">
        <v>314.39999999999998</v>
      </c>
      <c r="E27" s="267"/>
      <c r="F27" s="234">
        <v>308.11</v>
      </c>
      <c r="G27" s="267"/>
      <c r="H27" s="234"/>
      <c r="I27" s="234">
        <v>308.11</v>
      </c>
      <c r="J27" s="234">
        <v>312.64999999999998</v>
      </c>
      <c r="K27" s="234">
        <v>729.14</v>
      </c>
      <c r="L27" s="234">
        <v>308.11</v>
      </c>
      <c r="M27" s="234">
        <v>308.11</v>
      </c>
      <c r="N27" s="143" t="e">
        <f>K27-#REF!</f>
        <v>#REF!</v>
      </c>
    </row>
    <row r="28" spans="1:14" s="145" customFormat="1" ht="15" x14ac:dyDescent="0.2">
      <c r="A28" s="267"/>
      <c r="B28" s="346"/>
      <c r="C28" s="361" t="s">
        <v>409</v>
      </c>
      <c r="D28" s="234" t="s">
        <v>60</v>
      </c>
      <c r="E28" s="267"/>
      <c r="F28" s="234">
        <v>308.14999999999998</v>
      </c>
      <c r="G28" s="267"/>
      <c r="H28" s="234"/>
      <c r="I28" s="234">
        <v>308.14999999999998</v>
      </c>
      <c r="J28" s="234">
        <v>312.69</v>
      </c>
      <c r="K28" s="234">
        <v>1291.17</v>
      </c>
      <c r="L28" s="234">
        <v>308.14999999999998</v>
      </c>
      <c r="M28" s="234">
        <v>308.14999999999998</v>
      </c>
      <c r="N28" s="143" t="e">
        <f>K28-#REF!</f>
        <v>#REF!</v>
      </c>
    </row>
    <row r="29" spans="1:14" s="145" customFormat="1" ht="31.5" customHeight="1" x14ac:dyDescent="0.2">
      <c r="A29" s="267">
        <v>3</v>
      </c>
      <c r="B29" s="337" t="s">
        <v>414</v>
      </c>
      <c r="C29" s="362" t="s">
        <v>401</v>
      </c>
      <c r="D29" s="234" t="s">
        <v>64</v>
      </c>
      <c r="E29" s="267" t="s">
        <v>23</v>
      </c>
      <c r="F29" s="233" t="s">
        <v>248</v>
      </c>
      <c r="G29" s="267" t="s">
        <v>249</v>
      </c>
      <c r="H29" s="233"/>
      <c r="I29" s="233" t="s">
        <v>248</v>
      </c>
      <c r="J29" s="233" t="s">
        <v>248</v>
      </c>
      <c r="K29" s="233">
        <v>181.37</v>
      </c>
      <c r="L29" s="233" t="s">
        <v>248</v>
      </c>
      <c r="M29" s="233" t="s">
        <v>248</v>
      </c>
      <c r="N29" s="143" t="e">
        <f>K29-#REF!</f>
        <v>#REF!</v>
      </c>
    </row>
    <row r="30" spans="1:14" s="145" customFormat="1" ht="15" x14ac:dyDescent="0.2">
      <c r="A30" s="267"/>
      <c r="B30" s="337"/>
      <c r="C30" s="363" t="s">
        <v>402</v>
      </c>
      <c r="D30" s="234">
        <v>79.569999999999993</v>
      </c>
      <c r="E30" s="267"/>
      <c r="F30" s="234">
        <v>75.91</v>
      </c>
      <c r="G30" s="267"/>
      <c r="H30" s="238" t="e">
        <f>F30-#REF!</f>
        <v>#REF!</v>
      </c>
      <c r="I30" s="234">
        <v>75.91</v>
      </c>
      <c r="J30" s="234">
        <v>75.91</v>
      </c>
      <c r="K30" s="234">
        <v>106.27</v>
      </c>
      <c r="L30" s="234">
        <v>75.91</v>
      </c>
      <c r="M30" s="234">
        <v>75.91</v>
      </c>
      <c r="N30" s="143" t="e">
        <f>K30-#REF!</f>
        <v>#REF!</v>
      </c>
    </row>
    <row r="31" spans="1:14" s="145" customFormat="1" ht="15" x14ac:dyDescent="0.2">
      <c r="A31" s="267"/>
      <c r="B31" s="337"/>
      <c r="C31" s="363" t="s">
        <v>407</v>
      </c>
      <c r="D31" s="234">
        <v>110.45</v>
      </c>
      <c r="E31" s="267"/>
      <c r="F31" s="234">
        <v>105.37</v>
      </c>
      <c r="G31" s="267"/>
      <c r="H31" s="234"/>
      <c r="I31" s="234">
        <v>105.37</v>
      </c>
      <c r="J31" s="234">
        <v>105.37</v>
      </c>
      <c r="K31" s="234">
        <v>106.27</v>
      </c>
      <c r="L31" s="234">
        <v>105.37</v>
      </c>
      <c r="M31" s="234">
        <v>105.37</v>
      </c>
      <c r="N31" s="143" t="e">
        <f>K31-#REF!</f>
        <v>#REF!</v>
      </c>
    </row>
    <row r="32" spans="1:14" s="145" customFormat="1" ht="15" x14ac:dyDescent="0.2">
      <c r="A32" s="267"/>
      <c r="B32" s="337"/>
      <c r="C32" s="363" t="s">
        <v>408</v>
      </c>
      <c r="D32" s="234">
        <v>167.6</v>
      </c>
      <c r="E32" s="267"/>
      <c r="F32" s="234">
        <v>159.88999999999999</v>
      </c>
      <c r="G32" s="267"/>
      <c r="H32" s="234"/>
      <c r="I32" s="234">
        <v>159.88999999999999</v>
      </c>
      <c r="J32" s="234">
        <v>159.88999999999999</v>
      </c>
      <c r="K32" s="234">
        <v>179.37</v>
      </c>
      <c r="L32" s="234">
        <v>159.88999999999999</v>
      </c>
      <c r="M32" s="234">
        <v>159.88999999999999</v>
      </c>
      <c r="N32" s="143" t="e">
        <f>K32-#REF!</f>
        <v>#REF!</v>
      </c>
    </row>
    <row r="33" spans="1:14" s="145" customFormat="1" ht="15" x14ac:dyDescent="0.2">
      <c r="A33" s="267"/>
      <c r="B33" s="337"/>
      <c r="C33" s="363" t="s">
        <v>409</v>
      </c>
      <c r="D33" s="234" t="s">
        <v>60</v>
      </c>
      <c r="E33" s="267"/>
      <c r="F33" s="234">
        <v>159.88999999999999</v>
      </c>
      <c r="G33" s="267"/>
      <c r="H33" s="234"/>
      <c r="I33" s="234">
        <v>159.88999999999999</v>
      </c>
      <c r="J33" s="234">
        <v>159.88999999999999</v>
      </c>
      <c r="K33" s="234">
        <v>337.93</v>
      </c>
      <c r="L33" s="234">
        <v>159.88999999999999</v>
      </c>
      <c r="M33" s="234">
        <v>159.88999999999999</v>
      </c>
      <c r="N33" s="143" t="e">
        <f>K33-#REF!</f>
        <v>#REF!</v>
      </c>
    </row>
    <row r="34" spans="1:14" s="145" customFormat="1" ht="71.25" x14ac:dyDescent="0.2">
      <c r="A34" s="267"/>
      <c r="B34" s="337"/>
      <c r="C34" s="362" t="s">
        <v>415</v>
      </c>
      <c r="D34" s="234" t="s">
        <v>65</v>
      </c>
      <c r="E34" s="267" t="s">
        <v>23</v>
      </c>
      <c r="F34" s="233" t="s">
        <v>66</v>
      </c>
      <c r="G34" s="267" t="s">
        <v>250</v>
      </c>
      <c r="H34" s="233"/>
      <c r="I34" s="233" t="s">
        <v>66</v>
      </c>
      <c r="J34" s="233" t="s">
        <v>66</v>
      </c>
      <c r="K34" s="233">
        <v>122.31</v>
      </c>
      <c r="L34" s="233" t="s">
        <v>66</v>
      </c>
      <c r="M34" s="233" t="s">
        <v>66</v>
      </c>
      <c r="N34" s="143" t="e">
        <f>K34-#REF!</f>
        <v>#REF!</v>
      </c>
    </row>
    <row r="35" spans="1:14" s="145" customFormat="1" ht="15" x14ac:dyDescent="0.2">
      <c r="A35" s="267"/>
      <c r="B35" s="337"/>
      <c r="C35" s="363" t="s">
        <v>402</v>
      </c>
      <c r="D35" s="234">
        <v>80.400000000000006</v>
      </c>
      <c r="E35" s="267"/>
      <c r="F35" s="234">
        <v>80.36</v>
      </c>
      <c r="G35" s="267"/>
      <c r="H35" s="238" t="e">
        <f>F35-#REF!</f>
        <v>#REF!</v>
      </c>
      <c r="I35" s="234">
        <v>80.36</v>
      </c>
      <c r="J35" s="234">
        <v>80.36</v>
      </c>
      <c r="K35" s="234">
        <v>80.36</v>
      </c>
      <c r="L35" s="234">
        <v>80.36</v>
      </c>
      <c r="M35" s="234">
        <v>80.36</v>
      </c>
      <c r="N35" s="143" t="e">
        <f>K35-#REF!</f>
        <v>#REF!</v>
      </c>
    </row>
    <row r="36" spans="1:14" s="145" customFormat="1" ht="85.5" x14ac:dyDescent="0.2">
      <c r="A36" s="267"/>
      <c r="B36" s="337"/>
      <c r="C36" s="362" t="s">
        <v>416</v>
      </c>
      <c r="D36" s="234" t="s">
        <v>67</v>
      </c>
      <c r="E36" s="267" t="s">
        <v>23</v>
      </c>
      <c r="F36" s="233" t="s">
        <v>67</v>
      </c>
      <c r="G36" s="267" t="s">
        <v>251</v>
      </c>
      <c r="H36" s="233"/>
      <c r="I36" s="233" t="s">
        <v>67</v>
      </c>
      <c r="J36" s="233" t="s">
        <v>67</v>
      </c>
      <c r="K36" s="233">
        <v>127</v>
      </c>
      <c r="L36" s="233" t="s">
        <v>67</v>
      </c>
      <c r="M36" s="233" t="s">
        <v>67</v>
      </c>
      <c r="N36" s="143" t="e">
        <f>K36-#REF!</f>
        <v>#REF!</v>
      </c>
    </row>
    <row r="37" spans="1:14" s="145" customFormat="1" ht="15" x14ac:dyDescent="0.2">
      <c r="A37" s="267"/>
      <c r="B37" s="337"/>
      <c r="C37" s="363" t="s">
        <v>402</v>
      </c>
      <c r="D37" s="234">
        <v>80.400000000000006</v>
      </c>
      <c r="E37" s="267"/>
      <c r="F37" s="234">
        <v>80.400000000000006</v>
      </c>
      <c r="G37" s="267"/>
      <c r="H37" s="238" t="e">
        <f>F37-#REF!</f>
        <v>#REF!</v>
      </c>
      <c r="I37" s="234">
        <v>80.400000000000006</v>
      </c>
      <c r="J37" s="234">
        <v>80.400000000000006</v>
      </c>
      <c r="K37" s="234">
        <v>80.400000000000006</v>
      </c>
      <c r="L37" s="234">
        <v>80.400000000000006</v>
      </c>
      <c r="M37" s="234">
        <v>80.400000000000006</v>
      </c>
      <c r="N37" s="143" t="e">
        <f>K37-#REF!</f>
        <v>#REF!</v>
      </c>
    </row>
    <row r="38" spans="1:14" s="145" customFormat="1" ht="15" x14ac:dyDescent="0.2">
      <c r="A38" s="267"/>
      <c r="B38" s="337"/>
      <c r="C38" s="363" t="s">
        <v>408</v>
      </c>
      <c r="D38" s="234">
        <v>232.1</v>
      </c>
      <c r="E38" s="267"/>
      <c r="F38" s="234">
        <v>232.1</v>
      </c>
      <c r="G38" s="267"/>
      <c r="H38" s="234"/>
      <c r="I38" s="234">
        <v>232.1</v>
      </c>
      <c r="J38" s="234">
        <v>232.1</v>
      </c>
      <c r="K38" s="234">
        <v>232.1</v>
      </c>
      <c r="L38" s="234">
        <v>232.1</v>
      </c>
      <c r="M38" s="234">
        <v>232.1</v>
      </c>
      <c r="N38" s="143" t="e">
        <f>K38-#REF!</f>
        <v>#REF!</v>
      </c>
    </row>
    <row r="39" spans="1:14" s="145" customFormat="1" ht="28.5" x14ac:dyDescent="0.2">
      <c r="A39" s="267"/>
      <c r="B39" s="337"/>
      <c r="C39" s="362" t="s">
        <v>417</v>
      </c>
      <c r="D39" s="234" t="s">
        <v>68</v>
      </c>
      <c r="E39" s="267" t="s">
        <v>23</v>
      </c>
      <c r="F39" s="233" t="s">
        <v>69</v>
      </c>
      <c r="G39" s="267" t="s">
        <v>252</v>
      </c>
      <c r="H39" s="233"/>
      <c r="I39" s="233" t="s">
        <v>69</v>
      </c>
      <c r="J39" s="233" t="s">
        <v>69</v>
      </c>
      <c r="K39" s="233">
        <v>154.91999999999999</v>
      </c>
      <c r="L39" s="233" t="s">
        <v>69</v>
      </c>
      <c r="M39" s="233" t="s">
        <v>69</v>
      </c>
      <c r="N39" s="143" t="e">
        <f>K39-#REF!</f>
        <v>#REF!</v>
      </c>
    </row>
    <row r="40" spans="1:14" s="145" customFormat="1" ht="15" x14ac:dyDescent="0.2">
      <c r="A40" s="267"/>
      <c r="B40" s="337"/>
      <c r="C40" s="363" t="s">
        <v>402</v>
      </c>
      <c r="D40" s="234">
        <v>118.13</v>
      </c>
      <c r="E40" s="267"/>
      <c r="F40" s="234">
        <v>118.13</v>
      </c>
      <c r="G40" s="267"/>
      <c r="H40" s="238" t="e">
        <f>F40-#REF!</f>
        <v>#REF!</v>
      </c>
      <c r="I40" s="234">
        <v>118.13</v>
      </c>
      <c r="J40" s="234">
        <v>118.13</v>
      </c>
      <c r="K40" s="234">
        <v>118.13</v>
      </c>
      <c r="L40" s="234">
        <v>118.13</v>
      </c>
      <c r="M40" s="234">
        <v>118.13</v>
      </c>
      <c r="N40" s="143" t="e">
        <f>K40-#REF!</f>
        <v>#REF!</v>
      </c>
    </row>
    <row r="41" spans="1:14" s="145" customFormat="1" ht="15" x14ac:dyDescent="0.2">
      <c r="A41" s="267"/>
      <c r="B41" s="337"/>
      <c r="C41" s="363" t="s">
        <v>407</v>
      </c>
      <c r="D41" s="234">
        <v>142.58000000000001</v>
      </c>
      <c r="E41" s="267"/>
      <c r="F41" s="234">
        <v>142.58000000000001</v>
      </c>
      <c r="G41" s="267"/>
      <c r="H41" s="234"/>
      <c r="I41" s="234">
        <v>142.58000000000001</v>
      </c>
      <c r="J41" s="234">
        <v>142.58000000000001</v>
      </c>
      <c r="K41" s="234">
        <v>142.58000000000001</v>
      </c>
      <c r="L41" s="234">
        <v>142.58000000000001</v>
      </c>
      <c r="M41" s="234">
        <v>142.58000000000001</v>
      </c>
      <c r="N41" s="143" t="e">
        <f>K41-#REF!</f>
        <v>#REF!</v>
      </c>
    </row>
    <row r="42" spans="1:14" s="145" customFormat="1" ht="15" x14ac:dyDescent="0.2">
      <c r="A42" s="267"/>
      <c r="B42" s="337"/>
      <c r="C42" s="363" t="s">
        <v>408</v>
      </c>
      <c r="D42" s="234">
        <v>193.64</v>
      </c>
      <c r="E42" s="267"/>
      <c r="F42" s="234">
        <v>193.64</v>
      </c>
      <c r="G42" s="267"/>
      <c r="H42" s="234"/>
      <c r="I42" s="234">
        <v>193.64</v>
      </c>
      <c r="J42" s="234">
        <v>193.64</v>
      </c>
      <c r="K42" s="234">
        <v>193.64</v>
      </c>
      <c r="L42" s="234">
        <v>193.64</v>
      </c>
      <c r="M42" s="234">
        <v>193.64</v>
      </c>
      <c r="N42" s="143" t="e">
        <f>K42-#REF!</f>
        <v>#REF!</v>
      </c>
    </row>
    <row r="43" spans="1:14" s="145" customFormat="1" ht="16.5" customHeight="1" x14ac:dyDescent="0.2">
      <c r="A43" s="267"/>
      <c r="B43" s="337"/>
      <c r="C43" s="363" t="s">
        <v>409</v>
      </c>
      <c r="D43" s="234" t="s">
        <v>60</v>
      </c>
      <c r="E43" s="267"/>
      <c r="F43" s="234"/>
      <c r="G43" s="267"/>
      <c r="H43" s="234"/>
      <c r="I43" s="234"/>
      <c r="J43" s="234"/>
      <c r="K43" s="234"/>
      <c r="L43" s="234"/>
      <c r="M43" s="234"/>
      <c r="N43" s="143" t="e">
        <f>K43-#REF!</f>
        <v>#REF!</v>
      </c>
    </row>
    <row r="44" spans="1:14" s="145" customFormat="1" ht="45.6" customHeight="1" x14ac:dyDescent="0.2">
      <c r="A44" s="267">
        <v>4</v>
      </c>
      <c r="B44" s="268" t="s">
        <v>74</v>
      </c>
      <c r="C44" s="364" t="s">
        <v>490</v>
      </c>
      <c r="D44" s="234" t="s">
        <v>77</v>
      </c>
      <c r="E44" s="271" t="s">
        <v>21</v>
      </c>
      <c r="F44" s="233" t="s">
        <v>253</v>
      </c>
      <c r="G44" s="271" t="s">
        <v>254</v>
      </c>
      <c r="H44" s="240"/>
      <c r="I44" s="233" t="s">
        <v>253</v>
      </c>
      <c r="J44" s="233" t="s">
        <v>253</v>
      </c>
      <c r="K44" s="233">
        <v>134.83000000000001</v>
      </c>
      <c r="L44" s="240" t="s">
        <v>253</v>
      </c>
      <c r="M44" s="240" t="s">
        <v>253</v>
      </c>
      <c r="N44" s="143" t="e">
        <f>K44-#REF!</f>
        <v>#REF!</v>
      </c>
    </row>
    <row r="45" spans="1:14" s="145" customFormat="1" ht="45.4" customHeight="1" x14ac:dyDescent="0.2">
      <c r="A45" s="267"/>
      <c r="B45" s="270"/>
      <c r="C45" s="358" t="s">
        <v>491</v>
      </c>
      <c r="D45" s="234">
        <v>122.1</v>
      </c>
      <c r="E45" s="271"/>
      <c r="F45" s="234">
        <v>122.1</v>
      </c>
      <c r="G45" s="271"/>
      <c r="H45" s="238" t="e">
        <f>F45-#REF!</f>
        <v>#REF!</v>
      </c>
      <c r="I45" s="234">
        <v>122.1</v>
      </c>
      <c r="J45" s="234">
        <v>122.1</v>
      </c>
      <c r="K45" s="233">
        <v>106.59</v>
      </c>
      <c r="L45" s="234">
        <v>122.1</v>
      </c>
      <c r="M45" s="234">
        <v>122.1</v>
      </c>
      <c r="N45" s="143" t="e">
        <f>K45-#REF!</f>
        <v>#REF!</v>
      </c>
    </row>
    <row r="46" spans="1:14" s="202" customFormat="1" ht="42.75" x14ac:dyDescent="0.2">
      <c r="A46" s="233">
        <v>5</v>
      </c>
      <c r="B46" s="366" t="s">
        <v>419</v>
      </c>
      <c r="C46" s="366" t="s">
        <v>401</v>
      </c>
      <c r="D46" s="233" t="s">
        <v>79</v>
      </c>
      <c r="E46" s="233" t="s">
        <v>29</v>
      </c>
      <c r="F46" s="233" t="s">
        <v>79</v>
      </c>
      <c r="G46" s="233" t="s">
        <v>212</v>
      </c>
      <c r="H46" s="104" t="e">
        <f>F46-#REF!</f>
        <v>#VALUE!</v>
      </c>
      <c r="I46" s="233" t="s">
        <v>79</v>
      </c>
      <c r="J46" s="233" t="s">
        <v>79</v>
      </c>
      <c r="K46" s="233">
        <v>170.86</v>
      </c>
      <c r="L46" s="233" t="s">
        <v>79</v>
      </c>
      <c r="M46" s="233" t="s">
        <v>79</v>
      </c>
      <c r="N46" s="201" t="e">
        <f>K46-#REF!</f>
        <v>#REF!</v>
      </c>
    </row>
    <row r="47" spans="1:14" s="145" customFormat="1" ht="67.7" customHeight="1" x14ac:dyDescent="0.2">
      <c r="A47" s="267">
        <v>6</v>
      </c>
      <c r="B47" s="337" t="s">
        <v>420</v>
      </c>
      <c r="C47" s="365" t="s">
        <v>421</v>
      </c>
      <c r="D47" s="234" t="s">
        <v>82</v>
      </c>
      <c r="E47" s="234" t="s">
        <v>29</v>
      </c>
      <c r="F47" s="233" t="s">
        <v>82</v>
      </c>
      <c r="G47" s="234" t="s">
        <v>213</v>
      </c>
      <c r="H47" s="233"/>
      <c r="I47" s="233" t="s">
        <v>82</v>
      </c>
      <c r="J47" s="233" t="s">
        <v>82</v>
      </c>
      <c r="K47" s="233">
        <v>136.41</v>
      </c>
      <c r="L47" s="233" t="s">
        <v>82</v>
      </c>
      <c r="M47" s="233" t="s">
        <v>82</v>
      </c>
      <c r="N47" s="143" t="e">
        <f>K47-#REF!</f>
        <v>#REF!</v>
      </c>
    </row>
    <row r="48" spans="1:14" s="145" customFormat="1" ht="42" customHeight="1" x14ac:dyDescent="0.2">
      <c r="A48" s="267"/>
      <c r="B48" s="337"/>
      <c r="C48" s="365" t="s">
        <v>422</v>
      </c>
      <c r="D48" s="234"/>
      <c r="E48" s="234"/>
      <c r="F48" s="233"/>
      <c r="G48" s="234"/>
      <c r="H48" s="233"/>
      <c r="I48" s="233"/>
      <c r="J48" s="233"/>
      <c r="K48" s="233">
        <v>126.06</v>
      </c>
      <c r="L48" s="233"/>
      <c r="M48" s="233"/>
      <c r="N48" s="143"/>
    </row>
    <row r="49" spans="1:18" s="145" customFormat="1" ht="15" x14ac:dyDescent="0.2">
      <c r="A49" s="267"/>
      <c r="B49" s="337"/>
      <c r="C49" s="367" t="s">
        <v>402</v>
      </c>
      <c r="D49" s="234"/>
      <c r="E49" s="234"/>
      <c r="F49" s="233"/>
      <c r="G49" s="234"/>
      <c r="H49" s="233"/>
      <c r="I49" s="233"/>
      <c r="J49" s="233"/>
      <c r="K49" s="234">
        <v>124.77</v>
      </c>
      <c r="L49" s="233"/>
      <c r="M49" s="233"/>
      <c r="N49" s="143"/>
    </row>
    <row r="50" spans="1:18" s="145" customFormat="1" ht="15" x14ac:dyDescent="0.2">
      <c r="A50" s="267"/>
      <c r="B50" s="337"/>
      <c r="C50" s="367" t="s">
        <v>408</v>
      </c>
      <c r="D50" s="234"/>
      <c r="E50" s="234"/>
      <c r="F50" s="233"/>
      <c r="G50" s="234"/>
      <c r="H50" s="233"/>
      <c r="I50" s="233"/>
      <c r="J50" s="233"/>
      <c r="K50" s="234">
        <v>169</v>
      </c>
      <c r="L50" s="233"/>
      <c r="M50" s="233"/>
      <c r="N50" s="143"/>
    </row>
    <row r="51" spans="1:18" s="145" customFormat="1" ht="17.25" customHeight="1" x14ac:dyDescent="0.2">
      <c r="A51" s="267"/>
      <c r="B51" s="337"/>
      <c r="C51" s="367" t="s">
        <v>409</v>
      </c>
      <c r="D51" s="234"/>
      <c r="E51" s="234"/>
      <c r="F51" s="233"/>
      <c r="G51" s="234"/>
      <c r="H51" s="233"/>
      <c r="I51" s="233"/>
      <c r="J51" s="233"/>
      <c r="K51" s="234">
        <v>178.06</v>
      </c>
      <c r="L51" s="233"/>
      <c r="M51" s="233"/>
      <c r="N51" s="143"/>
    </row>
    <row r="52" spans="1:18" s="145" customFormat="1" ht="99.75" x14ac:dyDescent="0.2">
      <c r="A52" s="267"/>
      <c r="B52" s="337"/>
      <c r="C52" s="365" t="s">
        <v>423</v>
      </c>
      <c r="D52" s="234" t="s">
        <v>83</v>
      </c>
      <c r="E52" s="267" t="s">
        <v>23</v>
      </c>
      <c r="F52" s="233" t="s">
        <v>255</v>
      </c>
      <c r="G52" s="267" t="s">
        <v>256</v>
      </c>
      <c r="H52" s="233"/>
      <c r="I52" s="233" t="s">
        <v>255</v>
      </c>
      <c r="J52" s="233" t="s">
        <v>319</v>
      </c>
      <c r="K52" s="233">
        <v>346.41</v>
      </c>
      <c r="L52" s="233" t="s">
        <v>255</v>
      </c>
      <c r="M52" s="233" t="s">
        <v>255</v>
      </c>
      <c r="N52" s="143" t="e">
        <f>K52-#REF!</f>
        <v>#REF!</v>
      </c>
    </row>
    <row r="53" spans="1:18" s="145" customFormat="1" ht="15" x14ac:dyDescent="0.2">
      <c r="A53" s="267"/>
      <c r="B53" s="337"/>
      <c r="C53" s="367" t="s">
        <v>402</v>
      </c>
      <c r="D53" s="234">
        <v>82.53</v>
      </c>
      <c r="E53" s="267"/>
      <c r="F53" s="234">
        <v>82.53</v>
      </c>
      <c r="G53" s="267"/>
      <c r="H53" s="238" t="e">
        <f>F53-#REF!</f>
        <v>#REF!</v>
      </c>
      <c r="I53" s="234">
        <v>82.53</v>
      </c>
      <c r="J53" s="234">
        <v>90.78</v>
      </c>
      <c r="K53" s="234">
        <v>150.36000000000001</v>
      </c>
      <c r="L53" s="234">
        <v>82.53</v>
      </c>
      <c r="M53" s="234">
        <v>82.53</v>
      </c>
      <c r="N53" s="143" t="e">
        <f>K53-#REF!</f>
        <v>#REF!</v>
      </c>
    </row>
    <row r="54" spans="1:18" s="145" customFormat="1" ht="15" x14ac:dyDescent="0.2">
      <c r="A54" s="267"/>
      <c r="B54" s="337"/>
      <c r="C54" s="367" t="s">
        <v>408</v>
      </c>
      <c r="D54" s="234">
        <v>179.91</v>
      </c>
      <c r="E54" s="267"/>
      <c r="F54" s="234">
        <v>304.22000000000003</v>
      </c>
      <c r="G54" s="267"/>
      <c r="H54" s="234"/>
      <c r="I54" s="234">
        <v>304.22000000000003</v>
      </c>
      <c r="J54" s="234">
        <v>365.06</v>
      </c>
      <c r="K54" s="234">
        <v>610.52</v>
      </c>
      <c r="L54" s="234">
        <v>304.22000000000003</v>
      </c>
      <c r="M54" s="234">
        <v>304.22000000000003</v>
      </c>
      <c r="N54" s="143" t="e">
        <f>K54-#REF!</f>
        <v>#REF!</v>
      </c>
    </row>
    <row r="55" spans="1:18" s="145" customFormat="1" ht="15" x14ac:dyDescent="0.2">
      <c r="A55" s="267"/>
      <c r="B55" s="337"/>
      <c r="C55" s="367" t="s">
        <v>409</v>
      </c>
      <c r="D55" s="234" t="s">
        <v>60</v>
      </c>
      <c r="E55" s="267"/>
      <c r="F55" s="234">
        <v>304.22000000000003</v>
      </c>
      <c r="G55" s="267"/>
      <c r="H55" s="234"/>
      <c r="I55" s="234">
        <v>304.22000000000003</v>
      </c>
      <c r="J55" s="234">
        <v>621.41999999999996</v>
      </c>
      <c r="K55" s="234">
        <v>1401.48</v>
      </c>
      <c r="L55" s="234">
        <v>304.22000000000003</v>
      </c>
      <c r="M55" s="234">
        <v>304.22000000000003</v>
      </c>
      <c r="N55" s="143" t="e">
        <f>K55-#REF!</f>
        <v>#REF!</v>
      </c>
    </row>
    <row r="56" spans="1:18" s="145" customFormat="1" ht="15.75" hidden="1" customHeight="1" x14ac:dyDescent="0.2">
      <c r="A56" s="267"/>
      <c r="B56" s="337"/>
      <c r="C56" s="365" t="s">
        <v>84</v>
      </c>
      <c r="D56" s="234" t="s">
        <v>85</v>
      </c>
      <c r="E56" s="267" t="s">
        <v>23</v>
      </c>
      <c r="F56" s="233" t="s">
        <v>85</v>
      </c>
      <c r="G56" s="267" t="s">
        <v>214</v>
      </c>
      <c r="H56" s="233"/>
      <c r="I56" s="233" t="s">
        <v>85</v>
      </c>
      <c r="J56" s="233"/>
      <c r="K56" s="233" t="s">
        <v>85</v>
      </c>
      <c r="L56" s="233" t="s">
        <v>85</v>
      </c>
      <c r="M56" s="233" t="s">
        <v>85</v>
      </c>
      <c r="N56" s="143" t="e">
        <f>K56-#REF!</f>
        <v>#VALUE!</v>
      </c>
    </row>
    <row r="57" spans="1:18" s="145" customFormat="1" ht="15.75" hidden="1" customHeight="1" x14ac:dyDescent="0.2">
      <c r="A57" s="267"/>
      <c r="B57" s="337"/>
      <c r="C57" s="367" t="s">
        <v>14</v>
      </c>
      <c r="D57" s="234">
        <v>74.010000000000005</v>
      </c>
      <c r="E57" s="267"/>
      <c r="F57" s="234">
        <v>74.010000000000005</v>
      </c>
      <c r="G57" s="267"/>
      <c r="H57" s="234"/>
      <c r="I57" s="234">
        <v>74.010000000000005</v>
      </c>
      <c r="J57" s="234"/>
      <c r="K57" s="234">
        <v>74.010000000000005</v>
      </c>
      <c r="L57" s="234">
        <v>74.010000000000005</v>
      </c>
      <c r="M57" s="234">
        <v>74.010000000000005</v>
      </c>
      <c r="N57" s="143" t="e">
        <f>K57-#REF!</f>
        <v>#REF!</v>
      </c>
    </row>
    <row r="58" spans="1:18" s="145" customFormat="1" ht="15.75" hidden="1" customHeight="1" x14ac:dyDescent="0.2">
      <c r="A58" s="267"/>
      <c r="B58" s="337"/>
      <c r="C58" s="367" t="s">
        <v>26</v>
      </c>
      <c r="D58" s="234">
        <v>76.47</v>
      </c>
      <c r="E58" s="267"/>
      <c r="F58" s="234">
        <v>76.47</v>
      </c>
      <c r="G58" s="267"/>
      <c r="H58" s="234"/>
      <c r="I58" s="234">
        <v>76.47</v>
      </c>
      <c r="J58" s="234"/>
      <c r="K58" s="234">
        <v>76.47</v>
      </c>
      <c r="L58" s="234">
        <v>76.47</v>
      </c>
      <c r="M58" s="234">
        <v>76.47</v>
      </c>
      <c r="N58" s="143" t="e">
        <f>K58-#REF!</f>
        <v>#REF!</v>
      </c>
    </row>
    <row r="59" spans="1:18" s="145" customFormat="1" ht="15.75" hidden="1" customHeight="1" x14ac:dyDescent="0.2">
      <c r="A59" s="267"/>
      <c r="B59" s="337"/>
      <c r="C59" s="367" t="s">
        <v>27</v>
      </c>
      <c r="D59" s="234">
        <v>85.1</v>
      </c>
      <c r="E59" s="267"/>
      <c r="F59" s="234">
        <v>85.1</v>
      </c>
      <c r="G59" s="267"/>
      <c r="H59" s="234"/>
      <c r="I59" s="234">
        <v>85.1</v>
      </c>
      <c r="J59" s="234"/>
      <c r="K59" s="234">
        <v>85.1</v>
      </c>
      <c r="L59" s="234">
        <v>85.1</v>
      </c>
      <c r="M59" s="234">
        <v>85.1</v>
      </c>
      <c r="N59" s="143" t="e">
        <f>K59-#REF!</f>
        <v>#REF!</v>
      </c>
    </row>
    <row r="60" spans="1:18" s="145" customFormat="1" ht="15.75" hidden="1" customHeight="1" x14ac:dyDescent="0.2">
      <c r="A60" s="267"/>
      <c r="B60" s="337"/>
      <c r="C60" s="367" t="s">
        <v>28</v>
      </c>
      <c r="D60" s="234" t="s">
        <v>60</v>
      </c>
      <c r="E60" s="267"/>
      <c r="F60" s="234" t="s">
        <v>60</v>
      </c>
      <c r="G60" s="267"/>
      <c r="H60" s="234"/>
      <c r="I60" s="234" t="s">
        <v>60</v>
      </c>
      <c r="J60" s="234"/>
      <c r="K60" s="234" t="s">
        <v>60</v>
      </c>
      <c r="L60" s="234" t="s">
        <v>60</v>
      </c>
      <c r="M60" s="234" t="s">
        <v>60</v>
      </c>
      <c r="N60" s="143" t="e">
        <f>K60-#REF!</f>
        <v>#VALUE!</v>
      </c>
    </row>
    <row r="61" spans="1:18" s="145" customFormat="1" ht="28.5" x14ac:dyDescent="0.2">
      <c r="A61" s="267"/>
      <c r="B61" s="337"/>
      <c r="C61" s="365" t="s">
        <v>424</v>
      </c>
      <c r="D61" s="234" t="s">
        <v>86</v>
      </c>
      <c r="E61" s="267" t="s">
        <v>29</v>
      </c>
      <c r="F61" s="233" t="s">
        <v>257</v>
      </c>
      <c r="G61" s="267" t="s">
        <v>258</v>
      </c>
      <c r="H61" s="233"/>
      <c r="I61" s="233" t="s">
        <v>257</v>
      </c>
      <c r="J61" s="233" t="s">
        <v>257</v>
      </c>
      <c r="K61" s="233">
        <v>126.94</v>
      </c>
      <c r="L61" s="233" t="s">
        <v>257</v>
      </c>
      <c r="M61" s="233" t="s">
        <v>257</v>
      </c>
      <c r="N61" s="143" t="e">
        <f>K61-#REF!</f>
        <v>#REF!</v>
      </c>
    </row>
    <row r="62" spans="1:18" s="145" customFormat="1" ht="15" x14ac:dyDescent="0.2">
      <c r="A62" s="267"/>
      <c r="B62" s="337"/>
      <c r="C62" s="367" t="s">
        <v>402</v>
      </c>
      <c r="D62" s="234">
        <v>96.97</v>
      </c>
      <c r="E62" s="267"/>
      <c r="F62" s="234">
        <v>101.8</v>
      </c>
      <c r="G62" s="267"/>
      <c r="H62" s="238" t="e">
        <f>F62-#REF!</f>
        <v>#REF!</v>
      </c>
      <c r="I62" s="234">
        <v>101.8</v>
      </c>
      <c r="J62" s="234">
        <v>101.8</v>
      </c>
      <c r="K62" s="234">
        <v>109.06</v>
      </c>
      <c r="L62" s="234">
        <v>101.8</v>
      </c>
      <c r="M62" s="234">
        <v>101.8</v>
      </c>
      <c r="N62" s="143" t="e">
        <f>K62-#REF!</f>
        <v>#REF!</v>
      </c>
    </row>
    <row r="63" spans="1:18" s="145" customFormat="1" ht="15" x14ac:dyDescent="0.2">
      <c r="A63" s="267"/>
      <c r="B63" s="337"/>
      <c r="C63" s="367" t="s">
        <v>407</v>
      </c>
      <c r="D63" s="234">
        <v>200</v>
      </c>
      <c r="E63" s="267"/>
      <c r="F63" s="234">
        <v>0</v>
      </c>
      <c r="G63" s="267"/>
      <c r="H63" s="234"/>
      <c r="I63" s="234">
        <v>0</v>
      </c>
      <c r="J63" s="234">
        <v>0</v>
      </c>
      <c r="K63" s="234">
        <v>109.06</v>
      </c>
      <c r="L63" s="234">
        <v>0</v>
      </c>
      <c r="M63" s="234">
        <v>0</v>
      </c>
      <c r="N63" s="143" t="e">
        <f>K63-#REF!</f>
        <v>#REF!</v>
      </c>
      <c r="R63" s="168"/>
    </row>
    <row r="64" spans="1:18" s="145" customFormat="1" ht="12.2" customHeight="1" x14ac:dyDescent="0.2">
      <c r="A64" s="267"/>
      <c r="B64" s="337"/>
      <c r="C64" s="367" t="s">
        <v>408</v>
      </c>
      <c r="D64" s="234">
        <v>250</v>
      </c>
      <c r="E64" s="267"/>
      <c r="F64" s="234">
        <v>219.3</v>
      </c>
      <c r="G64" s="267"/>
      <c r="H64" s="234"/>
      <c r="I64" s="234">
        <v>219.3</v>
      </c>
      <c r="J64" s="234">
        <v>219.3</v>
      </c>
      <c r="K64" s="234">
        <v>243</v>
      </c>
      <c r="L64" s="234">
        <v>219.3</v>
      </c>
      <c r="M64" s="234">
        <v>219.3</v>
      </c>
      <c r="N64" s="143" t="e">
        <f>K64-#REF!</f>
        <v>#REF!</v>
      </c>
    </row>
    <row r="65" spans="1:14" s="145" customFormat="1" ht="15" x14ac:dyDescent="0.2">
      <c r="A65" s="267"/>
      <c r="B65" s="337"/>
      <c r="C65" s="367" t="s">
        <v>409</v>
      </c>
      <c r="D65" s="234" t="s">
        <v>60</v>
      </c>
      <c r="E65" s="267"/>
      <c r="F65" s="234">
        <v>219.3</v>
      </c>
      <c r="G65" s="267"/>
      <c r="H65" s="234"/>
      <c r="I65" s="234">
        <v>219.3</v>
      </c>
      <c r="J65" s="234">
        <v>219.3</v>
      </c>
      <c r="K65" s="234">
        <v>243</v>
      </c>
      <c r="L65" s="234">
        <v>219.3</v>
      </c>
      <c r="M65" s="234">
        <v>219.3</v>
      </c>
      <c r="N65" s="143" t="e">
        <f>K65-#REF!</f>
        <v>#REF!</v>
      </c>
    </row>
    <row r="66" spans="1:14" s="145" customFormat="1" ht="45.4" customHeight="1" x14ac:dyDescent="0.2">
      <c r="A66" s="273">
        <v>7</v>
      </c>
      <c r="B66" s="341" t="s">
        <v>425</v>
      </c>
      <c r="C66" s="368" t="s">
        <v>426</v>
      </c>
      <c r="D66" s="234" t="s">
        <v>88</v>
      </c>
      <c r="E66" s="267" t="s">
        <v>55</v>
      </c>
      <c r="F66" s="233" t="s">
        <v>259</v>
      </c>
      <c r="G66" s="267" t="s">
        <v>260</v>
      </c>
      <c r="H66" s="233"/>
      <c r="I66" s="233" t="s">
        <v>259</v>
      </c>
      <c r="J66" s="233">
        <v>201.77</v>
      </c>
      <c r="K66" s="233">
        <v>345.72</v>
      </c>
      <c r="L66" s="233" t="s">
        <v>259</v>
      </c>
      <c r="M66" s="233" t="s">
        <v>259</v>
      </c>
      <c r="N66" s="143" t="e">
        <f>K66-#REF!</f>
        <v>#REF!</v>
      </c>
    </row>
    <row r="67" spans="1:14" s="145" customFormat="1" ht="15" x14ac:dyDescent="0.2">
      <c r="A67" s="274"/>
      <c r="B67" s="332"/>
      <c r="C67" s="370" t="s">
        <v>402</v>
      </c>
      <c r="D67" s="24">
        <v>142.6</v>
      </c>
      <c r="E67" s="267"/>
      <c r="F67" s="24">
        <v>158.44999999999999</v>
      </c>
      <c r="G67" s="267"/>
      <c r="H67" s="238" t="e">
        <f>F67-#REF!</f>
        <v>#REF!</v>
      </c>
      <c r="I67" s="24">
        <v>158.44999999999999</v>
      </c>
      <c r="J67" s="139">
        <v>153.41</v>
      </c>
      <c r="K67" s="24">
        <v>259.89</v>
      </c>
      <c r="L67" s="25">
        <v>158.44999999999999</v>
      </c>
      <c r="M67" s="25">
        <v>158.44999999999999</v>
      </c>
      <c r="N67" s="143" t="e">
        <f>K67-#REF!</f>
        <v>#REF!</v>
      </c>
    </row>
    <row r="68" spans="1:14" s="145" customFormat="1" ht="15" x14ac:dyDescent="0.2">
      <c r="A68" s="274"/>
      <c r="B68" s="332"/>
      <c r="C68" s="370" t="s">
        <v>407</v>
      </c>
      <c r="D68" s="22">
        <v>263.18</v>
      </c>
      <c r="E68" s="267"/>
      <c r="F68" s="24">
        <v>319.19</v>
      </c>
      <c r="G68" s="267"/>
      <c r="H68" s="25"/>
      <c r="I68" s="24">
        <v>319.19</v>
      </c>
      <c r="J68" s="139">
        <v>153.41</v>
      </c>
      <c r="K68" s="223">
        <v>259.89</v>
      </c>
      <c r="L68" s="25">
        <v>319.19</v>
      </c>
      <c r="M68" s="25">
        <v>319.19</v>
      </c>
      <c r="N68" s="143" t="e">
        <f>#REF!-#REF!</f>
        <v>#REF!</v>
      </c>
    </row>
    <row r="69" spans="1:14" s="145" customFormat="1" ht="15" x14ac:dyDescent="0.2">
      <c r="A69" s="274"/>
      <c r="B69" s="332"/>
      <c r="C69" s="370" t="s">
        <v>408</v>
      </c>
      <c r="D69" s="24">
        <v>343</v>
      </c>
      <c r="E69" s="267"/>
      <c r="F69" s="24">
        <v>343</v>
      </c>
      <c r="G69" s="267"/>
      <c r="H69" s="24"/>
      <c r="I69" s="24">
        <v>343</v>
      </c>
      <c r="J69" s="139">
        <v>309.61</v>
      </c>
      <c r="K69" s="24">
        <v>536.62</v>
      </c>
      <c r="L69" s="24">
        <v>343</v>
      </c>
      <c r="M69" s="24">
        <v>343</v>
      </c>
      <c r="N69" s="143" t="e">
        <f>K69-#REF!</f>
        <v>#REF!</v>
      </c>
    </row>
    <row r="70" spans="1:14" s="145" customFormat="1" ht="31.5" hidden="1" customHeight="1" x14ac:dyDescent="0.2">
      <c r="A70" s="274"/>
      <c r="B70" s="332"/>
      <c r="C70" s="368" t="s">
        <v>409</v>
      </c>
      <c r="D70" s="234" t="s">
        <v>89</v>
      </c>
      <c r="E70" s="267" t="s">
        <v>55</v>
      </c>
      <c r="F70" s="233" t="s">
        <v>90</v>
      </c>
      <c r="G70" s="267"/>
      <c r="H70" s="233"/>
      <c r="I70" s="233" t="s">
        <v>90</v>
      </c>
      <c r="J70" s="233" t="s">
        <v>90</v>
      </c>
      <c r="K70" s="233" t="s">
        <v>90</v>
      </c>
      <c r="L70" s="233" t="s">
        <v>90</v>
      </c>
      <c r="M70" s="233" t="s">
        <v>90</v>
      </c>
      <c r="N70" s="143" t="e">
        <f>K70-#REF!</f>
        <v>#VALUE!</v>
      </c>
    </row>
    <row r="71" spans="1:14" s="145" customFormat="1" ht="15.75" hidden="1" customHeight="1" x14ac:dyDescent="0.2">
      <c r="A71" s="274"/>
      <c r="B71" s="332"/>
      <c r="C71" s="370" t="s">
        <v>427</v>
      </c>
      <c r="D71" s="234">
        <v>41.5</v>
      </c>
      <c r="E71" s="267"/>
      <c r="F71" s="234">
        <v>46.99</v>
      </c>
      <c r="G71" s="267"/>
      <c r="H71" s="235"/>
      <c r="I71" s="234">
        <v>46.99</v>
      </c>
      <c r="J71" s="234">
        <v>46.99</v>
      </c>
      <c r="K71" s="234">
        <v>46.99</v>
      </c>
      <c r="L71" s="235">
        <v>46.99</v>
      </c>
      <c r="M71" s="235">
        <v>46.99</v>
      </c>
      <c r="N71" s="143" t="e">
        <f>K71-#REF!</f>
        <v>#REF!</v>
      </c>
    </row>
    <row r="72" spans="1:14" s="145" customFormat="1" ht="15.75" hidden="1" customHeight="1" x14ac:dyDescent="0.2">
      <c r="A72" s="274"/>
      <c r="B72" s="332"/>
      <c r="C72" s="370" t="s">
        <v>402</v>
      </c>
      <c r="D72" s="234">
        <v>61.27</v>
      </c>
      <c r="E72" s="267"/>
      <c r="F72" s="26">
        <v>56.58</v>
      </c>
      <c r="G72" s="267"/>
      <c r="H72" s="26"/>
      <c r="I72" s="26">
        <v>56.58</v>
      </c>
      <c r="J72" s="62">
        <v>56.58</v>
      </c>
      <c r="K72" s="26">
        <v>56.58</v>
      </c>
      <c r="L72" s="26">
        <v>56.58</v>
      </c>
      <c r="M72" s="26">
        <v>56.58</v>
      </c>
      <c r="N72" s="143" t="e">
        <f>K72-#REF!</f>
        <v>#REF!</v>
      </c>
    </row>
    <row r="73" spans="1:14" s="145" customFormat="1" ht="15.75" hidden="1" customHeight="1" x14ac:dyDescent="0.2">
      <c r="A73" s="274"/>
      <c r="B73" s="332"/>
      <c r="C73" s="370" t="s">
        <v>407</v>
      </c>
      <c r="D73" s="234">
        <v>57.2</v>
      </c>
      <c r="E73" s="267"/>
      <c r="F73" s="26">
        <v>58.27</v>
      </c>
      <c r="G73" s="267"/>
      <c r="H73" s="26"/>
      <c r="I73" s="26">
        <v>58.27</v>
      </c>
      <c r="J73" s="62">
        <v>58.27</v>
      </c>
      <c r="K73" s="26">
        <v>58.27</v>
      </c>
      <c r="L73" s="26">
        <v>58.27</v>
      </c>
      <c r="M73" s="26">
        <v>58.27</v>
      </c>
      <c r="N73" s="143" t="e">
        <f>K73-#REF!</f>
        <v>#REF!</v>
      </c>
    </row>
    <row r="74" spans="1:14" s="145" customFormat="1" ht="15.75" hidden="1" customHeight="1" x14ac:dyDescent="0.2">
      <c r="A74" s="274"/>
      <c r="B74" s="332"/>
      <c r="C74" s="370" t="s">
        <v>408</v>
      </c>
      <c r="D74" s="234">
        <v>61.27</v>
      </c>
      <c r="E74" s="267"/>
      <c r="F74" s="250">
        <v>56.58</v>
      </c>
      <c r="G74" s="267"/>
      <c r="H74" s="250"/>
      <c r="I74" s="250">
        <v>56.58</v>
      </c>
      <c r="J74" s="250">
        <v>56.58</v>
      </c>
      <c r="K74" s="250">
        <v>56.58</v>
      </c>
      <c r="L74" s="250">
        <v>56.58</v>
      </c>
      <c r="M74" s="250">
        <v>56.58</v>
      </c>
      <c r="N74" s="143" t="e">
        <f>K74-#REF!</f>
        <v>#REF!</v>
      </c>
    </row>
    <row r="75" spans="1:14" s="145" customFormat="1" ht="15.75" hidden="1" customHeight="1" x14ac:dyDescent="0.2">
      <c r="A75" s="274"/>
      <c r="B75" s="332"/>
      <c r="C75" s="369" t="s">
        <v>409</v>
      </c>
      <c r="D75" s="234"/>
      <c r="E75" s="234"/>
      <c r="F75" s="234"/>
      <c r="G75" s="267"/>
      <c r="H75" s="234"/>
      <c r="I75" s="234"/>
      <c r="J75" s="234"/>
      <c r="K75" s="234"/>
      <c r="L75" s="234"/>
      <c r="M75" s="234"/>
      <c r="N75" s="143" t="e">
        <f>K75-#REF!</f>
        <v>#REF!</v>
      </c>
    </row>
    <row r="76" spans="1:14" s="145" customFormat="1" ht="31.5" hidden="1" customHeight="1" x14ac:dyDescent="0.2">
      <c r="A76" s="274"/>
      <c r="B76" s="332"/>
      <c r="C76" s="368" t="s">
        <v>92</v>
      </c>
      <c r="D76" s="233" t="s">
        <v>215</v>
      </c>
      <c r="E76" s="233" t="s">
        <v>93</v>
      </c>
      <c r="F76" s="233" t="s">
        <v>216</v>
      </c>
      <c r="G76" s="267"/>
      <c r="H76" s="233"/>
      <c r="I76" s="233" t="s">
        <v>216</v>
      </c>
      <c r="J76" s="233" t="s">
        <v>216</v>
      </c>
      <c r="K76" s="233" t="s">
        <v>216</v>
      </c>
      <c r="L76" s="233" t="s">
        <v>216</v>
      </c>
      <c r="M76" s="233" t="s">
        <v>216</v>
      </c>
      <c r="N76" s="143" t="e">
        <f>K76-#REF!</f>
        <v>#VALUE!</v>
      </c>
    </row>
    <row r="77" spans="1:14" s="145" customFormat="1" ht="47.45" hidden="1" customHeight="1" x14ac:dyDescent="0.2">
      <c r="A77" s="274"/>
      <c r="B77" s="332"/>
      <c r="C77" s="368" t="s">
        <v>92</v>
      </c>
      <c r="D77" s="233" t="s">
        <v>217</v>
      </c>
      <c r="E77" s="233" t="s">
        <v>218</v>
      </c>
      <c r="F77" s="233" t="s">
        <v>217</v>
      </c>
      <c r="G77" s="267"/>
      <c r="H77" s="233"/>
      <c r="I77" s="233" t="s">
        <v>217</v>
      </c>
      <c r="J77" s="233" t="s">
        <v>217</v>
      </c>
      <c r="K77" s="233" t="s">
        <v>217</v>
      </c>
      <c r="L77" s="233" t="s">
        <v>217</v>
      </c>
      <c r="M77" s="233" t="s">
        <v>217</v>
      </c>
      <c r="N77" s="143" t="e">
        <f>K77-#REF!</f>
        <v>#VALUE!</v>
      </c>
    </row>
    <row r="78" spans="1:14" s="145" customFormat="1" ht="31.5" hidden="1" customHeight="1" x14ac:dyDescent="0.2">
      <c r="A78" s="274"/>
      <c r="B78" s="332"/>
      <c r="C78" s="368" t="s">
        <v>92</v>
      </c>
      <c r="D78" s="233" t="s">
        <v>95</v>
      </c>
      <c r="E78" s="233" t="s">
        <v>96</v>
      </c>
      <c r="F78" s="233" t="s">
        <v>95</v>
      </c>
      <c r="G78" s="267"/>
      <c r="H78" s="233"/>
      <c r="I78" s="233" t="s">
        <v>95</v>
      </c>
      <c r="J78" s="233" t="s">
        <v>95</v>
      </c>
      <c r="K78" s="233" t="s">
        <v>95</v>
      </c>
      <c r="L78" s="233" t="s">
        <v>95</v>
      </c>
      <c r="M78" s="233" t="s">
        <v>95</v>
      </c>
      <c r="N78" s="143" t="e">
        <f>K78-#REF!</f>
        <v>#VALUE!</v>
      </c>
    </row>
    <row r="79" spans="1:14" s="145" customFormat="1" ht="63.4" hidden="1" customHeight="1" x14ac:dyDescent="0.2">
      <c r="A79" s="274"/>
      <c r="B79" s="332"/>
      <c r="C79" s="368" t="s">
        <v>11</v>
      </c>
      <c r="D79" s="233" t="s">
        <v>219</v>
      </c>
      <c r="E79" s="233" t="s">
        <v>97</v>
      </c>
      <c r="F79" s="233" t="s">
        <v>219</v>
      </c>
      <c r="G79" s="267"/>
      <c r="H79" s="233"/>
      <c r="I79" s="233" t="s">
        <v>219</v>
      </c>
      <c r="J79" s="233" t="s">
        <v>219</v>
      </c>
      <c r="K79" s="233" t="s">
        <v>219</v>
      </c>
      <c r="L79" s="233" t="s">
        <v>219</v>
      </c>
      <c r="M79" s="233" t="s">
        <v>219</v>
      </c>
      <c r="N79" s="143" t="e">
        <f>K79-#REF!</f>
        <v>#VALUE!</v>
      </c>
    </row>
    <row r="80" spans="1:14" s="145" customFormat="1" ht="47.45" hidden="1" customHeight="1" x14ac:dyDescent="0.2">
      <c r="A80" s="274"/>
      <c r="B80" s="332"/>
      <c r="C80" s="368" t="s">
        <v>11</v>
      </c>
      <c r="D80" s="233" t="s">
        <v>219</v>
      </c>
      <c r="E80" s="233" t="s">
        <v>97</v>
      </c>
      <c r="F80" s="233" t="s">
        <v>100</v>
      </c>
      <c r="G80" s="267"/>
      <c r="H80" s="233"/>
      <c r="I80" s="233" t="s">
        <v>100</v>
      </c>
      <c r="J80" s="233" t="s">
        <v>100</v>
      </c>
      <c r="K80" s="233" t="s">
        <v>100</v>
      </c>
      <c r="L80" s="233" t="s">
        <v>100</v>
      </c>
      <c r="M80" s="233" t="s">
        <v>100</v>
      </c>
      <c r="N80" s="143" t="e">
        <f>K80-#REF!</f>
        <v>#VALUE!</v>
      </c>
    </row>
    <row r="81" spans="1:14" s="145" customFormat="1" ht="13.5" customHeight="1" x14ac:dyDescent="0.2">
      <c r="A81" s="274"/>
      <c r="B81" s="332"/>
      <c r="C81" s="370" t="s">
        <v>409</v>
      </c>
      <c r="D81" s="233"/>
      <c r="E81" s="233"/>
      <c r="F81" s="24">
        <v>343</v>
      </c>
      <c r="G81" s="267"/>
      <c r="H81" s="24"/>
      <c r="I81" s="24">
        <v>343</v>
      </c>
      <c r="J81" s="139">
        <v>310.31</v>
      </c>
      <c r="K81" s="24">
        <v>539.51</v>
      </c>
      <c r="L81" s="24">
        <v>343</v>
      </c>
      <c r="M81" s="24">
        <v>343</v>
      </c>
      <c r="N81" s="143" t="e">
        <f>K81-#REF!</f>
        <v>#REF!</v>
      </c>
    </row>
    <row r="82" spans="1:14" s="145" customFormat="1" ht="46.15" customHeight="1" x14ac:dyDescent="0.2">
      <c r="A82" s="274"/>
      <c r="B82" s="332"/>
      <c r="C82" s="368" t="s">
        <v>427</v>
      </c>
      <c r="D82" s="233"/>
      <c r="E82" s="233"/>
      <c r="F82" s="24"/>
      <c r="G82" s="234"/>
      <c r="H82" s="24"/>
      <c r="I82" s="24"/>
      <c r="J82" s="139"/>
      <c r="K82" s="196">
        <v>345.49</v>
      </c>
      <c r="L82" s="24"/>
      <c r="M82" s="24"/>
      <c r="N82" s="143"/>
    </row>
    <row r="83" spans="1:14" s="145" customFormat="1" ht="21.75" customHeight="1" x14ac:dyDescent="0.25">
      <c r="A83" s="274"/>
      <c r="B83" s="332"/>
      <c r="C83" s="370" t="s">
        <v>402</v>
      </c>
      <c r="D83" s="233"/>
      <c r="E83" s="233"/>
      <c r="F83" s="24"/>
      <c r="G83" s="234"/>
      <c r="H83" s="24"/>
      <c r="I83" s="24"/>
      <c r="J83" s="139"/>
      <c r="K83" s="204">
        <v>231.55</v>
      </c>
      <c r="L83" s="24"/>
      <c r="M83" s="24"/>
      <c r="N83" s="143"/>
    </row>
    <row r="84" spans="1:14" s="145" customFormat="1" ht="19.5" customHeight="1" x14ac:dyDescent="0.2">
      <c r="A84" s="274"/>
      <c r="B84" s="332"/>
      <c r="C84" s="370" t="s">
        <v>407</v>
      </c>
      <c r="D84" s="233"/>
      <c r="E84" s="233"/>
      <c r="F84" s="24"/>
      <c r="G84" s="234"/>
      <c r="H84" s="24"/>
      <c r="I84" s="24"/>
      <c r="J84" s="139"/>
      <c r="K84" s="139">
        <v>231.55</v>
      </c>
      <c r="L84" s="24"/>
      <c r="M84" s="24"/>
      <c r="N84" s="143"/>
    </row>
    <row r="85" spans="1:14" s="145" customFormat="1" ht="18" customHeight="1" x14ac:dyDescent="0.25">
      <c r="A85" s="274"/>
      <c r="B85" s="332"/>
      <c r="C85" s="370" t="s">
        <v>408</v>
      </c>
      <c r="D85" s="233"/>
      <c r="E85" s="233"/>
      <c r="F85" s="24"/>
      <c r="G85" s="234"/>
      <c r="H85" s="24"/>
      <c r="I85" s="24"/>
      <c r="J85" s="139"/>
      <c r="K85" s="204">
        <v>481.18</v>
      </c>
      <c r="L85" s="24"/>
      <c r="M85" s="24"/>
      <c r="N85" s="143"/>
    </row>
    <row r="86" spans="1:14" s="145" customFormat="1" ht="13.5" customHeight="1" x14ac:dyDescent="0.2">
      <c r="A86" s="274"/>
      <c r="B86" s="332"/>
      <c r="C86" s="370" t="s">
        <v>409</v>
      </c>
      <c r="D86" s="233"/>
      <c r="E86" s="233"/>
      <c r="F86" s="24"/>
      <c r="G86" s="234"/>
      <c r="H86" s="24"/>
      <c r="I86" s="24"/>
      <c r="J86" s="139"/>
      <c r="K86" s="139">
        <v>614.03</v>
      </c>
      <c r="L86" s="24"/>
      <c r="M86" s="24"/>
      <c r="N86" s="143"/>
    </row>
    <row r="87" spans="1:14" s="145" customFormat="1" ht="38.25" customHeight="1" x14ac:dyDescent="0.2">
      <c r="A87" s="274"/>
      <c r="B87" s="332"/>
      <c r="C87" s="368" t="s">
        <v>428</v>
      </c>
      <c r="D87" s="233"/>
      <c r="E87" s="233"/>
      <c r="F87" s="24"/>
      <c r="G87" s="234"/>
      <c r="H87" s="24"/>
      <c r="I87" s="24"/>
      <c r="J87" s="139"/>
      <c r="K87" s="205">
        <v>289.47000000000003</v>
      </c>
      <c r="L87" s="24"/>
      <c r="M87" s="24"/>
      <c r="N87" s="143"/>
    </row>
    <row r="88" spans="1:14" s="145" customFormat="1" ht="13.5" customHeight="1" x14ac:dyDescent="0.2">
      <c r="A88" s="274"/>
      <c r="B88" s="332"/>
      <c r="C88" s="370" t="s">
        <v>402</v>
      </c>
      <c r="D88" s="233"/>
      <c r="E88" s="233"/>
      <c r="F88" s="24"/>
      <c r="G88" s="234"/>
      <c r="H88" s="24"/>
      <c r="I88" s="24"/>
      <c r="J88" s="139"/>
      <c r="K88" s="139">
        <v>219.9</v>
      </c>
      <c r="L88" s="24"/>
      <c r="M88" s="24"/>
      <c r="N88" s="143"/>
    </row>
    <row r="89" spans="1:14" s="145" customFormat="1" ht="13.5" customHeight="1" x14ac:dyDescent="0.2">
      <c r="A89" s="274"/>
      <c r="B89" s="332"/>
      <c r="C89" s="370" t="s">
        <v>407</v>
      </c>
      <c r="D89" s="233"/>
      <c r="E89" s="233"/>
      <c r="F89" s="24"/>
      <c r="G89" s="234"/>
      <c r="H89" s="24"/>
      <c r="I89" s="24"/>
      <c r="J89" s="139"/>
      <c r="K89" s="206">
        <v>219.9</v>
      </c>
      <c r="L89" s="24"/>
      <c r="M89" s="24"/>
      <c r="N89" s="143"/>
    </row>
    <row r="90" spans="1:14" s="145" customFormat="1" ht="13.5" customHeight="1" x14ac:dyDescent="0.2">
      <c r="A90" s="274"/>
      <c r="B90" s="332"/>
      <c r="C90" s="370" t="s">
        <v>408</v>
      </c>
      <c r="D90" s="233"/>
      <c r="E90" s="233"/>
      <c r="F90" s="24"/>
      <c r="G90" s="234"/>
      <c r="H90" s="24"/>
      <c r="I90" s="24"/>
      <c r="J90" s="139"/>
      <c r="K90" s="139">
        <v>443.81</v>
      </c>
      <c r="L90" s="24"/>
      <c r="M90" s="24"/>
      <c r="N90" s="143"/>
    </row>
    <row r="91" spans="1:14" s="145" customFormat="1" ht="13.5" customHeight="1" x14ac:dyDescent="0.2">
      <c r="A91" s="274"/>
      <c r="B91" s="332"/>
      <c r="C91" s="370" t="s">
        <v>409</v>
      </c>
      <c r="D91" s="233"/>
      <c r="E91" s="233"/>
      <c r="F91" s="24"/>
      <c r="G91" s="234"/>
      <c r="H91" s="24"/>
      <c r="I91" s="24"/>
      <c r="J91" s="139"/>
      <c r="K91" s="206">
        <v>455.09</v>
      </c>
      <c r="L91" s="24"/>
      <c r="M91" s="24"/>
      <c r="N91" s="143"/>
    </row>
    <row r="92" spans="1:14" s="145" customFormat="1" ht="46.9" customHeight="1" x14ac:dyDescent="0.2">
      <c r="A92" s="273">
        <v>8</v>
      </c>
      <c r="B92" s="341" t="s">
        <v>429</v>
      </c>
      <c r="C92" s="368" t="s">
        <v>430</v>
      </c>
      <c r="D92" s="233"/>
      <c r="E92" s="233"/>
      <c r="F92" s="24"/>
      <c r="G92" s="234"/>
      <c r="H92" s="24"/>
      <c r="I92" s="233">
        <v>201.19</v>
      </c>
      <c r="J92" s="233">
        <v>201.19</v>
      </c>
      <c r="K92" s="224">
        <v>379.84</v>
      </c>
      <c r="L92" s="24"/>
      <c r="M92" s="24"/>
      <c r="N92" s="143"/>
    </row>
    <row r="93" spans="1:14" s="145" customFormat="1" ht="18.75" customHeight="1" x14ac:dyDescent="0.2">
      <c r="A93" s="274"/>
      <c r="B93" s="332"/>
      <c r="C93" s="370" t="s">
        <v>402</v>
      </c>
      <c r="D93" s="233"/>
      <c r="E93" s="233"/>
      <c r="F93" s="24"/>
      <c r="G93" s="234"/>
      <c r="H93" s="24"/>
      <c r="I93" s="234">
        <v>99.02</v>
      </c>
      <c r="J93" s="234">
        <v>99.02</v>
      </c>
      <c r="K93" s="225">
        <v>154.57</v>
      </c>
      <c r="L93" s="24"/>
      <c r="M93" s="24"/>
      <c r="N93" s="143"/>
    </row>
    <row r="94" spans="1:14" s="145" customFormat="1" ht="13.5" customHeight="1" x14ac:dyDescent="0.2">
      <c r="A94" s="274"/>
      <c r="B94" s="332"/>
      <c r="C94" s="370" t="s">
        <v>408</v>
      </c>
      <c r="D94" s="233"/>
      <c r="E94" s="233"/>
      <c r="F94" s="24"/>
      <c r="G94" s="234"/>
      <c r="H94" s="24"/>
      <c r="I94" s="141">
        <v>333.71</v>
      </c>
      <c r="J94" s="141">
        <v>333.71</v>
      </c>
      <c r="K94" s="225">
        <v>633.33000000000004</v>
      </c>
      <c r="L94" s="24"/>
      <c r="M94" s="24"/>
      <c r="N94" s="143"/>
    </row>
    <row r="95" spans="1:14" s="145" customFormat="1" ht="13.5" customHeight="1" x14ac:dyDescent="0.2">
      <c r="A95" s="274"/>
      <c r="B95" s="332"/>
      <c r="C95" s="370" t="s">
        <v>409</v>
      </c>
      <c r="D95" s="233"/>
      <c r="E95" s="233"/>
      <c r="F95" s="24"/>
      <c r="G95" s="234"/>
      <c r="H95" s="24"/>
      <c r="I95" s="141">
        <v>359.72</v>
      </c>
      <c r="J95" s="142">
        <v>359.72</v>
      </c>
      <c r="K95" s="226">
        <v>776.12</v>
      </c>
      <c r="L95" s="24"/>
      <c r="M95" s="24"/>
      <c r="N95" s="143"/>
    </row>
    <row r="96" spans="1:14" s="145" customFormat="1" ht="84.75" customHeight="1" x14ac:dyDescent="0.2">
      <c r="A96" s="274"/>
      <c r="B96" s="332"/>
      <c r="C96" s="368" t="s">
        <v>431</v>
      </c>
      <c r="D96" s="233"/>
      <c r="E96" s="233"/>
      <c r="F96" s="24"/>
      <c r="G96" s="234"/>
      <c r="H96" s="24"/>
      <c r="I96" s="233" t="s">
        <v>339</v>
      </c>
      <c r="J96" s="233">
        <v>176.25</v>
      </c>
      <c r="K96" s="233">
        <v>318.55</v>
      </c>
      <c r="L96" s="24"/>
      <c r="M96" s="24"/>
      <c r="N96" s="143"/>
    </row>
    <row r="97" spans="1:14" s="145" customFormat="1" ht="13.5" customHeight="1" x14ac:dyDescent="0.2">
      <c r="A97" s="274"/>
      <c r="B97" s="332"/>
      <c r="C97" s="370" t="s">
        <v>402</v>
      </c>
      <c r="D97" s="233"/>
      <c r="E97" s="233"/>
      <c r="F97" s="24"/>
      <c r="G97" s="234"/>
      <c r="H97" s="24"/>
      <c r="I97" s="234">
        <v>160.38999999999999</v>
      </c>
      <c r="J97" s="234">
        <v>166.61</v>
      </c>
      <c r="K97" s="234">
        <v>253.67</v>
      </c>
      <c r="L97" s="24"/>
      <c r="M97" s="24"/>
      <c r="N97" s="143"/>
    </row>
    <row r="98" spans="1:14" s="145" customFormat="1" ht="13.5" customHeight="1" x14ac:dyDescent="0.2">
      <c r="A98" s="274"/>
      <c r="B98" s="332"/>
      <c r="C98" s="370" t="s">
        <v>408</v>
      </c>
      <c r="D98" s="233"/>
      <c r="E98" s="233"/>
      <c r="F98" s="24"/>
      <c r="G98" s="234"/>
      <c r="H98" s="24"/>
      <c r="I98" s="234">
        <v>355</v>
      </c>
      <c r="J98" s="234">
        <v>278.93</v>
      </c>
      <c r="K98" s="234">
        <v>606.26</v>
      </c>
      <c r="L98" s="24"/>
      <c r="M98" s="24"/>
      <c r="N98" s="143"/>
    </row>
    <row r="99" spans="1:14" s="145" customFormat="1" ht="13.5" customHeight="1" x14ac:dyDescent="0.2">
      <c r="A99" s="274"/>
      <c r="B99" s="332"/>
      <c r="C99" s="370" t="s">
        <v>409</v>
      </c>
      <c r="D99" s="233"/>
      <c r="E99" s="233"/>
      <c r="F99" s="24"/>
      <c r="G99" s="234"/>
      <c r="H99" s="24"/>
      <c r="I99" s="234">
        <v>165.08</v>
      </c>
      <c r="J99" s="234">
        <v>288.98</v>
      </c>
      <c r="K99" s="234">
        <v>2931.56</v>
      </c>
      <c r="L99" s="24"/>
      <c r="M99" s="24"/>
      <c r="N99" s="143"/>
    </row>
    <row r="100" spans="1:14" s="145" customFormat="1" ht="57" x14ac:dyDescent="0.2">
      <c r="A100" s="275">
        <v>9</v>
      </c>
      <c r="B100" s="341" t="s">
        <v>432</v>
      </c>
      <c r="C100" s="371" t="s">
        <v>433</v>
      </c>
      <c r="D100" s="234" t="s">
        <v>108</v>
      </c>
      <c r="E100" s="267" t="s">
        <v>29</v>
      </c>
      <c r="F100" s="233" t="s">
        <v>261</v>
      </c>
      <c r="G100" s="267" t="s">
        <v>262</v>
      </c>
      <c r="H100" s="233"/>
      <c r="I100" s="233" t="s">
        <v>261</v>
      </c>
      <c r="J100" s="233">
        <v>162.56</v>
      </c>
      <c r="K100" s="233">
        <v>169.19</v>
      </c>
      <c r="L100" s="233" t="s">
        <v>261</v>
      </c>
      <c r="M100" s="233" t="s">
        <v>261</v>
      </c>
      <c r="N100" s="143" t="e">
        <f>K100-#REF!</f>
        <v>#REF!</v>
      </c>
    </row>
    <row r="101" spans="1:14" s="145" customFormat="1" ht="15" x14ac:dyDescent="0.2">
      <c r="A101" s="276"/>
      <c r="B101" s="332"/>
      <c r="C101" s="372" t="s">
        <v>402</v>
      </c>
      <c r="D101" s="234">
        <v>99.01</v>
      </c>
      <c r="E101" s="267"/>
      <c r="F101" s="234">
        <v>96.33</v>
      </c>
      <c r="G101" s="267"/>
      <c r="H101" s="238" t="e">
        <f>F101-#REF!</f>
        <v>#REF!</v>
      </c>
      <c r="I101" s="234">
        <v>96.33</v>
      </c>
      <c r="J101" s="234">
        <v>116.02</v>
      </c>
      <c r="K101" s="234">
        <v>122.19</v>
      </c>
      <c r="L101" s="234">
        <v>96.33</v>
      </c>
      <c r="M101" s="234">
        <v>96.33</v>
      </c>
      <c r="N101" s="143" t="e">
        <f>K101-#REF!</f>
        <v>#REF!</v>
      </c>
    </row>
    <row r="102" spans="1:14" s="145" customFormat="1" ht="15" x14ac:dyDescent="0.2">
      <c r="A102" s="276"/>
      <c r="B102" s="332"/>
      <c r="C102" s="372" t="s">
        <v>407</v>
      </c>
      <c r="D102" s="234">
        <v>162.93</v>
      </c>
      <c r="E102" s="267"/>
      <c r="F102" s="234">
        <v>96.33</v>
      </c>
      <c r="G102" s="267"/>
      <c r="H102" s="234"/>
      <c r="I102" s="234">
        <v>96.33</v>
      </c>
      <c r="J102" s="234">
        <v>116.02</v>
      </c>
      <c r="K102" s="234">
        <v>122.19</v>
      </c>
      <c r="L102" s="234">
        <v>96.33</v>
      </c>
      <c r="M102" s="234">
        <v>96.33</v>
      </c>
      <c r="N102" s="143" t="e">
        <f>K102-#REF!</f>
        <v>#REF!</v>
      </c>
    </row>
    <row r="103" spans="1:14" s="145" customFormat="1" ht="15" x14ac:dyDescent="0.2">
      <c r="A103" s="276"/>
      <c r="B103" s="332"/>
      <c r="C103" s="372" t="s">
        <v>408</v>
      </c>
      <c r="D103" s="234">
        <v>214.67</v>
      </c>
      <c r="E103" s="267"/>
      <c r="F103" s="234">
        <v>109.82</v>
      </c>
      <c r="G103" s="267"/>
      <c r="H103" s="234"/>
      <c r="I103" s="234">
        <v>109.82</v>
      </c>
      <c r="J103" s="234">
        <v>191.61</v>
      </c>
      <c r="K103" s="234">
        <v>201.8</v>
      </c>
      <c r="L103" s="234">
        <v>109.82</v>
      </c>
      <c r="M103" s="234">
        <v>109.82</v>
      </c>
      <c r="N103" s="143" t="e">
        <f>K103-#REF!</f>
        <v>#REF!</v>
      </c>
    </row>
    <row r="104" spans="1:14" s="145" customFormat="1" ht="16.5" customHeight="1" x14ac:dyDescent="0.2">
      <c r="A104" s="276"/>
      <c r="B104" s="332"/>
      <c r="C104" s="372" t="s">
        <v>409</v>
      </c>
      <c r="D104" s="234" t="s">
        <v>60</v>
      </c>
      <c r="E104" s="267"/>
      <c r="F104" s="234">
        <v>109.99</v>
      </c>
      <c r="G104" s="267"/>
      <c r="H104" s="234"/>
      <c r="I104" s="234">
        <v>109.99</v>
      </c>
      <c r="J104" s="234">
        <v>214.71</v>
      </c>
      <c r="K104" s="234">
        <v>206.53</v>
      </c>
      <c r="L104" s="234">
        <v>109.99</v>
      </c>
      <c r="M104" s="234">
        <v>109.99</v>
      </c>
      <c r="N104" s="143" t="e">
        <f>K104-#REF!</f>
        <v>#REF!</v>
      </c>
    </row>
    <row r="105" spans="1:14" s="145" customFormat="1" ht="60" customHeight="1" x14ac:dyDescent="0.2">
      <c r="A105" s="276"/>
      <c r="B105" s="332"/>
      <c r="C105" s="371" t="s">
        <v>434</v>
      </c>
      <c r="D105" s="234"/>
      <c r="E105" s="234"/>
      <c r="F105" s="234"/>
      <c r="G105" s="234"/>
      <c r="H105" s="234"/>
      <c r="I105" s="234"/>
      <c r="J105" s="234"/>
      <c r="K105" s="233">
        <v>365.39</v>
      </c>
      <c r="L105" s="234"/>
      <c r="M105" s="234"/>
      <c r="N105" s="143"/>
    </row>
    <row r="106" spans="1:14" s="145" customFormat="1" ht="53.25" customHeight="1" x14ac:dyDescent="0.2">
      <c r="A106" s="276"/>
      <c r="B106" s="332"/>
      <c r="C106" s="371" t="s">
        <v>435</v>
      </c>
      <c r="D106" s="234"/>
      <c r="E106" s="234"/>
      <c r="F106" s="234"/>
      <c r="G106" s="234"/>
      <c r="H106" s="234"/>
      <c r="I106" s="234"/>
      <c r="J106" s="234"/>
      <c r="K106" s="233">
        <v>123.76</v>
      </c>
      <c r="L106" s="234"/>
      <c r="M106" s="234"/>
      <c r="N106" s="143"/>
    </row>
    <row r="107" spans="1:14" s="145" customFormat="1" ht="53.25" customHeight="1" x14ac:dyDescent="0.2">
      <c r="A107" s="277"/>
      <c r="B107" s="346"/>
      <c r="C107" s="371" t="s">
        <v>436</v>
      </c>
      <c r="D107" s="234"/>
      <c r="E107" s="234"/>
      <c r="F107" s="234"/>
      <c r="G107" s="234"/>
      <c r="H107" s="234"/>
      <c r="I107" s="234"/>
      <c r="J107" s="234"/>
      <c r="K107" s="233">
        <v>157.47</v>
      </c>
      <c r="L107" s="234"/>
      <c r="M107" s="234"/>
      <c r="N107" s="143"/>
    </row>
    <row r="108" spans="1:14" s="145" customFormat="1" ht="55.5" customHeight="1" x14ac:dyDescent="0.2">
      <c r="A108" s="272">
        <v>10</v>
      </c>
      <c r="B108" s="337" t="s">
        <v>437</v>
      </c>
      <c r="C108" s="371" t="s">
        <v>438</v>
      </c>
      <c r="D108" s="234" t="s">
        <v>109</v>
      </c>
      <c r="E108" s="267" t="s">
        <v>29</v>
      </c>
      <c r="F108" s="233" t="s">
        <v>109</v>
      </c>
      <c r="G108" s="267" t="s">
        <v>220</v>
      </c>
      <c r="H108" s="233"/>
      <c r="I108" s="233" t="s">
        <v>109</v>
      </c>
      <c r="J108" s="233" t="s">
        <v>109</v>
      </c>
      <c r="K108" s="233">
        <v>400.36</v>
      </c>
      <c r="L108" s="233" t="s">
        <v>109</v>
      </c>
      <c r="M108" s="233" t="s">
        <v>109</v>
      </c>
      <c r="N108" s="143" t="e">
        <f>K108-#REF!</f>
        <v>#REF!</v>
      </c>
    </row>
    <row r="109" spans="1:14" s="145" customFormat="1" ht="15" x14ac:dyDescent="0.2">
      <c r="A109" s="272"/>
      <c r="B109" s="337"/>
      <c r="C109" s="372" t="s">
        <v>402</v>
      </c>
      <c r="D109" s="234">
        <v>217.7</v>
      </c>
      <c r="E109" s="267"/>
      <c r="F109" s="234">
        <v>217.7</v>
      </c>
      <c r="G109" s="267"/>
      <c r="H109" s="238" t="e">
        <f>F109-#REF!</f>
        <v>#REF!</v>
      </c>
      <c r="I109" s="234">
        <v>217.7</v>
      </c>
      <c r="J109" s="234">
        <v>217.7</v>
      </c>
      <c r="K109" s="234">
        <v>350.3</v>
      </c>
      <c r="L109" s="234">
        <v>217.7</v>
      </c>
      <c r="M109" s="234">
        <v>217.7</v>
      </c>
      <c r="N109" s="143" t="e">
        <f>K109-#REF!</f>
        <v>#REF!</v>
      </c>
    </row>
    <row r="110" spans="1:14" s="145" customFormat="1" ht="15" x14ac:dyDescent="0.2">
      <c r="A110" s="272"/>
      <c r="B110" s="337"/>
      <c r="C110" s="372" t="s">
        <v>407</v>
      </c>
      <c r="D110" s="234">
        <v>349</v>
      </c>
      <c r="E110" s="267"/>
      <c r="F110" s="234">
        <v>349</v>
      </c>
      <c r="G110" s="267"/>
      <c r="H110" s="234"/>
      <c r="I110" s="234">
        <v>349</v>
      </c>
      <c r="J110" s="234">
        <v>349</v>
      </c>
      <c r="K110" s="234">
        <v>350.3</v>
      </c>
      <c r="L110" s="234">
        <v>349</v>
      </c>
      <c r="M110" s="234">
        <v>349</v>
      </c>
      <c r="N110" s="143" t="e">
        <f>K110-#REF!</f>
        <v>#REF!</v>
      </c>
    </row>
    <row r="111" spans="1:14" s="145" customFormat="1" ht="15" x14ac:dyDescent="0.2">
      <c r="A111" s="272"/>
      <c r="B111" s="337"/>
      <c r="C111" s="372" t="s">
        <v>408</v>
      </c>
      <c r="D111" s="234">
        <v>480.56</v>
      </c>
      <c r="E111" s="267"/>
      <c r="F111" s="234">
        <v>480.56</v>
      </c>
      <c r="G111" s="267"/>
      <c r="H111" s="234"/>
      <c r="I111" s="234">
        <v>480.56</v>
      </c>
      <c r="J111" s="234">
        <v>480.56</v>
      </c>
      <c r="K111" s="234">
        <v>534.35</v>
      </c>
      <c r="L111" s="234">
        <v>480.56</v>
      </c>
      <c r="M111" s="234">
        <v>480.56</v>
      </c>
      <c r="N111" s="143" t="e">
        <f>K111-#REF!</f>
        <v>#REF!</v>
      </c>
    </row>
    <row r="112" spans="1:14" s="145" customFormat="1" ht="15" x14ac:dyDescent="0.2">
      <c r="A112" s="272"/>
      <c r="B112" s="337"/>
      <c r="C112" s="372" t="s">
        <v>409</v>
      </c>
      <c r="D112" s="234">
        <v>480.56</v>
      </c>
      <c r="E112" s="267"/>
      <c r="F112" s="234" t="s">
        <v>60</v>
      </c>
      <c r="G112" s="267"/>
      <c r="H112" s="234"/>
      <c r="I112" s="234" t="s">
        <v>60</v>
      </c>
      <c r="J112" s="234" t="s">
        <v>60</v>
      </c>
      <c r="K112" s="234">
        <v>2494.5</v>
      </c>
      <c r="L112" s="234" t="s">
        <v>60</v>
      </c>
      <c r="M112" s="234" t="s">
        <v>60</v>
      </c>
      <c r="N112" s="143" t="e">
        <f>K112-#REF!</f>
        <v>#REF!</v>
      </c>
    </row>
    <row r="113" spans="1:14" s="145" customFormat="1" ht="49.5" customHeight="1" x14ac:dyDescent="0.2">
      <c r="A113" s="272">
        <v>10</v>
      </c>
      <c r="B113" s="337" t="s">
        <v>439</v>
      </c>
      <c r="C113" s="371" t="s">
        <v>401</v>
      </c>
      <c r="D113" s="234" t="s">
        <v>112</v>
      </c>
      <c r="E113" s="267" t="s">
        <v>29</v>
      </c>
      <c r="F113" s="233" t="s">
        <v>112</v>
      </c>
      <c r="G113" s="267" t="s">
        <v>221</v>
      </c>
      <c r="H113" s="233"/>
      <c r="I113" s="233" t="s">
        <v>112</v>
      </c>
      <c r="J113" s="233" t="s">
        <v>112</v>
      </c>
      <c r="K113" s="233">
        <v>200.4</v>
      </c>
      <c r="L113" s="233" t="s">
        <v>112</v>
      </c>
      <c r="M113" s="233" t="s">
        <v>112</v>
      </c>
      <c r="N113" s="143" t="e">
        <f>K113-#REF!</f>
        <v>#REF!</v>
      </c>
    </row>
    <row r="114" spans="1:14" s="145" customFormat="1" ht="15" x14ac:dyDescent="0.2">
      <c r="A114" s="272"/>
      <c r="B114" s="337"/>
      <c r="C114" s="372" t="s">
        <v>402</v>
      </c>
      <c r="D114" s="234">
        <v>172.32</v>
      </c>
      <c r="E114" s="267"/>
      <c r="F114" s="234">
        <v>172.32</v>
      </c>
      <c r="G114" s="267"/>
      <c r="H114" s="238" t="e">
        <f>F114-#REF!</f>
        <v>#REF!</v>
      </c>
      <c r="I114" s="234">
        <v>172.32</v>
      </c>
      <c r="J114" s="234">
        <v>172.32</v>
      </c>
      <c r="K114" s="234">
        <v>89.29</v>
      </c>
      <c r="L114" s="234">
        <v>172.32</v>
      </c>
      <c r="M114" s="234">
        <v>172.32</v>
      </c>
      <c r="N114" s="143" t="e">
        <f>K114-#REF!</f>
        <v>#REF!</v>
      </c>
    </row>
    <row r="115" spans="1:14" s="145" customFormat="1" ht="15" x14ac:dyDescent="0.2">
      <c r="A115" s="272"/>
      <c r="B115" s="337"/>
      <c r="C115" s="372" t="s">
        <v>407</v>
      </c>
      <c r="D115" s="234" t="s">
        <v>60</v>
      </c>
      <c r="E115" s="267"/>
      <c r="F115" s="234" t="s">
        <v>60</v>
      </c>
      <c r="G115" s="267"/>
      <c r="H115" s="234"/>
      <c r="I115" s="234" t="s">
        <v>60</v>
      </c>
      <c r="J115" s="234" t="s">
        <v>60</v>
      </c>
      <c r="K115" s="234" t="s">
        <v>60</v>
      </c>
      <c r="L115" s="234" t="s">
        <v>60</v>
      </c>
      <c r="M115" s="234" t="s">
        <v>60</v>
      </c>
      <c r="N115" s="143" t="e">
        <f>K115-#REF!</f>
        <v>#VALUE!</v>
      </c>
    </row>
    <row r="116" spans="1:14" s="145" customFormat="1" ht="15" x14ac:dyDescent="0.2">
      <c r="A116" s="272"/>
      <c r="B116" s="337"/>
      <c r="C116" s="372" t="s">
        <v>408</v>
      </c>
      <c r="D116" s="234">
        <v>201.78</v>
      </c>
      <c r="E116" s="267"/>
      <c r="F116" s="234">
        <v>201.78</v>
      </c>
      <c r="G116" s="267"/>
      <c r="H116" s="234"/>
      <c r="I116" s="234">
        <v>201.78</v>
      </c>
      <c r="J116" s="234">
        <v>201.78</v>
      </c>
      <c r="K116" s="234">
        <v>223.21</v>
      </c>
      <c r="L116" s="234">
        <v>201.78</v>
      </c>
      <c r="M116" s="234">
        <v>201.78</v>
      </c>
      <c r="N116" s="143" t="e">
        <f>K116-#REF!</f>
        <v>#REF!</v>
      </c>
    </row>
    <row r="117" spans="1:14" s="145" customFormat="1" ht="15" x14ac:dyDescent="0.2">
      <c r="A117" s="272"/>
      <c r="B117" s="337"/>
      <c r="C117" s="372" t="s">
        <v>409</v>
      </c>
      <c r="D117" s="234">
        <v>201.78</v>
      </c>
      <c r="E117" s="267"/>
      <c r="F117" s="234" t="s">
        <v>60</v>
      </c>
      <c r="G117" s="267"/>
      <c r="H117" s="234"/>
      <c r="I117" s="234" t="s">
        <v>60</v>
      </c>
      <c r="J117" s="234" t="s">
        <v>60</v>
      </c>
      <c r="K117" s="234" t="s">
        <v>60</v>
      </c>
      <c r="L117" s="234" t="s">
        <v>60</v>
      </c>
      <c r="M117" s="234" t="s">
        <v>60</v>
      </c>
      <c r="N117" s="143" t="e">
        <f>K117-#REF!</f>
        <v>#VALUE!</v>
      </c>
    </row>
    <row r="118" spans="1:14" s="145" customFormat="1" ht="57" x14ac:dyDescent="0.2">
      <c r="A118" s="272"/>
      <c r="B118" s="337"/>
      <c r="C118" s="371" t="s">
        <v>440</v>
      </c>
      <c r="D118" s="234" t="s">
        <v>115</v>
      </c>
      <c r="E118" s="267" t="s">
        <v>21</v>
      </c>
      <c r="F118" s="233" t="s">
        <v>115</v>
      </c>
      <c r="G118" s="267" t="s">
        <v>222</v>
      </c>
      <c r="H118" s="233"/>
      <c r="I118" s="233" t="s">
        <v>115</v>
      </c>
      <c r="J118" s="233" t="s">
        <v>115</v>
      </c>
      <c r="K118" s="233">
        <v>190.35</v>
      </c>
      <c r="L118" s="233" t="s">
        <v>115</v>
      </c>
      <c r="M118" s="233" t="s">
        <v>115</v>
      </c>
      <c r="N118" s="143" t="e">
        <f>K118-#REF!</f>
        <v>#REF!</v>
      </c>
    </row>
    <row r="119" spans="1:14" s="145" customFormat="1" ht="15" x14ac:dyDescent="0.2">
      <c r="A119" s="272"/>
      <c r="B119" s="337"/>
      <c r="C119" s="372" t="s">
        <v>402</v>
      </c>
      <c r="D119" s="234">
        <v>178.3</v>
      </c>
      <c r="E119" s="267"/>
      <c r="F119" s="234">
        <v>178.3</v>
      </c>
      <c r="G119" s="267"/>
      <c r="H119" s="238" t="e">
        <f>F119-#REF!</f>
        <v>#REF!</v>
      </c>
      <c r="I119" s="234">
        <v>178.3</v>
      </c>
      <c r="J119" s="234">
        <v>178.3</v>
      </c>
      <c r="K119" s="234">
        <v>178.3</v>
      </c>
      <c r="L119" s="234">
        <v>178.3</v>
      </c>
      <c r="M119" s="234">
        <v>178.3</v>
      </c>
      <c r="N119" s="143" t="e">
        <f>K119-#REF!</f>
        <v>#REF!</v>
      </c>
    </row>
    <row r="120" spans="1:14" s="145" customFormat="1" ht="15" x14ac:dyDescent="0.2">
      <c r="A120" s="272"/>
      <c r="B120" s="337"/>
      <c r="C120" s="372" t="s">
        <v>407</v>
      </c>
      <c r="D120" s="234">
        <v>206.52</v>
      </c>
      <c r="E120" s="267"/>
      <c r="F120" s="234">
        <v>206.52</v>
      </c>
      <c r="G120" s="267"/>
      <c r="H120" s="234"/>
      <c r="I120" s="234">
        <v>206.52</v>
      </c>
      <c r="J120" s="234">
        <v>206.52</v>
      </c>
      <c r="K120" s="234">
        <v>206.52</v>
      </c>
      <c r="L120" s="234">
        <v>206.52</v>
      </c>
      <c r="M120" s="234">
        <v>206.52</v>
      </c>
      <c r="N120" s="143" t="e">
        <f>K120-#REF!</f>
        <v>#REF!</v>
      </c>
    </row>
    <row r="121" spans="1:14" s="145" customFormat="1" ht="15" x14ac:dyDescent="0.2">
      <c r="A121" s="272"/>
      <c r="B121" s="337"/>
      <c r="C121" s="372" t="s">
        <v>408</v>
      </c>
      <c r="D121" s="234">
        <v>232.75</v>
      </c>
      <c r="E121" s="267"/>
      <c r="F121" s="234">
        <v>232.75</v>
      </c>
      <c r="G121" s="267"/>
      <c r="H121" s="234"/>
      <c r="I121" s="234">
        <v>232.75</v>
      </c>
      <c r="J121" s="234">
        <v>232.75</v>
      </c>
      <c r="K121" s="234">
        <v>232.75</v>
      </c>
      <c r="L121" s="234">
        <v>232.75</v>
      </c>
      <c r="M121" s="234">
        <v>232.75</v>
      </c>
      <c r="N121" s="143" t="e">
        <f>K121-#REF!</f>
        <v>#REF!</v>
      </c>
    </row>
    <row r="122" spans="1:14" s="145" customFormat="1" ht="15" x14ac:dyDescent="0.2">
      <c r="A122" s="272"/>
      <c r="B122" s="337"/>
      <c r="C122" s="372" t="s">
        <v>409</v>
      </c>
      <c r="D122" s="234">
        <v>232.75</v>
      </c>
      <c r="E122" s="267"/>
      <c r="F122" s="234">
        <v>232.75</v>
      </c>
      <c r="G122" s="267"/>
      <c r="H122" s="234"/>
      <c r="I122" s="234">
        <v>232.75</v>
      </c>
      <c r="J122" s="234">
        <v>232.75</v>
      </c>
      <c r="K122" s="234">
        <v>232.75</v>
      </c>
      <c r="L122" s="234">
        <v>232.75</v>
      </c>
      <c r="M122" s="234">
        <v>232.75</v>
      </c>
      <c r="N122" s="143" t="e">
        <f>K122-#REF!</f>
        <v>#REF!</v>
      </c>
    </row>
    <row r="123" spans="1:14" s="145" customFormat="1" ht="56.25" customHeight="1" x14ac:dyDescent="0.2">
      <c r="A123" s="275">
        <v>11</v>
      </c>
      <c r="B123" s="341" t="s">
        <v>441</v>
      </c>
      <c r="C123" s="373" t="s">
        <v>442</v>
      </c>
      <c r="D123" s="234" t="s">
        <v>119</v>
      </c>
      <c r="E123" s="267" t="s">
        <v>104</v>
      </c>
      <c r="F123" s="233" t="s">
        <v>263</v>
      </c>
      <c r="G123" s="267" t="s">
        <v>264</v>
      </c>
      <c r="H123" s="233"/>
      <c r="I123" s="233" t="s">
        <v>263</v>
      </c>
      <c r="J123" s="233">
        <v>202.06</v>
      </c>
      <c r="K123" s="227">
        <v>436.24</v>
      </c>
      <c r="L123" s="233">
        <v>184.78</v>
      </c>
      <c r="M123" s="233">
        <v>184.78</v>
      </c>
      <c r="N123" s="143" t="e">
        <f>K123-#REF!</f>
        <v>#REF!</v>
      </c>
    </row>
    <row r="124" spans="1:14" s="145" customFormat="1" ht="15" x14ac:dyDescent="0.2">
      <c r="A124" s="276"/>
      <c r="B124" s="332"/>
      <c r="C124" s="377" t="s">
        <v>402</v>
      </c>
      <c r="D124" s="234">
        <v>148.18</v>
      </c>
      <c r="E124" s="267"/>
      <c r="F124" s="234">
        <v>156.94999999999999</v>
      </c>
      <c r="G124" s="267"/>
      <c r="H124" s="238" t="e">
        <f>F124-#REF!</f>
        <v>#REF!</v>
      </c>
      <c r="I124" s="234">
        <v>156.94999999999999</v>
      </c>
      <c r="J124" s="234">
        <v>151.22999999999999</v>
      </c>
      <c r="K124" s="228">
        <v>287.66000000000003</v>
      </c>
      <c r="L124" s="234">
        <v>147.01</v>
      </c>
      <c r="M124" s="234">
        <v>147.01</v>
      </c>
      <c r="N124" s="143" t="e">
        <f>K124-#REF!</f>
        <v>#REF!</v>
      </c>
    </row>
    <row r="125" spans="1:14" s="145" customFormat="1" ht="15" x14ac:dyDescent="0.2">
      <c r="A125" s="276"/>
      <c r="B125" s="332"/>
      <c r="C125" s="377" t="s">
        <v>408</v>
      </c>
      <c r="D125" s="234">
        <v>351.68</v>
      </c>
      <c r="E125" s="267"/>
      <c r="F125" s="234">
        <v>440.33</v>
      </c>
      <c r="G125" s="267"/>
      <c r="H125" s="234"/>
      <c r="I125" s="234">
        <v>440.33</v>
      </c>
      <c r="J125" s="234">
        <v>447.3</v>
      </c>
      <c r="K125" s="228">
        <v>1110.43</v>
      </c>
      <c r="L125" s="234">
        <v>418.1</v>
      </c>
      <c r="M125" s="234">
        <v>418.1</v>
      </c>
      <c r="N125" s="143" t="e">
        <f>K125-#REF!</f>
        <v>#REF!</v>
      </c>
    </row>
    <row r="126" spans="1:14" s="145" customFormat="1" ht="15" x14ac:dyDescent="0.2">
      <c r="A126" s="276"/>
      <c r="B126" s="332"/>
      <c r="C126" s="377" t="s">
        <v>409</v>
      </c>
      <c r="D126" s="234">
        <v>275.26</v>
      </c>
      <c r="E126" s="267"/>
      <c r="F126" s="234">
        <v>440.33</v>
      </c>
      <c r="G126" s="267"/>
      <c r="H126" s="234"/>
      <c r="I126" s="234">
        <v>440.33</v>
      </c>
      <c r="J126" s="234">
        <v>584.26</v>
      </c>
      <c r="K126" s="228">
        <v>2273.16</v>
      </c>
      <c r="L126" s="234">
        <v>418.1</v>
      </c>
      <c r="M126" s="234">
        <v>418.1</v>
      </c>
      <c r="N126" s="143" t="e">
        <f>K126-#REF!</f>
        <v>#REF!</v>
      </c>
    </row>
    <row r="127" spans="1:14" s="145" customFormat="1" ht="114" x14ac:dyDescent="0.2">
      <c r="A127" s="272">
        <v>12</v>
      </c>
      <c r="B127" s="337" t="s">
        <v>443</v>
      </c>
      <c r="C127" s="373" t="s">
        <v>444</v>
      </c>
      <c r="D127" s="234" t="s">
        <v>125</v>
      </c>
      <c r="E127" s="267" t="s">
        <v>126</v>
      </c>
      <c r="F127" s="233">
        <v>115.6</v>
      </c>
      <c r="G127" s="267" t="s">
        <v>265</v>
      </c>
      <c r="H127" s="233"/>
      <c r="I127" s="233">
        <v>115.6</v>
      </c>
      <c r="J127" s="233">
        <v>111.51</v>
      </c>
      <c r="K127" s="233">
        <v>289.42</v>
      </c>
      <c r="L127" s="233">
        <v>115.6</v>
      </c>
      <c r="M127" s="233">
        <v>115.6</v>
      </c>
      <c r="N127" s="143" t="e">
        <f>K127-#REF!</f>
        <v>#REF!</v>
      </c>
    </row>
    <row r="128" spans="1:14" s="145" customFormat="1" ht="15" x14ac:dyDescent="0.2">
      <c r="A128" s="272"/>
      <c r="B128" s="337"/>
      <c r="C128" s="377" t="s">
        <v>402</v>
      </c>
      <c r="D128" s="234">
        <v>97.42</v>
      </c>
      <c r="E128" s="267"/>
      <c r="F128" s="234">
        <v>97.42</v>
      </c>
      <c r="G128" s="267"/>
      <c r="H128" s="238" t="e">
        <f>F128-#REF!</f>
        <v>#REF!</v>
      </c>
      <c r="I128" s="234">
        <v>97.42</v>
      </c>
      <c r="J128" s="234">
        <v>97.42</v>
      </c>
      <c r="K128" s="234">
        <v>166.56</v>
      </c>
      <c r="L128" s="234">
        <v>97.42</v>
      </c>
      <c r="M128" s="234">
        <v>97.42</v>
      </c>
      <c r="N128" s="143" t="e">
        <f>K128-#REF!</f>
        <v>#REF!</v>
      </c>
    </row>
    <row r="129" spans="1:14" s="145" customFormat="1" ht="15" x14ac:dyDescent="0.2">
      <c r="A129" s="272"/>
      <c r="B129" s="337"/>
      <c r="C129" s="377" t="s">
        <v>407</v>
      </c>
      <c r="D129" s="234" t="s">
        <v>60</v>
      </c>
      <c r="E129" s="267"/>
      <c r="F129" s="234">
        <v>146.62</v>
      </c>
      <c r="G129" s="267"/>
      <c r="H129" s="234"/>
      <c r="I129" s="234">
        <v>146.62</v>
      </c>
      <c r="J129" s="234"/>
      <c r="K129" s="234" t="s">
        <v>60</v>
      </c>
      <c r="L129" s="234">
        <v>146.62</v>
      </c>
      <c r="M129" s="234">
        <v>146.62</v>
      </c>
      <c r="N129" s="143" t="e">
        <f>K129-#REF!</f>
        <v>#VALUE!</v>
      </c>
    </row>
    <row r="130" spans="1:14" s="145" customFormat="1" ht="15.75" customHeight="1" x14ac:dyDescent="0.2">
      <c r="A130" s="272"/>
      <c r="B130" s="337"/>
      <c r="C130" s="377" t="s">
        <v>408</v>
      </c>
      <c r="D130" s="234">
        <v>201.83</v>
      </c>
      <c r="E130" s="267"/>
      <c r="F130" s="234">
        <v>170.7</v>
      </c>
      <c r="G130" s="267"/>
      <c r="H130" s="234"/>
      <c r="I130" s="234">
        <v>170.7</v>
      </c>
      <c r="J130" s="234">
        <v>201.83</v>
      </c>
      <c r="K130" s="234">
        <v>418.48</v>
      </c>
      <c r="L130" s="234">
        <v>170.7</v>
      </c>
      <c r="M130" s="234">
        <v>170.7</v>
      </c>
      <c r="N130" s="143" t="e">
        <f>K130-#REF!</f>
        <v>#REF!</v>
      </c>
    </row>
    <row r="131" spans="1:14" s="145" customFormat="1" ht="15" x14ac:dyDescent="0.2">
      <c r="A131" s="272"/>
      <c r="B131" s="337"/>
      <c r="C131" s="377" t="s">
        <v>409</v>
      </c>
      <c r="D131" s="234">
        <v>146.62</v>
      </c>
      <c r="E131" s="267"/>
      <c r="F131" s="234">
        <v>170.7</v>
      </c>
      <c r="G131" s="267"/>
      <c r="H131" s="234"/>
      <c r="I131" s="234">
        <v>170.7</v>
      </c>
      <c r="J131" s="234">
        <v>164.62</v>
      </c>
      <c r="K131" s="234">
        <v>456</v>
      </c>
      <c r="L131" s="234">
        <v>170.7</v>
      </c>
      <c r="M131" s="234">
        <v>170.7</v>
      </c>
      <c r="N131" s="143" t="e">
        <f>K131-#REF!</f>
        <v>#REF!</v>
      </c>
    </row>
    <row r="132" spans="1:14" s="145" customFormat="1" ht="47.45" hidden="1" customHeight="1" x14ac:dyDescent="0.2">
      <c r="A132" s="272"/>
      <c r="B132" s="337"/>
      <c r="C132" s="373" t="s">
        <v>127</v>
      </c>
      <c r="D132" s="234" t="s">
        <v>128</v>
      </c>
      <c r="E132" s="267" t="s">
        <v>126</v>
      </c>
      <c r="F132" s="233" t="s">
        <v>128</v>
      </c>
      <c r="G132" s="267" t="s">
        <v>223</v>
      </c>
      <c r="H132" s="233"/>
      <c r="I132" s="233" t="s">
        <v>128</v>
      </c>
      <c r="J132" s="233"/>
      <c r="K132" s="233" t="s">
        <v>128</v>
      </c>
      <c r="L132" s="233" t="s">
        <v>128</v>
      </c>
      <c r="M132" s="233" t="s">
        <v>128</v>
      </c>
      <c r="N132" s="143" t="e">
        <f>K132-#REF!</f>
        <v>#VALUE!</v>
      </c>
    </row>
    <row r="133" spans="1:14" s="145" customFormat="1" ht="15.75" hidden="1" customHeight="1" x14ac:dyDescent="0.2">
      <c r="A133" s="272"/>
      <c r="B133" s="337"/>
      <c r="C133" s="377" t="s">
        <v>14</v>
      </c>
      <c r="D133" s="234">
        <v>88.52</v>
      </c>
      <c r="E133" s="267"/>
      <c r="F133" s="234">
        <v>88.52</v>
      </c>
      <c r="G133" s="267"/>
      <c r="H133" s="234"/>
      <c r="I133" s="234">
        <v>88.52</v>
      </c>
      <c r="J133" s="234"/>
      <c r="K133" s="234">
        <v>88.52</v>
      </c>
      <c r="L133" s="234">
        <v>88.52</v>
      </c>
      <c r="M133" s="234">
        <v>88.52</v>
      </c>
      <c r="N133" s="143" t="e">
        <f>K133-#REF!</f>
        <v>#REF!</v>
      </c>
    </row>
    <row r="134" spans="1:14" s="145" customFormat="1" ht="15.75" hidden="1" customHeight="1" x14ac:dyDescent="0.2">
      <c r="A134" s="272"/>
      <c r="B134" s="337"/>
      <c r="C134" s="377" t="s">
        <v>26</v>
      </c>
      <c r="D134" s="234" t="s">
        <v>60</v>
      </c>
      <c r="E134" s="267"/>
      <c r="F134" s="234" t="s">
        <v>60</v>
      </c>
      <c r="G134" s="267"/>
      <c r="H134" s="234"/>
      <c r="I134" s="234" t="s">
        <v>60</v>
      </c>
      <c r="J134" s="234"/>
      <c r="K134" s="234" t="s">
        <v>60</v>
      </c>
      <c r="L134" s="234" t="s">
        <v>60</v>
      </c>
      <c r="M134" s="234" t="s">
        <v>60</v>
      </c>
      <c r="N134" s="143" t="e">
        <f>K134-#REF!</f>
        <v>#VALUE!</v>
      </c>
    </row>
    <row r="135" spans="1:14" s="145" customFormat="1" ht="15.75" hidden="1" customHeight="1" x14ac:dyDescent="0.2">
      <c r="A135" s="272"/>
      <c r="B135" s="337"/>
      <c r="C135" s="377" t="s">
        <v>27</v>
      </c>
      <c r="D135" s="234">
        <v>104.58</v>
      </c>
      <c r="E135" s="267"/>
      <c r="F135" s="234">
        <v>104.58</v>
      </c>
      <c r="G135" s="267"/>
      <c r="H135" s="234"/>
      <c r="I135" s="234">
        <v>104.58</v>
      </c>
      <c r="J135" s="234"/>
      <c r="K135" s="234">
        <v>104.58</v>
      </c>
      <c r="L135" s="234">
        <v>104.58</v>
      </c>
      <c r="M135" s="234">
        <v>104.58</v>
      </c>
      <c r="N135" s="143" t="e">
        <f>K135-#REF!</f>
        <v>#REF!</v>
      </c>
    </row>
    <row r="136" spans="1:14" s="145" customFormat="1" ht="15.75" hidden="1" customHeight="1" x14ac:dyDescent="0.2">
      <c r="A136" s="272"/>
      <c r="B136" s="337"/>
      <c r="C136" s="377" t="s">
        <v>28</v>
      </c>
      <c r="D136" s="234">
        <v>102.28</v>
      </c>
      <c r="E136" s="267"/>
      <c r="F136" s="234">
        <v>102.28</v>
      </c>
      <c r="G136" s="267"/>
      <c r="H136" s="234"/>
      <c r="I136" s="234">
        <v>102.28</v>
      </c>
      <c r="J136" s="234"/>
      <c r="K136" s="234">
        <v>102.28</v>
      </c>
      <c r="L136" s="234">
        <v>102.28</v>
      </c>
      <c r="M136" s="234">
        <v>102.28</v>
      </c>
      <c r="N136" s="143" t="e">
        <f>K136-#REF!</f>
        <v>#REF!</v>
      </c>
    </row>
    <row r="137" spans="1:14" s="145" customFormat="1" ht="114" x14ac:dyDescent="0.2">
      <c r="A137" s="272"/>
      <c r="B137" s="337"/>
      <c r="C137" s="373" t="s">
        <v>445</v>
      </c>
      <c r="D137" s="234" t="s">
        <v>129</v>
      </c>
      <c r="E137" s="267" t="s">
        <v>130</v>
      </c>
      <c r="F137" s="233" t="s">
        <v>129</v>
      </c>
      <c r="G137" s="267" t="s">
        <v>266</v>
      </c>
      <c r="H137" s="233"/>
      <c r="I137" s="233" t="s">
        <v>129</v>
      </c>
      <c r="J137" s="233">
        <v>114.74</v>
      </c>
      <c r="K137" s="233">
        <v>106.85</v>
      </c>
      <c r="L137" s="233" t="s">
        <v>129</v>
      </c>
      <c r="M137" s="233" t="s">
        <v>129</v>
      </c>
      <c r="N137" s="143" t="e">
        <f>K137-#REF!</f>
        <v>#REF!</v>
      </c>
    </row>
    <row r="138" spans="1:14" s="145" customFormat="1" ht="15" x14ac:dyDescent="0.2">
      <c r="A138" s="272"/>
      <c r="B138" s="337"/>
      <c r="C138" s="377" t="s">
        <v>402</v>
      </c>
      <c r="D138" s="234">
        <v>92.86</v>
      </c>
      <c r="E138" s="267"/>
      <c r="F138" s="234">
        <v>92.86</v>
      </c>
      <c r="G138" s="267"/>
      <c r="H138" s="238" t="e">
        <f>F138-#REF!</f>
        <v>#REF!</v>
      </c>
      <c r="I138" s="234">
        <v>92.86</v>
      </c>
      <c r="J138" s="234">
        <v>100.25</v>
      </c>
      <c r="K138" s="234">
        <v>92.86</v>
      </c>
      <c r="L138" s="234">
        <v>92.86</v>
      </c>
      <c r="M138" s="234">
        <v>92.86</v>
      </c>
      <c r="N138" s="143" t="e">
        <f>K138-#REF!</f>
        <v>#REF!</v>
      </c>
    </row>
    <row r="139" spans="1:14" s="145" customFormat="1" ht="15" x14ac:dyDescent="0.2">
      <c r="A139" s="272"/>
      <c r="B139" s="337"/>
      <c r="C139" s="377" t="s">
        <v>407</v>
      </c>
      <c r="D139" s="234" t="s">
        <v>60</v>
      </c>
      <c r="E139" s="267"/>
      <c r="F139" s="234" t="s">
        <v>60</v>
      </c>
      <c r="G139" s="267"/>
      <c r="H139" s="234"/>
      <c r="I139" s="234" t="s">
        <v>60</v>
      </c>
      <c r="J139" s="234">
        <v>207.69</v>
      </c>
      <c r="K139" s="234">
        <v>92.86</v>
      </c>
      <c r="L139" s="234" t="s">
        <v>60</v>
      </c>
      <c r="M139" s="234" t="s">
        <v>60</v>
      </c>
      <c r="N139" s="143" t="e">
        <f>K139-#REF!</f>
        <v>#REF!</v>
      </c>
    </row>
    <row r="140" spans="1:14" s="145" customFormat="1" ht="15" x14ac:dyDescent="0.2">
      <c r="A140" s="272"/>
      <c r="B140" s="337"/>
      <c r="C140" s="377" t="s">
        <v>408</v>
      </c>
      <c r="D140" s="234">
        <v>116.64</v>
      </c>
      <c r="E140" s="267"/>
      <c r="F140" s="234">
        <v>116.64</v>
      </c>
      <c r="G140" s="267"/>
      <c r="H140" s="234"/>
      <c r="I140" s="234">
        <v>116.64</v>
      </c>
      <c r="J140" s="234">
        <v>172.43</v>
      </c>
      <c r="K140" s="234">
        <v>102.68</v>
      </c>
      <c r="L140" s="234">
        <v>116.64</v>
      </c>
      <c r="M140" s="234">
        <v>116.64</v>
      </c>
      <c r="N140" s="143" t="e">
        <f>K140-#REF!</f>
        <v>#REF!</v>
      </c>
    </row>
    <row r="141" spans="1:14" s="145" customFormat="1" ht="15" x14ac:dyDescent="0.2">
      <c r="A141" s="272"/>
      <c r="B141" s="337"/>
      <c r="C141" s="377" t="s">
        <v>409</v>
      </c>
      <c r="D141" s="234">
        <v>102.68</v>
      </c>
      <c r="E141" s="267"/>
      <c r="F141" s="234">
        <v>102.68</v>
      </c>
      <c r="G141" s="267"/>
      <c r="H141" s="234"/>
      <c r="I141" s="234">
        <v>102.68</v>
      </c>
      <c r="J141" s="234">
        <v>102.68</v>
      </c>
      <c r="K141" s="234">
        <v>203.86</v>
      </c>
      <c r="L141" s="234">
        <v>102.68</v>
      </c>
      <c r="M141" s="234">
        <v>102.68</v>
      </c>
      <c r="N141" s="143" t="e">
        <f>K141-#REF!</f>
        <v>#REF!</v>
      </c>
    </row>
    <row r="142" spans="1:14" s="145" customFormat="1" ht="28.5" x14ac:dyDescent="0.2">
      <c r="A142" s="272"/>
      <c r="B142" s="337"/>
      <c r="C142" s="373" t="s">
        <v>446</v>
      </c>
      <c r="D142" s="234" t="s">
        <v>131</v>
      </c>
      <c r="E142" s="267" t="s">
        <v>130</v>
      </c>
      <c r="F142" s="233" t="s">
        <v>131</v>
      </c>
      <c r="G142" s="267" t="s">
        <v>267</v>
      </c>
      <c r="H142" s="233"/>
      <c r="I142" s="233" t="s">
        <v>131</v>
      </c>
      <c r="J142" s="233" t="s">
        <v>131</v>
      </c>
      <c r="K142" s="233">
        <v>148.57</v>
      </c>
      <c r="L142" s="233" t="s">
        <v>131</v>
      </c>
      <c r="M142" s="233" t="s">
        <v>131</v>
      </c>
      <c r="N142" s="143" t="e">
        <f>K142-#REF!</f>
        <v>#REF!</v>
      </c>
    </row>
    <row r="143" spans="1:14" s="145" customFormat="1" ht="15" x14ac:dyDescent="0.2">
      <c r="A143" s="272"/>
      <c r="B143" s="337"/>
      <c r="C143" s="377" t="s">
        <v>402</v>
      </c>
      <c r="D143" s="234">
        <v>125.4</v>
      </c>
      <c r="E143" s="267"/>
      <c r="F143" s="234">
        <v>125.4</v>
      </c>
      <c r="G143" s="267"/>
      <c r="H143" s="238" t="e">
        <f>F143-#REF!</f>
        <v>#REF!</v>
      </c>
      <c r="I143" s="234">
        <v>125.4</v>
      </c>
      <c r="J143" s="234">
        <v>125.4</v>
      </c>
      <c r="K143" s="234">
        <v>125.4</v>
      </c>
      <c r="L143" s="234">
        <v>125.4</v>
      </c>
      <c r="M143" s="234">
        <v>125.4</v>
      </c>
      <c r="N143" s="143" t="e">
        <f>K143-#REF!</f>
        <v>#REF!</v>
      </c>
    </row>
    <row r="144" spans="1:14" s="145" customFormat="1" ht="15" x14ac:dyDescent="0.2">
      <c r="A144" s="272"/>
      <c r="B144" s="337"/>
      <c r="C144" s="377" t="s">
        <v>407</v>
      </c>
      <c r="D144" s="234" t="s">
        <v>60</v>
      </c>
      <c r="E144" s="267"/>
      <c r="F144" s="234" t="s">
        <v>60</v>
      </c>
      <c r="G144" s="267"/>
      <c r="H144" s="234"/>
      <c r="I144" s="234" t="s">
        <v>60</v>
      </c>
      <c r="J144" s="234" t="s">
        <v>60</v>
      </c>
      <c r="K144" s="234" t="s">
        <v>60</v>
      </c>
      <c r="L144" s="234" t="s">
        <v>60</v>
      </c>
      <c r="M144" s="234" t="s">
        <v>60</v>
      </c>
      <c r="N144" s="143" t="e">
        <f>K144-#REF!</f>
        <v>#VALUE!</v>
      </c>
    </row>
    <row r="145" spans="1:14" s="145" customFormat="1" ht="15" x14ac:dyDescent="0.2">
      <c r="A145" s="272"/>
      <c r="B145" s="337"/>
      <c r="C145" s="377" t="s">
        <v>408</v>
      </c>
      <c r="D145" s="234">
        <v>205.82</v>
      </c>
      <c r="E145" s="267"/>
      <c r="F145" s="234">
        <v>205.82</v>
      </c>
      <c r="G145" s="267"/>
      <c r="H145" s="234"/>
      <c r="I145" s="234">
        <v>205.82</v>
      </c>
      <c r="J145" s="234">
        <v>205.82</v>
      </c>
      <c r="K145" s="234">
        <v>205.82</v>
      </c>
      <c r="L145" s="234">
        <v>205.82</v>
      </c>
      <c r="M145" s="234">
        <v>205.82</v>
      </c>
      <c r="N145" s="143" t="e">
        <f>K145-#REF!</f>
        <v>#REF!</v>
      </c>
    </row>
    <row r="146" spans="1:14" s="145" customFormat="1" ht="15" x14ac:dyDescent="0.2">
      <c r="A146" s="272"/>
      <c r="B146" s="337"/>
      <c r="C146" s="377" t="s">
        <v>409</v>
      </c>
      <c r="D146" s="234">
        <v>290.2</v>
      </c>
      <c r="E146" s="267"/>
      <c r="F146" s="234">
        <v>190.2</v>
      </c>
      <c r="G146" s="267"/>
      <c r="H146" s="234"/>
      <c r="I146" s="234">
        <v>190.2</v>
      </c>
      <c r="J146" s="234">
        <v>190.2</v>
      </c>
      <c r="K146" s="234">
        <v>190.2</v>
      </c>
      <c r="L146" s="234">
        <v>190.2</v>
      </c>
      <c r="M146" s="234">
        <v>190.2</v>
      </c>
      <c r="N146" s="143" t="e">
        <f>K146-#REF!</f>
        <v>#REF!</v>
      </c>
    </row>
    <row r="147" spans="1:14" s="145" customFormat="1" ht="28.5" x14ac:dyDescent="0.2">
      <c r="A147" s="272">
        <v>13</v>
      </c>
      <c r="B147" s="337" t="s">
        <v>447</v>
      </c>
      <c r="C147" s="373" t="s">
        <v>448</v>
      </c>
      <c r="D147" s="234" t="s">
        <v>132</v>
      </c>
      <c r="E147" s="267" t="s">
        <v>126</v>
      </c>
      <c r="F147" s="233" t="s">
        <v>268</v>
      </c>
      <c r="G147" s="267" t="s">
        <v>269</v>
      </c>
      <c r="H147" s="233"/>
      <c r="I147" s="233" t="s">
        <v>268</v>
      </c>
      <c r="J147" s="233" t="s">
        <v>268</v>
      </c>
      <c r="K147" s="233">
        <v>311.29000000000002</v>
      </c>
      <c r="L147" s="233" t="s">
        <v>268</v>
      </c>
      <c r="M147" s="233" t="s">
        <v>268</v>
      </c>
      <c r="N147" s="143" t="e">
        <f>K147-#REF!</f>
        <v>#REF!</v>
      </c>
    </row>
    <row r="148" spans="1:14" s="145" customFormat="1" ht="15" x14ac:dyDescent="0.2">
      <c r="A148" s="272"/>
      <c r="B148" s="337"/>
      <c r="C148" s="377" t="s">
        <v>402</v>
      </c>
      <c r="D148" s="234">
        <v>300</v>
      </c>
      <c r="E148" s="267"/>
      <c r="F148" s="234">
        <v>258</v>
      </c>
      <c r="G148" s="267"/>
      <c r="H148" s="238" t="e">
        <f>F148-#REF!</f>
        <v>#REF!</v>
      </c>
      <c r="I148" s="234">
        <v>258</v>
      </c>
      <c r="J148" s="234">
        <v>258</v>
      </c>
      <c r="K148" s="234">
        <v>250.84</v>
      </c>
      <c r="L148" s="234">
        <v>258</v>
      </c>
      <c r="M148" s="234">
        <v>258</v>
      </c>
      <c r="N148" s="143" t="e">
        <f>K148-#REF!</f>
        <v>#REF!</v>
      </c>
    </row>
    <row r="149" spans="1:14" s="145" customFormat="1" ht="15" x14ac:dyDescent="0.2">
      <c r="A149" s="272"/>
      <c r="B149" s="337"/>
      <c r="C149" s="377" t="s">
        <v>407</v>
      </c>
      <c r="D149" s="234" t="s">
        <v>60</v>
      </c>
      <c r="E149" s="267"/>
      <c r="F149" s="234" t="s">
        <v>60</v>
      </c>
      <c r="G149" s="267"/>
      <c r="H149" s="234"/>
      <c r="I149" s="234" t="s">
        <v>60</v>
      </c>
      <c r="J149" s="234" t="s">
        <v>60</v>
      </c>
      <c r="K149" s="234" t="s">
        <v>60</v>
      </c>
      <c r="L149" s="234" t="s">
        <v>60</v>
      </c>
      <c r="M149" s="234" t="s">
        <v>60</v>
      </c>
      <c r="N149" s="143" t="e">
        <f>K149-#REF!</f>
        <v>#VALUE!</v>
      </c>
    </row>
    <row r="150" spans="1:14" s="145" customFormat="1" ht="13.5" customHeight="1" x14ac:dyDescent="0.2">
      <c r="A150" s="272"/>
      <c r="B150" s="337"/>
      <c r="C150" s="377" t="s">
        <v>408</v>
      </c>
      <c r="D150" s="234">
        <v>410.12</v>
      </c>
      <c r="E150" s="267"/>
      <c r="F150" s="234">
        <v>354.88</v>
      </c>
      <c r="G150" s="267"/>
      <c r="H150" s="234"/>
      <c r="I150" s="234">
        <v>354.88</v>
      </c>
      <c r="J150" s="234">
        <v>354.88</v>
      </c>
      <c r="K150" s="234">
        <v>334.5</v>
      </c>
      <c r="L150" s="234">
        <v>354.88</v>
      </c>
      <c r="M150" s="234">
        <v>354.88</v>
      </c>
      <c r="N150" s="143" t="e">
        <f>K150-#REF!</f>
        <v>#REF!</v>
      </c>
    </row>
    <row r="151" spans="1:14" s="145" customFormat="1" ht="15" x14ac:dyDescent="0.2">
      <c r="A151" s="272"/>
      <c r="B151" s="337"/>
      <c r="C151" s="377" t="s">
        <v>409</v>
      </c>
      <c r="D151" s="234">
        <v>400</v>
      </c>
      <c r="E151" s="267"/>
      <c r="F151" s="234">
        <v>348.46</v>
      </c>
      <c r="G151" s="267"/>
      <c r="H151" s="234"/>
      <c r="I151" s="234">
        <v>348.46</v>
      </c>
      <c r="J151" s="234">
        <v>348.46</v>
      </c>
      <c r="K151" s="234">
        <v>342.91</v>
      </c>
      <c r="L151" s="234">
        <v>348.46</v>
      </c>
      <c r="M151" s="234">
        <v>348.46</v>
      </c>
      <c r="N151" s="143" t="e">
        <f>K151-#REF!</f>
        <v>#REF!</v>
      </c>
    </row>
    <row r="152" spans="1:14" s="145" customFormat="1" ht="28.9" customHeight="1" x14ac:dyDescent="0.2">
      <c r="A152" s="275">
        <v>14</v>
      </c>
      <c r="B152" s="341" t="s">
        <v>449</v>
      </c>
      <c r="C152" s="373" t="s">
        <v>401</v>
      </c>
      <c r="D152" s="234" t="s">
        <v>134</v>
      </c>
      <c r="E152" s="267" t="s">
        <v>126</v>
      </c>
      <c r="F152" s="233" t="s">
        <v>134</v>
      </c>
      <c r="G152" s="267" t="s">
        <v>270</v>
      </c>
      <c r="H152" s="233"/>
      <c r="I152" s="233" t="s">
        <v>134</v>
      </c>
      <c r="J152" s="233">
        <v>133.63</v>
      </c>
      <c r="K152" s="233">
        <v>231.34</v>
      </c>
      <c r="L152" s="233" t="s">
        <v>134</v>
      </c>
      <c r="M152" s="233" t="s">
        <v>134</v>
      </c>
      <c r="N152" s="143" t="e">
        <f>K152-#REF!</f>
        <v>#REF!</v>
      </c>
    </row>
    <row r="153" spans="1:14" s="145" customFormat="1" ht="15" x14ac:dyDescent="0.2">
      <c r="A153" s="276"/>
      <c r="B153" s="332"/>
      <c r="C153" s="377" t="s">
        <v>402</v>
      </c>
      <c r="D153" s="234">
        <v>81.67</v>
      </c>
      <c r="E153" s="267"/>
      <c r="F153" s="234">
        <v>81.67</v>
      </c>
      <c r="G153" s="267"/>
      <c r="H153" s="238" t="e">
        <f>F153-#REF!</f>
        <v>#REF!</v>
      </c>
      <c r="I153" s="234">
        <v>81.67</v>
      </c>
      <c r="J153" s="234">
        <v>85.75</v>
      </c>
      <c r="K153" s="234">
        <v>148.35</v>
      </c>
      <c r="L153" s="234">
        <v>81.67</v>
      </c>
      <c r="M153" s="234">
        <v>81.67</v>
      </c>
      <c r="N153" s="143" t="e">
        <f>K153-#REF!</f>
        <v>#REF!</v>
      </c>
    </row>
    <row r="154" spans="1:14" s="145" customFormat="1" ht="15.75" customHeight="1" x14ac:dyDescent="0.2">
      <c r="A154" s="276"/>
      <c r="B154" s="332"/>
      <c r="C154" s="377" t="s">
        <v>408</v>
      </c>
      <c r="D154" s="234">
        <v>155.24</v>
      </c>
      <c r="E154" s="267"/>
      <c r="F154" s="234">
        <v>155.24</v>
      </c>
      <c r="G154" s="267"/>
      <c r="H154" s="234"/>
      <c r="I154" s="234">
        <v>155.24</v>
      </c>
      <c r="J154" s="234">
        <v>331.3</v>
      </c>
      <c r="K154" s="234">
        <v>841.71</v>
      </c>
      <c r="L154" s="234">
        <v>155.24</v>
      </c>
      <c r="M154" s="234">
        <v>155.24</v>
      </c>
      <c r="N154" s="143" t="e">
        <f>K154-#REF!</f>
        <v>#REF!</v>
      </c>
    </row>
    <row r="155" spans="1:14" s="145" customFormat="1" ht="15" x14ac:dyDescent="0.2">
      <c r="A155" s="276"/>
      <c r="B155" s="332"/>
      <c r="C155" s="377" t="s">
        <v>409</v>
      </c>
      <c r="D155" s="234">
        <v>96.11</v>
      </c>
      <c r="E155" s="267"/>
      <c r="F155" s="234">
        <v>96.11</v>
      </c>
      <c r="G155" s="267"/>
      <c r="H155" s="234"/>
      <c r="I155" s="234">
        <v>96.11</v>
      </c>
      <c r="J155" s="234">
        <v>96.11</v>
      </c>
      <c r="K155" s="234">
        <v>1984.74</v>
      </c>
      <c r="L155" s="234">
        <v>96.11</v>
      </c>
      <c r="M155" s="234">
        <v>96.11</v>
      </c>
      <c r="N155" s="143" t="e">
        <f>K155-#REF!</f>
        <v>#REF!</v>
      </c>
    </row>
    <row r="156" spans="1:14" s="145" customFormat="1" ht="51" customHeight="1" x14ac:dyDescent="0.2">
      <c r="A156" s="276"/>
      <c r="B156" s="332"/>
      <c r="C156" s="373" t="s">
        <v>450</v>
      </c>
      <c r="D156" s="234"/>
      <c r="E156" s="234"/>
      <c r="F156" s="234"/>
      <c r="G156" s="234"/>
      <c r="H156" s="234"/>
      <c r="I156" s="234"/>
      <c r="J156" s="234"/>
      <c r="K156" s="233">
        <v>746.73</v>
      </c>
      <c r="L156" s="234"/>
      <c r="M156" s="234"/>
      <c r="N156" s="143"/>
    </row>
    <row r="157" spans="1:14" s="145" customFormat="1" ht="21.75" customHeight="1" x14ac:dyDescent="0.2">
      <c r="A157" s="276"/>
      <c r="B157" s="332"/>
      <c r="C157" s="377" t="s">
        <v>402</v>
      </c>
      <c r="D157" s="234"/>
      <c r="E157" s="234"/>
      <c r="F157" s="234"/>
      <c r="G157" s="234"/>
      <c r="H157" s="234"/>
      <c r="I157" s="234"/>
      <c r="J157" s="234"/>
      <c r="K157" s="234">
        <v>682.49</v>
      </c>
      <c r="L157" s="234"/>
      <c r="M157" s="234"/>
      <c r="N157" s="143"/>
    </row>
    <row r="158" spans="1:14" s="145" customFormat="1" ht="19.5" customHeight="1" x14ac:dyDescent="0.2">
      <c r="A158" s="276"/>
      <c r="B158" s="332"/>
      <c r="C158" s="377" t="s">
        <v>451</v>
      </c>
      <c r="D158" s="234"/>
      <c r="E158" s="234"/>
      <c r="F158" s="234"/>
      <c r="G158" s="234"/>
      <c r="H158" s="234"/>
      <c r="I158" s="234"/>
      <c r="J158" s="234"/>
      <c r="K158" s="234">
        <v>1178.94</v>
      </c>
      <c r="L158" s="234"/>
      <c r="M158" s="234"/>
      <c r="N158" s="143"/>
    </row>
    <row r="159" spans="1:14" s="145" customFormat="1" ht="56.25" customHeight="1" x14ac:dyDescent="0.2">
      <c r="A159" s="276"/>
      <c r="B159" s="332"/>
      <c r="C159" s="373" t="s">
        <v>452</v>
      </c>
      <c r="D159" s="234"/>
      <c r="E159" s="234"/>
      <c r="F159" s="234"/>
      <c r="G159" s="234"/>
      <c r="H159" s="234"/>
      <c r="I159" s="234"/>
      <c r="J159" s="234"/>
      <c r="K159" s="233">
        <v>267.67</v>
      </c>
      <c r="L159" s="234"/>
      <c r="M159" s="234"/>
      <c r="N159" s="143"/>
    </row>
    <row r="160" spans="1:14" s="145" customFormat="1" ht="56.25" customHeight="1" x14ac:dyDescent="0.2">
      <c r="A160" s="277"/>
      <c r="B160" s="346"/>
      <c r="C160" s="373" t="s">
        <v>453</v>
      </c>
      <c r="D160" s="234"/>
      <c r="E160" s="234"/>
      <c r="F160" s="234"/>
      <c r="G160" s="234"/>
      <c r="H160" s="234"/>
      <c r="I160" s="234"/>
      <c r="J160" s="234"/>
      <c r="K160" s="233">
        <v>318.56</v>
      </c>
      <c r="L160" s="234"/>
      <c r="M160" s="234"/>
      <c r="N160" s="143"/>
    </row>
    <row r="161" spans="1:14" s="145" customFormat="1" ht="128.25" x14ac:dyDescent="0.2">
      <c r="A161" s="275">
        <v>15</v>
      </c>
      <c r="B161" s="341" t="s">
        <v>454</v>
      </c>
      <c r="C161" s="373" t="s">
        <v>455</v>
      </c>
      <c r="D161" s="234" t="s">
        <v>138</v>
      </c>
      <c r="E161" s="267" t="s">
        <v>29</v>
      </c>
      <c r="F161" s="233" t="s">
        <v>271</v>
      </c>
      <c r="G161" s="267" t="s">
        <v>272</v>
      </c>
      <c r="H161" s="233"/>
      <c r="I161" s="233" t="s">
        <v>271</v>
      </c>
      <c r="J161" s="233" t="s">
        <v>271</v>
      </c>
      <c r="K161" s="233">
        <v>321.06</v>
      </c>
      <c r="L161" s="233" t="s">
        <v>273</v>
      </c>
      <c r="M161" s="233" t="s">
        <v>273</v>
      </c>
      <c r="N161" s="143" t="e">
        <f>K161-#REF!</f>
        <v>#REF!</v>
      </c>
    </row>
    <row r="162" spans="1:14" s="145" customFormat="1" ht="15" x14ac:dyDescent="0.2">
      <c r="A162" s="276"/>
      <c r="B162" s="332"/>
      <c r="C162" s="377" t="s">
        <v>402</v>
      </c>
      <c r="D162" s="234">
        <v>85.92</v>
      </c>
      <c r="E162" s="267"/>
      <c r="F162" s="234">
        <v>162.56</v>
      </c>
      <c r="G162" s="267"/>
      <c r="H162" s="238" t="e">
        <f>F162-#REF!</f>
        <v>#REF!</v>
      </c>
      <c r="I162" s="234">
        <v>162.56</v>
      </c>
      <c r="J162" s="234">
        <v>162.56</v>
      </c>
      <c r="K162" s="234">
        <v>240.58</v>
      </c>
      <c r="L162" s="234">
        <v>162.56</v>
      </c>
      <c r="M162" s="234">
        <v>162.56</v>
      </c>
      <c r="N162" s="143" t="e">
        <f>K162-#REF!</f>
        <v>#REF!</v>
      </c>
    </row>
    <row r="163" spans="1:14" s="145" customFormat="1" ht="15" x14ac:dyDescent="0.2">
      <c r="A163" s="276"/>
      <c r="B163" s="332"/>
      <c r="C163" s="377" t="s">
        <v>407</v>
      </c>
      <c r="D163" s="234">
        <v>133.63999999999999</v>
      </c>
      <c r="E163" s="267"/>
      <c r="F163" s="234">
        <v>162.56</v>
      </c>
      <c r="G163" s="267"/>
      <c r="H163" s="234"/>
      <c r="I163" s="234">
        <v>162.56</v>
      </c>
      <c r="J163" s="234">
        <v>162.56</v>
      </c>
      <c r="K163" s="234">
        <v>240.58</v>
      </c>
      <c r="L163" s="234">
        <v>177.54</v>
      </c>
      <c r="M163" s="234">
        <v>177.54</v>
      </c>
      <c r="N163" s="143" t="e">
        <f>K163-#REF!</f>
        <v>#REF!</v>
      </c>
    </row>
    <row r="164" spans="1:14" s="145" customFormat="1" ht="15" x14ac:dyDescent="0.2">
      <c r="A164" s="276"/>
      <c r="B164" s="332"/>
      <c r="C164" s="377" t="s">
        <v>408</v>
      </c>
      <c r="D164" s="234">
        <v>181.72</v>
      </c>
      <c r="E164" s="267"/>
      <c r="F164" s="234">
        <v>241.13</v>
      </c>
      <c r="G164" s="267"/>
      <c r="H164" s="234"/>
      <c r="I164" s="234">
        <v>241.13</v>
      </c>
      <c r="J164" s="234">
        <v>241.13</v>
      </c>
      <c r="K164" s="234">
        <v>350.34</v>
      </c>
      <c r="L164" s="234">
        <v>241.13</v>
      </c>
      <c r="M164" s="234">
        <v>241.13</v>
      </c>
      <c r="N164" s="143" t="e">
        <f>K164-#REF!</f>
        <v>#REF!</v>
      </c>
    </row>
    <row r="165" spans="1:14" s="145" customFormat="1" ht="15" x14ac:dyDescent="0.2">
      <c r="A165" s="276"/>
      <c r="B165" s="332"/>
      <c r="C165" s="377" t="s">
        <v>409</v>
      </c>
      <c r="D165" s="234">
        <v>133.63999999999999</v>
      </c>
      <c r="E165" s="267"/>
      <c r="F165" s="234">
        <v>320.02999999999997</v>
      </c>
      <c r="G165" s="267"/>
      <c r="H165" s="234"/>
      <c r="I165" s="234">
        <v>320.02999999999997</v>
      </c>
      <c r="J165" s="234">
        <v>320.02999999999997</v>
      </c>
      <c r="K165" s="234">
        <v>2017.49</v>
      </c>
      <c r="L165" s="234">
        <v>325.13</v>
      </c>
      <c r="M165" s="234">
        <v>325.13</v>
      </c>
      <c r="N165" s="143" t="e">
        <f>K165-#REF!</f>
        <v>#REF!</v>
      </c>
    </row>
    <row r="166" spans="1:14" s="145" customFormat="1" ht="28.5" customHeight="1" x14ac:dyDescent="0.2">
      <c r="A166" s="272">
        <v>16</v>
      </c>
      <c r="B166" s="337" t="s">
        <v>456</v>
      </c>
      <c r="C166" s="373" t="s">
        <v>442</v>
      </c>
      <c r="D166" s="234" t="s">
        <v>225</v>
      </c>
      <c r="E166" s="267" t="s">
        <v>21</v>
      </c>
      <c r="F166" s="234" t="s">
        <v>225</v>
      </c>
      <c r="G166" s="267" t="s">
        <v>274</v>
      </c>
      <c r="H166" s="234"/>
      <c r="I166" s="234"/>
      <c r="J166" s="234" t="s">
        <v>321</v>
      </c>
      <c r="K166" s="233">
        <v>254.97</v>
      </c>
      <c r="L166" s="234" t="s">
        <v>225</v>
      </c>
      <c r="M166" s="234" t="s">
        <v>225</v>
      </c>
      <c r="N166" s="143" t="e">
        <f>K166-#REF!</f>
        <v>#REF!</v>
      </c>
    </row>
    <row r="167" spans="1:14" s="145" customFormat="1" ht="15" x14ac:dyDescent="0.2">
      <c r="A167" s="272"/>
      <c r="B167" s="337"/>
      <c r="C167" s="377" t="s">
        <v>402</v>
      </c>
      <c r="D167" s="234">
        <v>177</v>
      </c>
      <c r="E167" s="267"/>
      <c r="F167" s="234">
        <v>177</v>
      </c>
      <c r="G167" s="267"/>
      <c r="H167" s="238" t="e">
        <f>F167-#REF!</f>
        <v>#REF!</v>
      </c>
      <c r="I167" s="234"/>
      <c r="J167" s="234">
        <v>21.68</v>
      </c>
      <c r="K167" s="234">
        <v>194.7</v>
      </c>
      <c r="L167" s="234">
        <v>177</v>
      </c>
      <c r="M167" s="234">
        <v>177</v>
      </c>
      <c r="N167" s="143" t="e">
        <f>K167-#REF!</f>
        <v>#REF!</v>
      </c>
    </row>
    <row r="168" spans="1:14" s="145" customFormat="1" ht="15" x14ac:dyDescent="0.2">
      <c r="A168" s="272"/>
      <c r="B168" s="337"/>
      <c r="C168" s="377" t="s">
        <v>407</v>
      </c>
      <c r="D168" s="234" t="s">
        <v>60</v>
      </c>
      <c r="E168" s="267"/>
      <c r="F168" s="234" t="s">
        <v>60</v>
      </c>
      <c r="G168" s="267"/>
      <c r="H168" s="234"/>
      <c r="I168" s="234"/>
      <c r="J168" s="234">
        <v>21.68</v>
      </c>
      <c r="K168" s="234">
        <v>194.7</v>
      </c>
      <c r="L168" s="234" t="s">
        <v>60</v>
      </c>
      <c r="M168" s="234" t="s">
        <v>60</v>
      </c>
      <c r="N168" s="143" t="e">
        <f>K168-#REF!</f>
        <v>#REF!</v>
      </c>
    </row>
    <row r="169" spans="1:14" s="145" customFormat="1" ht="15" x14ac:dyDescent="0.2">
      <c r="A169" s="272"/>
      <c r="B169" s="337"/>
      <c r="C169" s="377" t="s">
        <v>408</v>
      </c>
      <c r="D169" s="234">
        <v>295.08</v>
      </c>
      <c r="E169" s="267"/>
      <c r="F169" s="234">
        <v>295.08</v>
      </c>
      <c r="G169" s="267"/>
      <c r="H169" s="234"/>
      <c r="I169" s="234"/>
      <c r="J169" s="234">
        <v>31</v>
      </c>
      <c r="K169" s="234">
        <v>326.55</v>
      </c>
      <c r="L169" s="234">
        <v>295.08</v>
      </c>
      <c r="M169" s="234">
        <v>295.08</v>
      </c>
      <c r="N169" s="143" t="e">
        <f>K169-#REF!</f>
        <v>#REF!</v>
      </c>
    </row>
    <row r="170" spans="1:14" s="145" customFormat="1" ht="15" x14ac:dyDescent="0.2">
      <c r="A170" s="272"/>
      <c r="B170" s="337"/>
      <c r="C170" s="377" t="s">
        <v>409</v>
      </c>
      <c r="D170" s="234">
        <v>230</v>
      </c>
      <c r="E170" s="267"/>
      <c r="F170" s="234">
        <v>230</v>
      </c>
      <c r="G170" s="267"/>
      <c r="H170" s="234"/>
      <c r="I170" s="234"/>
      <c r="J170" s="234">
        <v>31.5</v>
      </c>
      <c r="K170" s="234">
        <v>324.58999999999997</v>
      </c>
      <c r="L170" s="234">
        <v>230</v>
      </c>
      <c r="M170" s="234">
        <v>230</v>
      </c>
      <c r="N170" s="143" t="e">
        <f>K170-#REF!</f>
        <v>#REF!</v>
      </c>
    </row>
    <row r="171" spans="1:14" s="145" customFormat="1" ht="75" x14ac:dyDescent="0.2">
      <c r="A171" s="275">
        <v>18</v>
      </c>
      <c r="B171" s="341" t="s">
        <v>457</v>
      </c>
      <c r="C171" s="373" t="s">
        <v>458</v>
      </c>
      <c r="D171" s="233" t="s">
        <v>148</v>
      </c>
      <c r="E171" s="233" t="s">
        <v>29</v>
      </c>
      <c r="F171" s="233" t="s">
        <v>275</v>
      </c>
      <c r="G171" s="234" t="s">
        <v>276</v>
      </c>
      <c r="H171" s="233"/>
      <c r="I171" s="233" t="s">
        <v>275</v>
      </c>
      <c r="J171" s="233">
        <v>1437.85</v>
      </c>
      <c r="K171" s="233">
        <v>1434.11</v>
      </c>
      <c r="L171" s="233" t="s">
        <v>275</v>
      </c>
      <c r="M171" s="233" t="s">
        <v>275</v>
      </c>
      <c r="N171" s="143" t="e">
        <f>K171-#REF!</f>
        <v>#REF!</v>
      </c>
    </row>
    <row r="172" spans="1:14" s="145" customFormat="1" ht="48.2" customHeight="1" x14ac:dyDescent="0.2">
      <c r="A172" s="277"/>
      <c r="B172" s="346"/>
      <c r="C172" s="373" t="s">
        <v>459</v>
      </c>
      <c r="D172" s="233"/>
      <c r="E172" s="233"/>
      <c r="F172" s="233"/>
      <c r="G172" s="234"/>
      <c r="H172" s="233"/>
      <c r="I172" s="233"/>
      <c r="J172" s="233"/>
      <c r="K172" s="233">
        <v>576.51</v>
      </c>
      <c r="L172" s="233"/>
      <c r="M172" s="233"/>
      <c r="N172" s="143" t="e">
        <f>K172-#REF!</f>
        <v>#REF!</v>
      </c>
    </row>
    <row r="173" spans="1:14" s="145" customFormat="1" ht="37.5" customHeight="1" x14ac:dyDescent="0.2">
      <c r="A173" s="275">
        <v>19</v>
      </c>
      <c r="B173" s="341" t="s">
        <v>460</v>
      </c>
      <c r="C173" s="373" t="s">
        <v>442</v>
      </c>
      <c r="D173" s="233" t="s">
        <v>151</v>
      </c>
      <c r="E173" s="233" t="s">
        <v>152</v>
      </c>
      <c r="F173" s="233" t="s">
        <v>277</v>
      </c>
      <c r="G173" s="267" t="s">
        <v>278</v>
      </c>
      <c r="H173" s="233"/>
      <c r="I173" s="233" t="s">
        <v>277</v>
      </c>
      <c r="J173" s="233">
        <v>226.35</v>
      </c>
      <c r="K173" s="233">
        <v>607.07000000000005</v>
      </c>
      <c r="L173" s="233" t="s">
        <v>277</v>
      </c>
      <c r="M173" s="233" t="s">
        <v>277</v>
      </c>
      <c r="N173" s="143" t="e">
        <f>K173-#REF!</f>
        <v>#REF!</v>
      </c>
    </row>
    <row r="174" spans="1:14" s="145" customFormat="1" ht="15.75" hidden="1" customHeight="1" x14ac:dyDescent="0.2">
      <c r="A174" s="276"/>
      <c r="B174" s="332"/>
      <c r="C174" s="373" t="s">
        <v>51</v>
      </c>
      <c r="D174" s="233" t="s">
        <v>156</v>
      </c>
      <c r="E174" s="233" t="s">
        <v>93</v>
      </c>
      <c r="F174" s="233" t="s">
        <v>157</v>
      </c>
      <c r="G174" s="267"/>
      <c r="H174" s="233"/>
      <c r="I174" s="233" t="s">
        <v>157</v>
      </c>
      <c r="J174" s="233" t="s">
        <v>157</v>
      </c>
      <c r="K174" s="234">
        <v>345.17</v>
      </c>
      <c r="L174" s="233" t="s">
        <v>157</v>
      </c>
      <c r="M174" s="233" t="s">
        <v>157</v>
      </c>
      <c r="N174" s="143" t="e">
        <f>K174-#REF!</f>
        <v>#REF!</v>
      </c>
    </row>
    <row r="175" spans="1:14" s="145" customFormat="1" ht="15.75" customHeight="1" x14ac:dyDescent="0.2">
      <c r="A175" s="276"/>
      <c r="B175" s="332"/>
      <c r="C175" s="377" t="s">
        <v>402</v>
      </c>
      <c r="D175" s="233"/>
      <c r="E175" s="233"/>
      <c r="F175" s="233">
        <v>236</v>
      </c>
      <c r="G175" s="267"/>
      <c r="H175" s="238" t="e">
        <f>F175-#REF!</f>
        <v>#REF!</v>
      </c>
      <c r="I175" s="233">
        <v>236</v>
      </c>
      <c r="J175" s="233">
        <v>206.39</v>
      </c>
      <c r="K175" s="234">
        <v>379.69</v>
      </c>
      <c r="L175" s="233">
        <v>236</v>
      </c>
      <c r="M175" s="233">
        <v>236</v>
      </c>
      <c r="N175" s="143" t="e">
        <f>K175-#REF!</f>
        <v>#REF!</v>
      </c>
    </row>
    <row r="176" spans="1:14" s="145" customFormat="1" ht="15.75" customHeight="1" x14ac:dyDescent="0.2">
      <c r="A176" s="276"/>
      <c r="B176" s="332"/>
      <c r="C176" s="377" t="s">
        <v>409</v>
      </c>
      <c r="D176" s="233"/>
      <c r="E176" s="233"/>
      <c r="F176" s="233"/>
      <c r="G176" s="234"/>
      <c r="H176" s="233"/>
      <c r="I176" s="233"/>
      <c r="J176" s="233"/>
      <c r="K176" s="234">
        <v>559.67999999999995</v>
      </c>
      <c r="L176" s="233"/>
      <c r="M176" s="233"/>
      <c r="N176" s="143"/>
    </row>
    <row r="177" spans="1:14" s="145" customFormat="1" ht="15.75" customHeight="1" x14ac:dyDescent="0.2">
      <c r="A177" s="276"/>
      <c r="B177" s="332"/>
      <c r="C177" s="377" t="s">
        <v>451</v>
      </c>
      <c r="D177" s="233"/>
      <c r="E177" s="233"/>
      <c r="F177" s="233"/>
      <c r="G177" s="234"/>
      <c r="H177" s="233"/>
      <c r="I177" s="233"/>
      <c r="J177" s="233"/>
      <c r="K177" s="234">
        <v>1786.34</v>
      </c>
      <c r="L177" s="233"/>
      <c r="M177" s="233"/>
      <c r="N177" s="143"/>
    </row>
    <row r="178" spans="1:14" s="145" customFormat="1" ht="134.25" customHeight="1" x14ac:dyDescent="0.2">
      <c r="A178" s="272">
        <v>20</v>
      </c>
      <c r="B178" s="339" t="s">
        <v>461</v>
      </c>
      <c r="C178" s="373" t="s">
        <v>462</v>
      </c>
      <c r="D178" s="234" t="s">
        <v>160</v>
      </c>
      <c r="E178" s="267" t="s">
        <v>161</v>
      </c>
      <c r="F178" s="233" t="s">
        <v>279</v>
      </c>
      <c r="G178" s="267" t="s">
        <v>280</v>
      </c>
      <c r="H178" s="233"/>
      <c r="I178" s="233" t="s">
        <v>279</v>
      </c>
      <c r="J178" s="233" t="s">
        <v>279</v>
      </c>
      <c r="K178" s="233">
        <v>227.51</v>
      </c>
      <c r="L178" s="233" t="s">
        <v>281</v>
      </c>
      <c r="M178" s="233" t="s">
        <v>281</v>
      </c>
      <c r="N178" s="143" t="e">
        <f>K178-#REF!</f>
        <v>#REF!</v>
      </c>
    </row>
    <row r="179" spans="1:14" s="145" customFormat="1" ht="15" x14ac:dyDescent="0.2">
      <c r="A179" s="272"/>
      <c r="B179" s="339"/>
      <c r="C179" s="377" t="s">
        <v>402</v>
      </c>
      <c r="D179" s="234">
        <v>145.96</v>
      </c>
      <c r="E179" s="267"/>
      <c r="F179" s="234">
        <v>100</v>
      </c>
      <c r="G179" s="267"/>
      <c r="H179" s="238" t="e">
        <f>F179-#REF!</f>
        <v>#REF!</v>
      </c>
      <c r="I179" s="234">
        <v>100</v>
      </c>
      <c r="J179" s="234">
        <v>100</v>
      </c>
      <c r="K179" s="234">
        <v>126.5</v>
      </c>
      <c r="L179" s="234">
        <v>131.4</v>
      </c>
      <c r="M179" s="234">
        <v>131.4</v>
      </c>
      <c r="N179" s="143" t="e">
        <f>K179-#REF!</f>
        <v>#REF!</v>
      </c>
    </row>
    <row r="180" spans="1:14" s="145" customFormat="1" ht="12.2" customHeight="1" x14ac:dyDescent="0.2">
      <c r="A180" s="272"/>
      <c r="B180" s="339"/>
      <c r="C180" s="377" t="s">
        <v>407</v>
      </c>
      <c r="D180" s="234">
        <v>256</v>
      </c>
      <c r="E180" s="267"/>
      <c r="F180" s="234">
        <v>100</v>
      </c>
      <c r="G180" s="267"/>
      <c r="H180" s="234"/>
      <c r="I180" s="234">
        <v>100</v>
      </c>
      <c r="J180" s="234">
        <v>100</v>
      </c>
      <c r="K180" s="234">
        <v>126.5</v>
      </c>
      <c r="L180" s="234">
        <v>185.87</v>
      </c>
      <c r="M180" s="234">
        <v>185.87</v>
      </c>
      <c r="N180" s="143" t="e">
        <f>K180-#REF!</f>
        <v>#REF!</v>
      </c>
    </row>
    <row r="181" spans="1:14" s="145" customFormat="1" ht="15" x14ac:dyDescent="0.2">
      <c r="A181" s="272"/>
      <c r="B181" s="339"/>
      <c r="C181" s="377" t="s">
        <v>408</v>
      </c>
      <c r="D181" s="234">
        <v>431.2</v>
      </c>
      <c r="E181" s="267"/>
      <c r="F181" s="234">
        <v>164.05</v>
      </c>
      <c r="G181" s="267"/>
      <c r="H181" s="234"/>
      <c r="I181" s="234">
        <v>164.05</v>
      </c>
      <c r="J181" s="234">
        <v>164.05</v>
      </c>
      <c r="K181" s="234">
        <v>517.44000000000005</v>
      </c>
      <c r="L181" s="234">
        <v>313.48</v>
      </c>
      <c r="M181" s="234">
        <v>313.48</v>
      </c>
      <c r="N181" s="143" t="e">
        <f>K181-#REF!</f>
        <v>#REF!</v>
      </c>
    </row>
    <row r="182" spans="1:14" s="145" customFormat="1" ht="15" x14ac:dyDescent="0.2">
      <c r="A182" s="272"/>
      <c r="B182" s="339"/>
      <c r="C182" s="377" t="s">
        <v>409</v>
      </c>
      <c r="D182" s="234">
        <v>726.62</v>
      </c>
      <c r="E182" s="267"/>
      <c r="F182" s="234">
        <v>164.05</v>
      </c>
      <c r="G182" s="267"/>
      <c r="H182" s="234"/>
      <c r="I182" s="234">
        <v>164.05</v>
      </c>
      <c r="J182" s="234">
        <v>164.05</v>
      </c>
      <c r="K182" s="234">
        <v>896.47</v>
      </c>
      <c r="L182" s="234">
        <v>313.48</v>
      </c>
      <c r="M182" s="234">
        <v>313.48</v>
      </c>
      <c r="N182" s="143" t="e">
        <f>K182-#REF!</f>
        <v>#REF!</v>
      </c>
    </row>
    <row r="183" spans="1:14" s="145" customFormat="1" ht="33.75" customHeight="1" x14ac:dyDescent="0.2">
      <c r="A183" s="272">
        <v>21</v>
      </c>
      <c r="B183" s="337" t="s">
        <v>463</v>
      </c>
      <c r="C183" s="373" t="s">
        <v>464</v>
      </c>
      <c r="D183" s="234"/>
      <c r="E183" s="234"/>
      <c r="F183" s="233"/>
      <c r="G183" s="234"/>
      <c r="H183" s="233"/>
      <c r="I183" s="233"/>
      <c r="J183" s="241"/>
      <c r="K183" s="233">
        <v>458.59</v>
      </c>
      <c r="L183" s="233"/>
      <c r="M183" s="233"/>
      <c r="N183" s="143"/>
    </row>
    <row r="184" spans="1:14" s="145" customFormat="1" ht="19.5" customHeight="1" x14ac:dyDescent="0.2">
      <c r="A184" s="272"/>
      <c r="B184" s="337"/>
      <c r="C184" s="377" t="s">
        <v>402</v>
      </c>
      <c r="D184" s="234"/>
      <c r="E184" s="234"/>
      <c r="F184" s="233"/>
      <c r="G184" s="234"/>
      <c r="H184" s="233"/>
      <c r="I184" s="233"/>
      <c r="J184" s="241"/>
      <c r="K184" s="234">
        <v>285.26</v>
      </c>
      <c r="L184" s="233"/>
      <c r="M184" s="233"/>
      <c r="N184" s="143"/>
    </row>
    <row r="185" spans="1:14" s="145" customFormat="1" ht="17.25" customHeight="1" x14ac:dyDescent="0.2">
      <c r="A185" s="272"/>
      <c r="B185" s="337"/>
      <c r="C185" s="377" t="s">
        <v>407</v>
      </c>
      <c r="D185" s="234"/>
      <c r="E185" s="234"/>
      <c r="F185" s="233"/>
      <c r="G185" s="234"/>
      <c r="H185" s="233"/>
      <c r="I185" s="233"/>
      <c r="J185" s="241"/>
      <c r="K185" s="234">
        <v>285.26</v>
      </c>
      <c r="L185" s="233"/>
      <c r="M185" s="233"/>
      <c r="N185" s="143"/>
    </row>
    <row r="186" spans="1:14" s="145" customFormat="1" ht="17.25" customHeight="1" x14ac:dyDescent="0.2">
      <c r="A186" s="272"/>
      <c r="B186" s="337"/>
      <c r="C186" s="377" t="s">
        <v>408</v>
      </c>
      <c r="D186" s="234"/>
      <c r="E186" s="234"/>
      <c r="F186" s="233"/>
      <c r="G186" s="234"/>
      <c r="H186" s="233"/>
      <c r="I186" s="233"/>
      <c r="J186" s="241"/>
      <c r="K186" s="234">
        <v>511.07</v>
      </c>
      <c r="L186" s="233"/>
      <c r="M186" s="233"/>
      <c r="N186" s="143"/>
    </row>
    <row r="187" spans="1:14" s="145" customFormat="1" ht="20.25" customHeight="1" x14ac:dyDescent="0.2">
      <c r="A187" s="272"/>
      <c r="B187" s="337"/>
      <c r="C187" s="377" t="s">
        <v>409</v>
      </c>
      <c r="D187" s="234"/>
      <c r="E187" s="234"/>
      <c r="F187" s="233"/>
      <c r="G187" s="234"/>
      <c r="H187" s="233"/>
      <c r="I187" s="233"/>
      <c r="J187" s="241"/>
      <c r="K187" s="234">
        <v>3128.49</v>
      </c>
      <c r="L187" s="233"/>
      <c r="M187" s="233"/>
      <c r="N187" s="143"/>
    </row>
    <row r="188" spans="1:14" s="145" customFormat="1" ht="42" customHeight="1" x14ac:dyDescent="0.2">
      <c r="A188" s="272"/>
      <c r="B188" s="337"/>
      <c r="C188" s="373" t="s">
        <v>465</v>
      </c>
      <c r="D188" s="234"/>
      <c r="E188" s="234"/>
      <c r="F188" s="233"/>
      <c r="G188" s="234"/>
      <c r="H188" s="233"/>
      <c r="I188" s="233"/>
      <c r="J188" s="241"/>
      <c r="K188" s="241">
        <v>1090.77</v>
      </c>
      <c r="L188" s="233"/>
      <c r="M188" s="233"/>
      <c r="N188" s="143"/>
    </row>
    <row r="189" spans="1:14" s="145" customFormat="1" ht="49.5" customHeight="1" x14ac:dyDescent="0.2">
      <c r="A189" s="272"/>
      <c r="B189" s="337"/>
      <c r="C189" s="373" t="s">
        <v>466</v>
      </c>
      <c r="D189" s="234"/>
      <c r="E189" s="234"/>
      <c r="F189" s="233"/>
      <c r="G189" s="234"/>
      <c r="H189" s="233"/>
      <c r="I189" s="233"/>
      <c r="J189" s="241"/>
      <c r="K189" s="233">
        <v>251.62</v>
      </c>
      <c r="L189" s="233"/>
      <c r="M189" s="233"/>
      <c r="N189" s="143"/>
    </row>
    <row r="190" spans="1:14" s="145" customFormat="1" ht="28.9" customHeight="1" x14ac:dyDescent="0.2">
      <c r="A190" s="272"/>
      <c r="B190" s="337"/>
      <c r="C190" s="373" t="s">
        <v>467</v>
      </c>
      <c r="D190" s="234"/>
      <c r="E190" s="234"/>
      <c r="F190" s="233"/>
      <c r="G190" s="234"/>
      <c r="H190" s="233"/>
      <c r="I190" s="233"/>
      <c r="J190" s="241"/>
      <c r="K190" s="229">
        <v>2036.75</v>
      </c>
      <c r="L190" s="233"/>
      <c r="M190" s="233"/>
      <c r="N190" s="143"/>
    </row>
    <row r="191" spans="1:14" s="145" customFormat="1" ht="30.2" customHeight="1" x14ac:dyDescent="0.2">
      <c r="A191" s="275">
        <v>22</v>
      </c>
      <c r="B191" s="341" t="s">
        <v>468</v>
      </c>
      <c r="C191" s="373" t="s">
        <v>401</v>
      </c>
      <c r="D191" s="234" t="s">
        <v>166</v>
      </c>
      <c r="E191" s="267" t="s">
        <v>55</v>
      </c>
      <c r="F191" s="234" t="s">
        <v>282</v>
      </c>
      <c r="G191" s="267" t="s">
        <v>283</v>
      </c>
      <c r="H191" s="253"/>
      <c r="I191" s="234" t="s">
        <v>282</v>
      </c>
      <c r="J191" s="234">
        <v>195</v>
      </c>
      <c r="K191" s="233">
        <v>174.4</v>
      </c>
      <c r="L191" s="234">
        <v>199.45</v>
      </c>
      <c r="M191" s="234" t="s">
        <v>284</v>
      </c>
      <c r="N191" s="143" t="e">
        <f>K191-#REF!</f>
        <v>#REF!</v>
      </c>
    </row>
    <row r="192" spans="1:14" s="145" customFormat="1" ht="15" x14ac:dyDescent="0.2">
      <c r="A192" s="276"/>
      <c r="B192" s="332"/>
      <c r="C192" s="377" t="s">
        <v>402</v>
      </c>
      <c r="D192" s="234">
        <v>146.19999999999999</v>
      </c>
      <c r="E192" s="267"/>
      <c r="F192" s="234">
        <v>160</v>
      </c>
      <c r="G192" s="267"/>
      <c r="H192" s="238" t="e">
        <f>F192-#REF!</f>
        <v>#REF!</v>
      </c>
      <c r="I192" s="234">
        <v>160</v>
      </c>
      <c r="J192" s="234">
        <v>162.44</v>
      </c>
      <c r="K192" s="234">
        <v>145.35</v>
      </c>
      <c r="L192" s="234">
        <v>166.14</v>
      </c>
      <c r="M192" s="234">
        <v>162.44</v>
      </c>
      <c r="N192" s="143" t="e">
        <f>K192-#REF!</f>
        <v>#REF!</v>
      </c>
    </row>
    <row r="193" spans="1:14" s="145" customFormat="1" ht="15" x14ac:dyDescent="0.2">
      <c r="A193" s="276"/>
      <c r="B193" s="332"/>
      <c r="C193" s="377" t="s">
        <v>407</v>
      </c>
      <c r="D193" s="234">
        <v>593.64</v>
      </c>
      <c r="E193" s="267"/>
      <c r="F193" s="234">
        <v>160</v>
      </c>
      <c r="G193" s="267"/>
      <c r="H193" s="253"/>
      <c r="I193" s="234">
        <v>160</v>
      </c>
      <c r="J193" s="234">
        <v>364.29</v>
      </c>
      <c r="K193" s="234">
        <v>145.35</v>
      </c>
      <c r="L193" s="234">
        <v>166.14</v>
      </c>
      <c r="M193" s="234">
        <v>364.29</v>
      </c>
      <c r="N193" s="143" t="e">
        <f>K193-#REF!</f>
        <v>#REF!</v>
      </c>
    </row>
    <row r="194" spans="1:14" s="145" customFormat="1" ht="12.2" customHeight="1" x14ac:dyDescent="0.2">
      <c r="A194" s="276"/>
      <c r="B194" s="332"/>
      <c r="C194" s="377" t="s">
        <v>408</v>
      </c>
      <c r="D194" s="234">
        <v>345.67</v>
      </c>
      <c r="E194" s="267"/>
      <c r="F194" s="234">
        <v>374.88</v>
      </c>
      <c r="G194" s="267"/>
      <c r="H194" s="253"/>
      <c r="I194" s="234">
        <v>374.88</v>
      </c>
      <c r="J194" s="234">
        <v>380.59</v>
      </c>
      <c r="K194" s="234">
        <v>340.32</v>
      </c>
      <c r="L194" s="234">
        <v>389.27</v>
      </c>
      <c r="M194" s="234">
        <v>380.59</v>
      </c>
      <c r="N194" s="143" t="e">
        <f>K194-#REF!</f>
        <v>#REF!</v>
      </c>
    </row>
    <row r="195" spans="1:14" s="145" customFormat="1" ht="15" x14ac:dyDescent="0.2">
      <c r="A195" s="276"/>
      <c r="B195" s="332"/>
      <c r="C195" s="377" t="s">
        <v>409</v>
      </c>
      <c r="D195" s="234">
        <v>593.64</v>
      </c>
      <c r="E195" s="267"/>
      <c r="F195" s="234">
        <v>360.43</v>
      </c>
      <c r="G195" s="267"/>
      <c r="H195" s="253"/>
      <c r="I195" s="234">
        <v>360.43</v>
      </c>
      <c r="J195" s="234">
        <v>380.59</v>
      </c>
      <c r="K195" s="234">
        <v>327.2</v>
      </c>
      <c r="L195" s="234">
        <v>373.46</v>
      </c>
      <c r="M195" s="234">
        <v>380.59</v>
      </c>
      <c r="N195" s="143" t="e">
        <f>K195-#REF!</f>
        <v>#REF!</v>
      </c>
    </row>
    <row r="196" spans="1:14" s="145" customFormat="1" ht="113.25" customHeight="1" x14ac:dyDescent="0.2">
      <c r="A196" s="276"/>
      <c r="B196" s="332"/>
      <c r="C196" s="375" t="s">
        <v>469</v>
      </c>
      <c r="D196" s="234"/>
      <c r="E196" s="234"/>
      <c r="F196" s="234"/>
      <c r="G196" s="234"/>
      <c r="H196" s="253"/>
      <c r="I196" s="234"/>
      <c r="J196" s="234"/>
      <c r="K196" s="245">
        <v>137.91</v>
      </c>
      <c r="L196" s="234"/>
      <c r="M196" s="234"/>
      <c r="N196" s="143"/>
    </row>
    <row r="197" spans="1:14" s="145" customFormat="1" ht="15" x14ac:dyDescent="0.2">
      <c r="A197" s="276"/>
      <c r="B197" s="332"/>
      <c r="C197" s="377" t="s">
        <v>402</v>
      </c>
      <c r="D197" s="234"/>
      <c r="E197" s="234"/>
      <c r="F197" s="234"/>
      <c r="G197" s="234"/>
      <c r="H197" s="253"/>
      <c r="I197" s="234"/>
      <c r="J197" s="234"/>
      <c r="K197" s="238">
        <v>111.09</v>
      </c>
      <c r="L197" s="234"/>
      <c r="M197" s="234"/>
      <c r="N197" s="143"/>
    </row>
    <row r="198" spans="1:14" s="145" customFormat="1" ht="15" x14ac:dyDescent="0.2">
      <c r="A198" s="276"/>
      <c r="B198" s="332"/>
      <c r="C198" s="377" t="s">
        <v>407</v>
      </c>
      <c r="D198" s="234"/>
      <c r="E198" s="234"/>
      <c r="F198" s="234"/>
      <c r="G198" s="234"/>
      <c r="H198" s="253"/>
      <c r="I198" s="234"/>
      <c r="J198" s="234"/>
      <c r="K198" s="238">
        <v>0</v>
      </c>
      <c r="L198" s="234"/>
      <c r="M198" s="234"/>
      <c r="N198" s="143"/>
    </row>
    <row r="199" spans="1:14" s="145" customFormat="1" ht="15" x14ac:dyDescent="0.2">
      <c r="A199" s="276"/>
      <c r="B199" s="332"/>
      <c r="C199" s="377" t="s">
        <v>408</v>
      </c>
      <c r="D199" s="234"/>
      <c r="E199" s="234"/>
      <c r="F199" s="234"/>
      <c r="G199" s="234"/>
      <c r="H199" s="253"/>
      <c r="I199" s="234"/>
      <c r="J199" s="234"/>
      <c r="K199" s="238">
        <v>258.07</v>
      </c>
      <c r="L199" s="234"/>
      <c r="M199" s="234"/>
      <c r="N199" s="143"/>
    </row>
    <row r="200" spans="1:14" s="145" customFormat="1" ht="15" x14ac:dyDescent="0.2">
      <c r="A200" s="277"/>
      <c r="B200" s="346"/>
      <c r="C200" s="377" t="s">
        <v>409</v>
      </c>
      <c r="D200" s="234"/>
      <c r="E200" s="234"/>
      <c r="F200" s="234"/>
      <c r="G200" s="234"/>
      <c r="H200" s="253"/>
      <c r="I200" s="234"/>
      <c r="J200" s="234"/>
      <c r="K200" s="238">
        <v>291.02999999999997</v>
      </c>
      <c r="L200" s="234"/>
      <c r="M200" s="234"/>
      <c r="N200" s="143"/>
    </row>
    <row r="201" spans="1:14" s="145" customFormat="1" ht="59.25" hidden="1" customHeight="1" x14ac:dyDescent="0.2">
      <c r="A201" s="275">
        <v>23</v>
      </c>
      <c r="B201" s="341" t="s">
        <v>470</v>
      </c>
      <c r="C201" s="373" t="s">
        <v>471</v>
      </c>
      <c r="D201" s="234" t="s">
        <v>172</v>
      </c>
      <c r="E201" s="267" t="s">
        <v>29</v>
      </c>
      <c r="F201" s="140">
        <v>1.7390000000000001</v>
      </c>
      <c r="G201" s="267" t="s">
        <v>285</v>
      </c>
      <c r="H201" s="140"/>
      <c r="I201" s="140">
        <v>1.7390000000000001</v>
      </c>
      <c r="J201" s="140">
        <v>1.7390000000000001</v>
      </c>
      <c r="K201" s="233" t="s">
        <v>351</v>
      </c>
      <c r="L201" s="140">
        <v>1.6879999999999999</v>
      </c>
      <c r="M201" s="140">
        <v>1.6879999999999999</v>
      </c>
      <c r="N201" s="143" t="e">
        <f>K201-#REF!</f>
        <v>#VALUE!</v>
      </c>
    </row>
    <row r="202" spans="1:14" s="145" customFormat="1" ht="81.400000000000006" hidden="1" customHeight="1" x14ac:dyDescent="0.2">
      <c r="A202" s="276"/>
      <c r="B202" s="332"/>
      <c r="C202" s="373" t="s">
        <v>472</v>
      </c>
      <c r="D202" s="234"/>
      <c r="E202" s="267"/>
      <c r="F202" s="140"/>
      <c r="G202" s="267"/>
      <c r="H202" s="140"/>
      <c r="I202" s="140">
        <v>0.71299999999999997</v>
      </c>
      <c r="J202" s="140">
        <v>0.67100000000000004</v>
      </c>
      <c r="K202" s="233" t="s">
        <v>352</v>
      </c>
      <c r="L202" s="140"/>
      <c r="M202" s="140"/>
      <c r="N202" s="143" t="e">
        <f>K202-#REF!</f>
        <v>#VALUE!</v>
      </c>
    </row>
    <row r="203" spans="1:14" s="145" customFormat="1" ht="57.75" customHeight="1" x14ac:dyDescent="0.2">
      <c r="A203" s="276"/>
      <c r="B203" s="332"/>
      <c r="C203" s="373" t="s">
        <v>473</v>
      </c>
      <c r="D203" s="234">
        <v>1.139</v>
      </c>
      <c r="E203" s="267"/>
      <c r="F203" s="140">
        <v>0.71299999999999997</v>
      </c>
      <c r="G203" s="267"/>
      <c r="H203" s="140"/>
      <c r="I203" s="140"/>
      <c r="J203" s="140"/>
      <c r="K203" s="233">
        <v>594.53</v>
      </c>
      <c r="L203" s="140">
        <v>0.88800000000000001</v>
      </c>
      <c r="M203" s="140">
        <v>0.88800000000000001</v>
      </c>
      <c r="N203" s="143" t="e">
        <f>K203-#REF!</f>
        <v>#REF!</v>
      </c>
    </row>
    <row r="204" spans="1:14" s="145" customFormat="1" ht="21.75" customHeight="1" x14ac:dyDescent="0.2">
      <c r="A204" s="276"/>
      <c r="B204" s="332"/>
      <c r="C204" s="377" t="s">
        <v>402</v>
      </c>
      <c r="D204" s="234"/>
      <c r="E204" s="234"/>
      <c r="F204" s="140"/>
      <c r="G204" s="234"/>
      <c r="H204" s="140"/>
      <c r="I204" s="140"/>
      <c r="J204" s="140"/>
      <c r="K204" s="234">
        <v>253.09</v>
      </c>
      <c r="L204" s="140"/>
      <c r="M204" s="140"/>
      <c r="N204" s="143" t="e">
        <f>K204-#REF!</f>
        <v>#REF!</v>
      </c>
    </row>
    <row r="205" spans="1:14" s="145" customFormat="1" ht="20.25" customHeight="1" x14ac:dyDescent="0.2">
      <c r="A205" s="276"/>
      <c r="B205" s="332"/>
      <c r="C205" s="377" t="s">
        <v>408</v>
      </c>
      <c r="D205" s="234"/>
      <c r="E205" s="234"/>
      <c r="F205" s="140"/>
      <c r="G205" s="234"/>
      <c r="H205" s="140"/>
      <c r="I205" s="140"/>
      <c r="J205" s="140"/>
      <c r="K205" s="234">
        <v>730.05</v>
      </c>
      <c r="L205" s="140"/>
      <c r="M205" s="140"/>
      <c r="N205" s="143" t="e">
        <f>K205-#REF!</f>
        <v>#REF!</v>
      </c>
    </row>
    <row r="206" spans="1:14" s="145" customFormat="1" ht="17.25" customHeight="1" x14ac:dyDescent="0.2">
      <c r="A206" s="276"/>
      <c r="B206" s="332"/>
      <c r="C206" s="377" t="s">
        <v>409</v>
      </c>
      <c r="D206" s="234"/>
      <c r="E206" s="234"/>
      <c r="F206" s="140"/>
      <c r="G206" s="234"/>
      <c r="H206" s="140"/>
      <c r="I206" s="140"/>
      <c r="J206" s="140"/>
      <c r="K206" s="234">
        <v>1157.71</v>
      </c>
      <c r="L206" s="140"/>
      <c r="M206" s="140"/>
      <c r="N206" s="143" t="e">
        <f>K206-#REF!</f>
        <v>#REF!</v>
      </c>
    </row>
    <row r="207" spans="1:14" s="145" customFormat="1" ht="26.25" customHeight="1" x14ac:dyDescent="0.2">
      <c r="A207" s="277"/>
      <c r="B207" s="346"/>
      <c r="C207" s="373" t="s">
        <v>474</v>
      </c>
      <c r="D207" s="234"/>
      <c r="E207" s="234"/>
      <c r="F207" s="140"/>
      <c r="G207" s="234"/>
      <c r="H207" s="140"/>
      <c r="I207" s="140"/>
      <c r="J207" s="140"/>
      <c r="K207" s="233">
        <v>370.46</v>
      </c>
      <c r="L207" s="140"/>
      <c r="M207" s="140"/>
      <c r="N207" s="143" t="e">
        <f>K207-#REF!</f>
        <v>#REF!</v>
      </c>
    </row>
    <row r="208" spans="1:14" s="145" customFormat="1" ht="28.5" x14ac:dyDescent="0.2">
      <c r="A208" s="272">
        <v>24</v>
      </c>
      <c r="B208" s="341" t="s">
        <v>475</v>
      </c>
      <c r="C208" s="373" t="s">
        <v>476</v>
      </c>
      <c r="D208" s="234" t="s">
        <v>177</v>
      </c>
      <c r="E208" s="271" t="s">
        <v>21</v>
      </c>
      <c r="F208" s="233" t="s">
        <v>286</v>
      </c>
      <c r="G208" s="271" t="s">
        <v>230</v>
      </c>
      <c r="H208" s="233"/>
      <c r="I208" s="233" t="s">
        <v>286</v>
      </c>
      <c r="J208" s="233" t="s">
        <v>317</v>
      </c>
      <c r="K208" s="233">
        <v>424.69</v>
      </c>
      <c r="L208" s="233" t="s">
        <v>286</v>
      </c>
      <c r="M208" s="233" t="s">
        <v>286</v>
      </c>
      <c r="N208" s="143" t="e">
        <f>K208-#REF!</f>
        <v>#REF!</v>
      </c>
    </row>
    <row r="209" spans="1:14" s="145" customFormat="1" ht="15" x14ac:dyDescent="0.2">
      <c r="A209" s="272"/>
      <c r="B209" s="332"/>
      <c r="C209" s="377" t="s">
        <v>402</v>
      </c>
      <c r="D209" s="234">
        <v>121.04</v>
      </c>
      <c r="E209" s="271"/>
      <c r="F209" s="234">
        <v>121.04</v>
      </c>
      <c r="G209" s="271"/>
      <c r="H209" s="238" t="e">
        <f>F209-#REF!</f>
        <v>#REF!</v>
      </c>
      <c r="I209" s="234">
        <v>121.04</v>
      </c>
      <c r="J209" s="234">
        <v>133.13999999999999</v>
      </c>
      <c r="K209" s="234">
        <v>150.58000000000001</v>
      </c>
      <c r="L209" s="234">
        <v>121.04</v>
      </c>
      <c r="M209" s="234">
        <v>121.04</v>
      </c>
      <c r="N209" s="143" t="e">
        <f>K209-#REF!</f>
        <v>#REF!</v>
      </c>
    </row>
    <row r="210" spans="1:14" s="145" customFormat="1" ht="15" x14ac:dyDescent="0.2">
      <c r="A210" s="272"/>
      <c r="B210" s="332"/>
      <c r="C210" s="377" t="s">
        <v>407</v>
      </c>
      <c r="D210" s="234"/>
      <c r="E210" s="271"/>
      <c r="F210" s="234"/>
      <c r="G210" s="271"/>
      <c r="H210" s="234"/>
      <c r="I210" s="234"/>
      <c r="J210" s="234"/>
      <c r="K210" s="234"/>
      <c r="L210" s="234"/>
      <c r="M210" s="234"/>
      <c r="N210" s="143" t="e">
        <f>K210-#REF!</f>
        <v>#REF!</v>
      </c>
    </row>
    <row r="211" spans="1:14" s="145" customFormat="1" ht="15" x14ac:dyDescent="0.2">
      <c r="A211" s="272"/>
      <c r="B211" s="332"/>
      <c r="C211" s="377" t="s">
        <v>408</v>
      </c>
      <c r="D211" s="234">
        <v>528.11</v>
      </c>
      <c r="E211" s="271"/>
      <c r="F211" s="234">
        <v>540.5</v>
      </c>
      <c r="G211" s="271"/>
      <c r="H211" s="234"/>
      <c r="I211" s="234">
        <v>540.5</v>
      </c>
      <c r="J211" s="234">
        <v>698.55</v>
      </c>
      <c r="K211" s="234">
        <v>869.24</v>
      </c>
      <c r="L211" s="234">
        <v>540.5</v>
      </c>
      <c r="M211" s="234">
        <v>540.5</v>
      </c>
      <c r="N211" s="143" t="e">
        <f>K211-#REF!</f>
        <v>#REF!</v>
      </c>
    </row>
    <row r="212" spans="1:14" s="145" customFormat="1" ht="15" x14ac:dyDescent="0.2">
      <c r="A212" s="272"/>
      <c r="B212" s="332"/>
      <c r="C212" s="377" t="s">
        <v>409</v>
      </c>
      <c r="D212" s="234">
        <v>277.8</v>
      </c>
      <c r="E212" s="271"/>
      <c r="F212" s="234">
        <v>540.5</v>
      </c>
      <c r="G212" s="271"/>
      <c r="H212" s="234"/>
      <c r="I212" s="234">
        <v>540.5</v>
      </c>
      <c r="J212" s="234">
        <v>699.63</v>
      </c>
      <c r="K212" s="234">
        <v>893.35</v>
      </c>
      <c r="L212" s="234">
        <v>540.5</v>
      </c>
      <c r="M212" s="234">
        <v>540.5</v>
      </c>
      <c r="N212" s="143" t="e">
        <f>K212-#REF!</f>
        <v>#REF!</v>
      </c>
    </row>
    <row r="213" spans="1:14" s="145" customFormat="1" ht="31.5" hidden="1" customHeight="1" x14ac:dyDescent="0.2">
      <c r="A213" s="272"/>
      <c r="B213" s="332"/>
      <c r="C213" s="373" t="s">
        <v>477</v>
      </c>
      <c r="D213" s="233" t="s">
        <v>178</v>
      </c>
      <c r="E213" s="233" t="s">
        <v>21</v>
      </c>
      <c r="F213" s="233" t="s">
        <v>232</v>
      </c>
      <c r="G213" s="234" t="s">
        <v>233</v>
      </c>
      <c r="H213" s="233"/>
      <c r="I213" s="233" t="s">
        <v>232</v>
      </c>
      <c r="J213" s="233" t="s">
        <v>232</v>
      </c>
      <c r="K213" s="233" t="s">
        <v>232</v>
      </c>
      <c r="L213" s="233" t="s">
        <v>232</v>
      </c>
      <c r="M213" s="233" t="s">
        <v>232</v>
      </c>
      <c r="N213" s="143" t="e">
        <f>K213-#REF!</f>
        <v>#VALUE!</v>
      </c>
    </row>
    <row r="214" spans="1:14" s="145" customFormat="1" ht="41.25" customHeight="1" x14ac:dyDescent="0.2">
      <c r="A214" s="272"/>
      <c r="B214" s="346"/>
      <c r="C214" s="373" t="s">
        <v>478</v>
      </c>
      <c r="D214" s="233"/>
      <c r="E214" s="233"/>
      <c r="F214" s="233">
        <v>31.36</v>
      </c>
      <c r="G214" s="234" t="s">
        <v>287</v>
      </c>
      <c r="H214" s="233"/>
      <c r="I214" s="233">
        <v>31.36</v>
      </c>
      <c r="J214" s="233">
        <v>32.01</v>
      </c>
      <c r="K214" s="233">
        <v>29.05</v>
      </c>
      <c r="L214" s="233">
        <v>31.36</v>
      </c>
      <c r="M214" s="233">
        <v>31.36</v>
      </c>
      <c r="N214" s="143" t="e">
        <f>K214-#REF!</f>
        <v>#REF!</v>
      </c>
    </row>
    <row r="215" spans="1:14" s="145" customFormat="1" ht="48.75" hidden="1" customHeight="1" x14ac:dyDescent="0.2">
      <c r="A215" s="275">
        <v>25</v>
      </c>
      <c r="B215" s="341" t="s">
        <v>479</v>
      </c>
      <c r="C215" s="373" t="s">
        <v>480</v>
      </c>
      <c r="D215" s="233" t="s">
        <v>179</v>
      </c>
      <c r="E215" s="233" t="s">
        <v>180</v>
      </c>
      <c r="F215" s="233" t="s">
        <v>288</v>
      </c>
      <c r="G215" s="234" t="s">
        <v>289</v>
      </c>
      <c r="H215" s="233"/>
      <c r="I215" s="233" t="s">
        <v>288</v>
      </c>
      <c r="J215" s="69">
        <v>259</v>
      </c>
      <c r="K215" s="230">
        <v>244.35</v>
      </c>
      <c r="L215" s="233" t="s">
        <v>234</v>
      </c>
      <c r="M215" s="278" t="s">
        <v>234</v>
      </c>
      <c r="N215" s="143" t="e">
        <f>K215-#REF!</f>
        <v>#REF!</v>
      </c>
    </row>
    <row r="216" spans="1:14" s="145" customFormat="1" ht="57" hidden="1" customHeight="1" x14ac:dyDescent="0.2">
      <c r="A216" s="276"/>
      <c r="B216" s="332"/>
      <c r="C216" s="373" t="s">
        <v>402</v>
      </c>
      <c r="D216" s="233" t="s">
        <v>181</v>
      </c>
      <c r="E216" s="233" t="s">
        <v>182</v>
      </c>
      <c r="F216" s="233" t="s">
        <v>236</v>
      </c>
      <c r="G216" s="18" t="s">
        <v>237</v>
      </c>
      <c r="H216" s="233"/>
      <c r="I216" s="233" t="s">
        <v>236</v>
      </c>
      <c r="J216" s="67">
        <v>188.06</v>
      </c>
      <c r="K216" s="225">
        <v>188.06</v>
      </c>
      <c r="L216" s="233" t="s">
        <v>236</v>
      </c>
      <c r="M216" s="279"/>
      <c r="N216" s="143" t="e">
        <f>K216-#REF!</f>
        <v>#REF!</v>
      </c>
    </row>
    <row r="217" spans="1:14" s="145" customFormat="1" ht="15" hidden="1" customHeight="1" x14ac:dyDescent="0.2">
      <c r="A217" s="276"/>
      <c r="B217" s="332"/>
      <c r="C217" s="377" t="s">
        <v>402</v>
      </c>
      <c r="D217" s="233"/>
      <c r="E217" s="233"/>
      <c r="F217" s="233">
        <v>198.06</v>
      </c>
      <c r="G217" s="18"/>
      <c r="H217" s="233"/>
      <c r="I217" s="233">
        <v>198.06</v>
      </c>
      <c r="J217" s="67">
        <v>201.3</v>
      </c>
      <c r="K217" s="225">
        <v>201.3</v>
      </c>
      <c r="L217" s="233">
        <v>188.06</v>
      </c>
      <c r="M217" s="279"/>
      <c r="N217" s="143" t="e">
        <f>K217-#REF!</f>
        <v>#REF!</v>
      </c>
    </row>
    <row r="218" spans="1:14" s="145" customFormat="1" ht="15" hidden="1" customHeight="1" x14ac:dyDescent="0.2">
      <c r="A218" s="276"/>
      <c r="B218" s="332"/>
      <c r="C218" s="377" t="s">
        <v>451</v>
      </c>
      <c r="D218" s="233"/>
      <c r="E218" s="233"/>
      <c r="F218" s="233">
        <v>247.57</v>
      </c>
      <c r="G218" s="18"/>
      <c r="H218" s="233"/>
      <c r="I218" s="233">
        <v>247.57</v>
      </c>
      <c r="J218" s="68">
        <v>265</v>
      </c>
      <c r="K218" s="226">
        <v>265</v>
      </c>
      <c r="L218" s="233">
        <v>235.08</v>
      </c>
      <c r="M218" s="279"/>
      <c r="N218" s="143" t="e">
        <f>K218-#REF!</f>
        <v>#REF!</v>
      </c>
    </row>
    <row r="219" spans="1:14" s="145" customFormat="1" ht="15" hidden="1" customHeight="1" x14ac:dyDescent="0.2">
      <c r="A219" s="277"/>
      <c r="B219" s="346"/>
      <c r="C219" s="377" t="s">
        <v>409</v>
      </c>
      <c r="D219" s="233"/>
      <c r="E219" s="233"/>
      <c r="F219" s="233">
        <v>383.4</v>
      </c>
      <c r="G219" s="18"/>
      <c r="H219" s="233"/>
      <c r="I219" s="233">
        <v>383.4</v>
      </c>
      <c r="J219" s="67">
        <v>444.98</v>
      </c>
      <c r="K219" s="225">
        <v>444.98</v>
      </c>
      <c r="L219" s="233">
        <v>364.08</v>
      </c>
      <c r="M219" s="280"/>
      <c r="N219" s="143" t="e">
        <f>K219-#REF!</f>
        <v>#REF!</v>
      </c>
    </row>
    <row r="220" spans="1:14" s="145" customFormat="1" ht="51.75" hidden="1" customHeight="1" x14ac:dyDescent="0.2">
      <c r="A220" s="249">
        <v>26</v>
      </c>
      <c r="B220" s="374" t="s">
        <v>481</v>
      </c>
      <c r="C220" s="373" t="s">
        <v>480</v>
      </c>
      <c r="D220" s="238"/>
      <c r="E220" s="238"/>
      <c r="F220" s="233" t="s">
        <v>290</v>
      </c>
      <c r="G220" s="234" t="s">
        <v>291</v>
      </c>
      <c r="H220" s="233"/>
      <c r="I220" s="233" t="s">
        <v>290</v>
      </c>
      <c r="J220" s="233" t="s">
        <v>290</v>
      </c>
      <c r="K220" s="233">
        <v>212.56</v>
      </c>
      <c r="L220" s="233" t="s">
        <v>292</v>
      </c>
      <c r="M220" s="233" t="s">
        <v>292</v>
      </c>
      <c r="N220" s="143" t="e">
        <f>K220-#REF!</f>
        <v>#REF!</v>
      </c>
    </row>
    <row r="221" spans="1:14" s="145" customFormat="1" ht="45.4" hidden="1" customHeight="1" x14ac:dyDescent="0.2">
      <c r="A221" s="239">
        <v>27</v>
      </c>
      <c r="B221" s="374" t="s">
        <v>482</v>
      </c>
      <c r="C221" s="373" t="s">
        <v>480</v>
      </c>
      <c r="D221" s="234"/>
      <c r="E221" s="234"/>
      <c r="F221" s="234"/>
      <c r="G221" s="234"/>
      <c r="H221" s="19"/>
      <c r="I221" s="234"/>
      <c r="J221" s="234"/>
      <c r="K221" s="233">
        <v>272.97000000000003</v>
      </c>
      <c r="L221" s="19"/>
      <c r="M221" s="19"/>
      <c r="N221" s="143"/>
    </row>
    <row r="222" spans="1:14" s="145" customFormat="1" ht="45.4" hidden="1" customHeight="1" x14ac:dyDescent="0.2">
      <c r="A222" s="294">
        <v>25</v>
      </c>
      <c r="B222" s="337" t="s">
        <v>483</v>
      </c>
      <c r="C222" s="373" t="s">
        <v>480</v>
      </c>
      <c r="D222" s="238"/>
      <c r="E222" s="238"/>
      <c r="F222" s="233">
        <v>360.35</v>
      </c>
      <c r="G222" s="267" t="s">
        <v>294</v>
      </c>
      <c r="H222" s="233"/>
      <c r="I222" s="69">
        <v>360.35</v>
      </c>
      <c r="J222" s="69">
        <v>360.35</v>
      </c>
      <c r="K222" s="230">
        <v>460</v>
      </c>
      <c r="L222" s="233">
        <v>216.31</v>
      </c>
      <c r="M222" s="233">
        <v>216.31</v>
      </c>
      <c r="N222" s="143" t="e">
        <f>K222-#REF!</f>
        <v>#REF!</v>
      </c>
    </row>
    <row r="223" spans="1:14" s="145" customFormat="1" ht="15" hidden="1" customHeight="1" x14ac:dyDescent="0.2">
      <c r="A223" s="294"/>
      <c r="B223" s="337"/>
      <c r="C223" s="377" t="s">
        <v>402</v>
      </c>
      <c r="D223" s="238"/>
      <c r="E223" s="238"/>
      <c r="F223" s="233">
        <v>199.39</v>
      </c>
      <c r="G223" s="267"/>
      <c r="H223" s="238" t="e">
        <f>F223-#REF!</f>
        <v>#REF!</v>
      </c>
      <c r="I223" s="67">
        <v>153.38</v>
      </c>
      <c r="J223" s="67">
        <v>153.38</v>
      </c>
      <c r="K223" s="225">
        <v>196.17</v>
      </c>
      <c r="L223" s="233">
        <v>153.38</v>
      </c>
      <c r="M223" s="233">
        <v>153.38</v>
      </c>
      <c r="N223" s="143" t="e">
        <f>K223-#REF!</f>
        <v>#REF!</v>
      </c>
    </row>
    <row r="224" spans="1:14" s="145" customFormat="1" ht="15" hidden="1" customHeight="1" x14ac:dyDescent="0.2">
      <c r="A224" s="294"/>
      <c r="B224" s="337"/>
      <c r="C224" s="377" t="s">
        <v>407</v>
      </c>
      <c r="D224" s="238"/>
      <c r="E224" s="238"/>
      <c r="F224" s="233">
        <v>0</v>
      </c>
      <c r="G224" s="267"/>
      <c r="H224" s="233"/>
      <c r="I224" s="67">
        <v>0</v>
      </c>
      <c r="J224" s="67">
        <v>0</v>
      </c>
      <c r="K224" s="225">
        <v>196.17</v>
      </c>
      <c r="L224" s="233">
        <v>0</v>
      </c>
      <c r="M224" s="233">
        <v>0</v>
      </c>
      <c r="N224" s="143" t="e">
        <f>K224-#REF!</f>
        <v>#REF!</v>
      </c>
    </row>
    <row r="225" spans="1:14" s="145" customFormat="1" ht="15" hidden="1" customHeight="1" x14ac:dyDescent="0.2">
      <c r="A225" s="294"/>
      <c r="B225" s="337"/>
      <c r="C225" s="377" t="s">
        <v>451</v>
      </c>
      <c r="D225" s="238"/>
      <c r="E225" s="238"/>
      <c r="F225" s="233">
        <v>472.19</v>
      </c>
      <c r="G225" s="267"/>
      <c r="H225" s="233"/>
      <c r="I225" s="68">
        <v>472.19</v>
      </c>
      <c r="J225" s="68">
        <v>472.19</v>
      </c>
      <c r="K225" s="226">
        <v>603.92999999999995</v>
      </c>
      <c r="L225" s="233">
        <v>393.49</v>
      </c>
      <c r="M225" s="233">
        <v>393.49</v>
      </c>
      <c r="N225" s="143" t="e">
        <f>K225-#REF!</f>
        <v>#REF!</v>
      </c>
    </row>
    <row r="226" spans="1:14" s="145" customFormat="1" ht="15" hidden="1" customHeight="1" x14ac:dyDescent="0.2">
      <c r="A226" s="294"/>
      <c r="B226" s="337"/>
      <c r="C226" s="377" t="s">
        <v>409</v>
      </c>
      <c r="D226" s="238"/>
      <c r="E226" s="238"/>
      <c r="F226" s="233">
        <v>522.08000000000004</v>
      </c>
      <c r="G226" s="267"/>
      <c r="H226" s="233"/>
      <c r="I226" s="67">
        <v>669.54</v>
      </c>
      <c r="J226" s="67">
        <v>669.54</v>
      </c>
      <c r="K226" s="225">
        <v>897.26</v>
      </c>
      <c r="L226" s="233">
        <v>406.4</v>
      </c>
      <c r="M226" s="233">
        <v>406.4</v>
      </c>
      <c r="N226" s="143" t="e">
        <f>K226-#REF!</f>
        <v>#REF!</v>
      </c>
    </row>
    <row r="227" spans="1:14" s="145" customFormat="1" ht="32.25" customHeight="1" x14ac:dyDescent="0.2">
      <c r="A227" s="291">
        <v>25</v>
      </c>
      <c r="B227" s="344" t="s">
        <v>484</v>
      </c>
      <c r="C227" s="376" t="s">
        <v>485</v>
      </c>
      <c r="D227" s="151"/>
      <c r="E227" s="151"/>
      <c r="F227" s="151"/>
      <c r="G227" s="151"/>
      <c r="H227" s="151"/>
      <c r="I227" s="151"/>
      <c r="J227" s="151"/>
      <c r="K227" s="205">
        <v>86.1</v>
      </c>
      <c r="N227" s="145" t="e">
        <f>K227-#REF!</f>
        <v>#REF!</v>
      </c>
    </row>
    <row r="228" spans="1:14" s="145" customFormat="1" ht="15" x14ac:dyDescent="0.2">
      <c r="A228" s="292"/>
      <c r="B228" s="351"/>
      <c r="C228" s="377" t="s">
        <v>402</v>
      </c>
      <c r="D228" s="164"/>
      <c r="E228" s="164"/>
      <c r="F228" s="164"/>
      <c r="G228" s="164"/>
      <c r="H228" s="102"/>
      <c r="I228" s="164"/>
      <c r="J228" s="80"/>
      <c r="K228" s="206">
        <v>60</v>
      </c>
    </row>
    <row r="229" spans="1:14" s="145" customFormat="1" ht="15" x14ac:dyDescent="0.2">
      <c r="A229" s="292"/>
      <c r="B229" s="351"/>
      <c r="C229" s="377" t="s">
        <v>451</v>
      </c>
      <c r="D229" s="164"/>
      <c r="E229" s="164"/>
      <c r="F229" s="164"/>
      <c r="G229" s="164"/>
      <c r="H229" s="102"/>
      <c r="I229" s="164"/>
      <c r="J229" s="80"/>
      <c r="K229" s="206">
        <v>97</v>
      </c>
    </row>
    <row r="230" spans="1:14" s="145" customFormat="1" ht="15" x14ac:dyDescent="0.2">
      <c r="A230" s="293"/>
      <c r="B230" s="345"/>
      <c r="C230" s="377" t="s">
        <v>409</v>
      </c>
      <c r="D230" s="164"/>
      <c r="E230" s="164"/>
      <c r="F230" s="164"/>
      <c r="G230" s="164"/>
      <c r="H230" s="102"/>
      <c r="I230" s="164"/>
      <c r="J230" s="80"/>
      <c r="K230" s="206">
        <v>140.68</v>
      </c>
    </row>
    <row r="231" spans="1:14" s="145" customFormat="1" ht="64.900000000000006" customHeight="1" x14ac:dyDescent="0.25">
      <c r="A231" s="111"/>
      <c r="B231" s="379"/>
      <c r="C231" s="376" t="s">
        <v>486</v>
      </c>
      <c r="D231" s="13"/>
      <c r="E231" s="13"/>
      <c r="F231" s="13"/>
      <c r="G231" s="13"/>
      <c r="I231" s="146"/>
      <c r="J231" s="146"/>
      <c r="K231" s="205">
        <v>359.88</v>
      </c>
    </row>
    <row r="232" spans="1:14" s="145" customFormat="1" x14ac:dyDescent="0.25">
      <c r="A232" s="108"/>
      <c r="B232" s="380"/>
      <c r="C232" s="381" t="s">
        <v>402</v>
      </c>
      <c r="D232" s="13"/>
      <c r="E232" s="13"/>
      <c r="F232" s="13"/>
      <c r="G232" s="13"/>
      <c r="I232" s="44"/>
      <c r="J232" s="44"/>
      <c r="K232" s="211">
        <v>131.78</v>
      </c>
    </row>
    <row r="233" spans="1:14" s="145" customFormat="1" x14ac:dyDescent="0.25">
      <c r="A233" s="107">
        <v>26</v>
      </c>
      <c r="B233" s="378" t="s">
        <v>487</v>
      </c>
      <c r="C233" s="382" t="s">
        <v>451</v>
      </c>
      <c r="D233" s="146"/>
      <c r="E233" s="146"/>
      <c r="F233" s="146"/>
      <c r="G233" s="146"/>
      <c r="H233" s="19"/>
      <c r="I233" s="146"/>
      <c r="J233" s="146"/>
      <c r="K233" s="206">
        <v>422.31</v>
      </c>
    </row>
    <row r="234" spans="1:14" s="145" customFormat="1" x14ac:dyDescent="0.25">
      <c r="A234" s="107"/>
      <c r="B234" s="378"/>
      <c r="C234" s="382" t="s">
        <v>409</v>
      </c>
      <c r="D234" s="146"/>
      <c r="E234" s="146"/>
      <c r="F234" s="146"/>
      <c r="G234" s="146"/>
      <c r="H234" s="19"/>
      <c r="I234" s="146"/>
      <c r="J234" s="146"/>
      <c r="K234" s="206">
        <v>985.49</v>
      </c>
    </row>
    <row r="235" spans="1:14" s="145" customFormat="1" ht="69.75" customHeight="1" x14ac:dyDescent="0.25">
      <c r="A235" s="109"/>
      <c r="B235" s="383"/>
      <c r="C235" s="376" t="s">
        <v>488</v>
      </c>
      <c r="D235" s="146"/>
      <c r="E235" s="146"/>
      <c r="F235" s="146"/>
      <c r="G235" s="146"/>
      <c r="H235" s="19"/>
      <c r="I235" s="146"/>
      <c r="J235" s="146"/>
      <c r="K235" s="205">
        <v>368.54</v>
      </c>
    </row>
    <row r="236" spans="1:14" s="145" customFormat="1" x14ac:dyDescent="0.25">
      <c r="A236" s="109"/>
      <c r="B236" s="384"/>
      <c r="C236" s="381" t="s">
        <v>402</v>
      </c>
      <c r="D236" s="146"/>
      <c r="E236" s="146"/>
      <c r="F236" s="146"/>
      <c r="G236" s="146"/>
      <c r="H236" s="19"/>
      <c r="I236" s="146"/>
      <c r="J236" s="146"/>
      <c r="K236" s="206">
        <v>231.45</v>
      </c>
    </row>
    <row r="237" spans="1:14" s="145" customFormat="1" x14ac:dyDescent="0.25">
      <c r="A237" s="109"/>
      <c r="B237" s="383"/>
      <c r="C237" s="382" t="s">
        <v>451</v>
      </c>
      <c r="D237" s="146"/>
      <c r="E237" s="146"/>
      <c r="F237" s="146"/>
      <c r="G237" s="146"/>
      <c r="H237" s="19"/>
      <c r="I237" s="146"/>
      <c r="J237" s="146"/>
      <c r="K237" s="206">
        <v>352.22</v>
      </c>
    </row>
    <row r="238" spans="1:14" s="145" customFormat="1" x14ac:dyDescent="0.25">
      <c r="A238" s="112"/>
      <c r="B238" s="385"/>
      <c r="C238" s="382" t="s">
        <v>409</v>
      </c>
      <c r="D238" s="146"/>
      <c r="E238" s="146"/>
      <c r="F238" s="146"/>
      <c r="G238" s="146"/>
      <c r="H238" s="19"/>
      <c r="I238" s="146"/>
      <c r="J238" s="146"/>
      <c r="K238" s="206">
        <v>2698.06</v>
      </c>
    </row>
    <row r="239" spans="1:14" s="145" customFormat="1" ht="18" customHeight="1" x14ac:dyDescent="0.25">
      <c r="A239" s="111"/>
      <c r="B239" s="335" t="s">
        <v>489</v>
      </c>
      <c r="C239" s="386"/>
      <c r="D239" s="13"/>
      <c r="E239" s="13"/>
      <c r="F239" s="13"/>
      <c r="G239" s="13"/>
      <c r="I239" s="281"/>
      <c r="J239" s="281"/>
      <c r="K239" s="286">
        <v>155.21</v>
      </c>
    </row>
    <row r="240" spans="1:14" s="145" customFormat="1" ht="29.25" x14ac:dyDescent="0.25">
      <c r="A240" s="107"/>
      <c r="B240" s="326"/>
      <c r="C240" s="387" t="s">
        <v>485</v>
      </c>
      <c r="D240" s="13"/>
      <c r="E240" s="13"/>
      <c r="F240" s="13"/>
      <c r="G240" s="13"/>
      <c r="I240" s="282"/>
      <c r="J240" s="282"/>
      <c r="K240" s="287"/>
    </row>
    <row r="241" spans="1:11" s="145" customFormat="1" x14ac:dyDescent="0.25">
      <c r="A241" s="107"/>
      <c r="B241" s="326"/>
      <c r="C241" s="381" t="s">
        <v>402</v>
      </c>
      <c r="D241" s="13"/>
      <c r="E241" s="13"/>
      <c r="F241" s="13"/>
      <c r="G241" s="13"/>
      <c r="I241" s="146"/>
      <c r="J241" s="146"/>
      <c r="K241" s="231">
        <v>141.13999999999999</v>
      </c>
    </row>
    <row r="242" spans="1:11" s="145" customFormat="1" x14ac:dyDescent="0.25">
      <c r="A242" s="107"/>
      <c r="B242" s="326"/>
      <c r="C242" s="382" t="s">
        <v>451</v>
      </c>
      <c r="D242" s="13"/>
      <c r="E242" s="13"/>
      <c r="F242" s="13"/>
      <c r="G242" s="13"/>
      <c r="I242" s="146"/>
      <c r="J242" s="146"/>
      <c r="K242" s="204">
        <v>218.99</v>
      </c>
    </row>
    <row r="243" spans="1:11" s="145" customFormat="1" x14ac:dyDescent="0.25">
      <c r="A243" s="165"/>
      <c r="B243" s="350"/>
      <c r="C243" s="382" t="s">
        <v>409</v>
      </c>
      <c r="D243" s="166"/>
      <c r="E243" s="166"/>
      <c r="F243" s="166"/>
      <c r="G243" s="166"/>
      <c r="H243" s="167"/>
      <c r="I243" s="146"/>
      <c r="J243" s="146"/>
      <c r="K243" s="204">
        <v>328.52</v>
      </c>
    </row>
    <row r="244" spans="1:11" s="145" customFormat="1" x14ac:dyDescent="0.25">
      <c r="B244" s="359"/>
      <c r="C244" s="357"/>
      <c r="D244" s="13"/>
      <c r="E244" s="13"/>
      <c r="F244" s="13"/>
      <c r="G244" s="13"/>
      <c r="I244" s="13"/>
      <c r="J244" s="13"/>
      <c r="K244" s="232"/>
    </row>
    <row r="245" spans="1:11" s="145" customFormat="1" x14ac:dyDescent="0.25">
      <c r="B245" s="359"/>
      <c r="C245" s="357"/>
      <c r="D245" s="13"/>
      <c r="E245" s="13"/>
      <c r="F245" s="13"/>
      <c r="G245" s="13"/>
      <c r="I245" s="13"/>
      <c r="J245" s="13"/>
      <c r="K245" s="232"/>
    </row>
    <row r="246" spans="1:11" s="145" customFormat="1" x14ac:dyDescent="0.25">
      <c r="B246" s="359"/>
      <c r="C246" s="357"/>
      <c r="D246" s="13"/>
      <c r="E246" s="13"/>
      <c r="F246" s="13"/>
      <c r="G246" s="13"/>
      <c r="I246" s="13"/>
      <c r="J246" s="13"/>
      <c r="K246" s="232"/>
    </row>
    <row r="247" spans="1:11" s="145" customFormat="1" x14ac:dyDescent="0.25">
      <c r="B247" s="12"/>
      <c r="D247" s="13"/>
      <c r="E247" s="13"/>
      <c r="F247" s="13"/>
      <c r="G247" s="13"/>
      <c r="I247" s="13"/>
      <c r="J247" s="13"/>
      <c r="K247" s="232"/>
    </row>
    <row r="248" spans="1:11" s="145" customFormat="1" x14ac:dyDescent="0.25">
      <c r="B248" s="12"/>
      <c r="D248" s="13"/>
      <c r="E248" s="13"/>
      <c r="F248" s="13"/>
      <c r="G248" s="13"/>
      <c r="I248" s="13"/>
      <c r="J248" s="13"/>
      <c r="K248" s="232"/>
    </row>
    <row r="249" spans="1:11" s="145" customFormat="1" x14ac:dyDescent="0.25">
      <c r="B249" s="12"/>
      <c r="D249" s="13"/>
      <c r="E249" s="13"/>
      <c r="F249" s="13"/>
      <c r="G249" s="13"/>
      <c r="I249" s="13"/>
      <c r="J249" s="13"/>
      <c r="K249" s="232"/>
    </row>
    <row r="250" spans="1:11" s="145" customFormat="1" x14ac:dyDescent="0.25">
      <c r="B250" s="12"/>
      <c r="D250" s="13"/>
      <c r="E250" s="13"/>
      <c r="F250" s="13"/>
      <c r="G250" s="13"/>
      <c r="I250" s="13"/>
      <c r="J250" s="13"/>
      <c r="K250" s="232"/>
    </row>
    <row r="251" spans="1:11" s="145" customFormat="1" x14ac:dyDescent="0.25">
      <c r="B251" s="12"/>
      <c r="D251" s="13"/>
      <c r="E251" s="13"/>
      <c r="F251" s="13"/>
      <c r="G251" s="13"/>
      <c r="I251" s="13"/>
      <c r="J251" s="13"/>
      <c r="K251" s="232"/>
    </row>
    <row r="252" spans="1:11" s="145" customFormat="1" x14ac:dyDescent="0.25">
      <c r="B252" s="12"/>
      <c r="D252" s="13"/>
      <c r="E252" s="13"/>
      <c r="F252" s="13"/>
      <c r="G252" s="13"/>
      <c r="I252" s="13"/>
      <c r="J252" s="13"/>
      <c r="K252" s="232"/>
    </row>
    <row r="253" spans="1:11" s="145" customFormat="1" x14ac:dyDescent="0.25">
      <c r="B253" s="12"/>
      <c r="D253" s="13"/>
      <c r="E253" s="13"/>
      <c r="F253" s="13"/>
      <c r="G253" s="13"/>
      <c r="I253" s="13"/>
      <c r="J253" s="13"/>
      <c r="K253" s="232"/>
    </row>
    <row r="254" spans="1:11" s="145" customFormat="1" x14ac:dyDescent="0.25">
      <c r="B254" s="12"/>
      <c r="D254" s="13"/>
      <c r="E254" s="13"/>
      <c r="F254" s="13"/>
      <c r="G254" s="13"/>
      <c r="I254" s="13"/>
      <c r="J254" s="13"/>
      <c r="K254" s="232"/>
    </row>
    <row r="255" spans="1:11" s="145" customFormat="1" x14ac:dyDescent="0.25">
      <c r="B255" s="12"/>
      <c r="D255" s="13"/>
      <c r="E255" s="13"/>
      <c r="F255" s="13"/>
      <c r="G255" s="13"/>
      <c r="I255" s="13"/>
      <c r="J255" s="13"/>
      <c r="K255" s="232"/>
    </row>
    <row r="256" spans="1:11" s="145" customFormat="1" x14ac:dyDescent="0.25">
      <c r="B256" s="12"/>
      <c r="D256" s="13"/>
      <c r="E256" s="13"/>
      <c r="F256" s="13"/>
      <c r="G256" s="13"/>
      <c r="I256" s="13"/>
      <c r="J256" s="13"/>
      <c r="K256" s="232"/>
    </row>
    <row r="257" spans="2:11" s="145" customFormat="1" x14ac:dyDescent="0.25">
      <c r="B257" s="12"/>
      <c r="D257" s="13"/>
      <c r="E257" s="13"/>
      <c r="F257" s="13"/>
      <c r="G257" s="13"/>
      <c r="I257" s="13"/>
      <c r="J257" s="13"/>
      <c r="K257" s="232"/>
    </row>
    <row r="258" spans="2:11" s="145" customFormat="1" x14ac:dyDescent="0.25">
      <c r="B258" s="12"/>
      <c r="D258" s="13"/>
      <c r="E258" s="13"/>
      <c r="F258" s="13"/>
      <c r="G258" s="13"/>
      <c r="I258" s="13"/>
      <c r="J258" s="13"/>
      <c r="K258" s="232"/>
    </row>
    <row r="259" spans="2:11" s="145" customFormat="1" x14ac:dyDescent="0.25">
      <c r="B259" s="12"/>
      <c r="D259" s="13"/>
      <c r="E259" s="13"/>
      <c r="F259" s="13"/>
      <c r="G259" s="13"/>
      <c r="I259" s="13"/>
      <c r="J259" s="13"/>
      <c r="K259" s="232"/>
    </row>
    <row r="260" spans="2:11" s="145" customFormat="1" x14ac:dyDescent="0.25">
      <c r="B260" s="12"/>
      <c r="D260" s="13"/>
      <c r="E260" s="13"/>
      <c r="F260" s="13"/>
      <c r="G260" s="13"/>
      <c r="I260" s="13"/>
      <c r="J260" s="13"/>
      <c r="K260" s="232"/>
    </row>
    <row r="261" spans="2:11" s="145" customFormat="1" x14ac:dyDescent="0.25">
      <c r="B261" s="12"/>
      <c r="D261" s="13"/>
      <c r="E261" s="13"/>
      <c r="F261" s="13"/>
      <c r="G261" s="13"/>
      <c r="I261" s="13"/>
      <c r="J261" s="13"/>
      <c r="K261" s="232"/>
    </row>
    <row r="262" spans="2:11" s="145" customFormat="1" x14ac:dyDescent="0.25">
      <c r="B262" s="12"/>
      <c r="D262" s="13"/>
      <c r="E262" s="13"/>
      <c r="F262" s="13"/>
      <c r="G262" s="13"/>
      <c r="I262" s="13"/>
      <c r="J262" s="13"/>
      <c r="K262" s="232"/>
    </row>
  </sheetData>
  <mergeCells count="125">
    <mergeCell ref="B100:B107"/>
    <mergeCell ref="B171:B172"/>
    <mergeCell ref="B227:B230"/>
    <mergeCell ref="B222:B226"/>
    <mergeCell ref="B215:B219"/>
    <mergeCell ref="B191:B200"/>
    <mergeCell ref="B183:B190"/>
    <mergeCell ref="B178:B182"/>
    <mergeCell ref="B173:B177"/>
    <mergeCell ref="B208:B214"/>
    <mergeCell ref="B201:B207"/>
    <mergeCell ref="B166:B170"/>
    <mergeCell ref="B147:B151"/>
    <mergeCell ref="B152:B160"/>
    <mergeCell ref="B161:B165"/>
    <mergeCell ref="B127:B146"/>
    <mergeCell ref="B123:B126"/>
    <mergeCell ref="B16:B28"/>
    <mergeCell ref="B7:B15"/>
    <mergeCell ref="B29:B43"/>
    <mergeCell ref="B47:B65"/>
    <mergeCell ref="B92:B99"/>
    <mergeCell ref="B66:B91"/>
    <mergeCell ref="A171:A172"/>
    <mergeCell ref="K239:K240"/>
    <mergeCell ref="A227:A230"/>
    <mergeCell ref="A222:A226"/>
    <mergeCell ref="G222:G226"/>
    <mergeCell ref="E191:E195"/>
    <mergeCell ref="G191:G195"/>
    <mergeCell ref="A191:A200"/>
    <mergeCell ref="A183:A190"/>
    <mergeCell ref="G173:G175"/>
    <mergeCell ref="A178:A182"/>
    <mergeCell ref="E178:E182"/>
    <mergeCell ref="G178:G182"/>
    <mergeCell ref="A173:A177"/>
    <mergeCell ref="M215:M219"/>
    <mergeCell ref="A215:A219"/>
    <mergeCell ref="I239:I240"/>
    <mergeCell ref="J239:J240"/>
    <mergeCell ref="E201:E203"/>
    <mergeCell ref="G201:G203"/>
    <mergeCell ref="A208:A214"/>
    <mergeCell ref="E208:E212"/>
    <mergeCell ref="G208:G212"/>
    <mergeCell ref="A201:A207"/>
    <mergeCell ref="B239:B243"/>
    <mergeCell ref="A166:A170"/>
    <mergeCell ref="E166:E170"/>
    <mergeCell ref="G166:G170"/>
    <mergeCell ref="E161:E165"/>
    <mergeCell ref="G161:G165"/>
    <mergeCell ref="A147:A151"/>
    <mergeCell ref="E147:E151"/>
    <mergeCell ref="G147:G151"/>
    <mergeCell ref="E152:E155"/>
    <mergeCell ref="G152:G155"/>
    <mergeCell ref="A152:A160"/>
    <mergeCell ref="A161:A165"/>
    <mergeCell ref="A127:A146"/>
    <mergeCell ref="E127:E131"/>
    <mergeCell ref="G127:G131"/>
    <mergeCell ref="E132:E136"/>
    <mergeCell ref="G132:G136"/>
    <mergeCell ref="E137:E141"/>
    <mergeCell ref="G137:G141"/>
    <mergeCell ref="E142:E146"/>
    <mergeCell ref="G142:G146"/>
    <mergeCell ref="E123:E126"/>
    <mergeCell ref="G123:G126"/>
    <mergeCell ref="A113:A122"/>
    <mergeCell ref="E113:E117"/>
    <mergeCell ref="G113:G117"/>
    <mergeCell ref="E118:E122"/>
    <mergeCell ref="G118:G122"/>
    <mergeCell ref="A123:A126"/>
    <mergeCell ref="B113:B122"/>
    <mergeCell ref="A108:A112"/>
    <mergeCell ref="E108:E112"/>
    <mergeCell ref="G108:G112"/>
    <mergeCell ref="E100:E104"/>
    <mergeCell ref="G100:G104"/>
    <mergeCell ref="E66:E69"/>
    <mergeCell ref="G66:G81"/>
    <mergeCell ref="E70:E74"/>
    <mergeCell ref="A92:A99"/>
    <mergeCell ref="A100:A107"/>
    <mergeCell ref="A66:A91"/>
    <mergeCell ref="B108:B112"/>
    <mergeCell ref="A47:A65"/>
    <mergeCell ref="E52:E55"/>
    <mergeCell ref="G52:G55"/>
    <mergeCell ref="E56:E60"/>
    <mergeCell ref="G56:G60"/>
    <mergeCell ref="E61:E65"/>
    <mergeCell ref="G61:G65"/>
    <mergeCell ref="A44:A45"/>
    <mergeCell ref="B44:B45"/>
    <mergeCell ref="E44:E45"/>
    <mergeCell ref="G44:G45"/>
    <mergeCell ref="A29:A43"/>
    <mergeCell ref="E29:E33"/>
    <mergeCell ref="G29:G33"/>
    <mergeCell ref="E34:E35"/>
    <mergeCell ref="G34:G35"/>
    <mergeCell ref="E36:E38"/>
    <mergeCell ref="G36:G38"/>
    <mergeCell ref="E39:E43"/>
    <mergeCell ref="G39:G43"/>
    <mergeCell ref="A5:A6"/>
    <mergeCell ref="B5:B6"/>
    <mergeCell ref="C5:C6"/>
    <mergeCell ref="D5:E5"/>
    <mergeCell ref="F5:G5"/>
    <mergeCell ref="G25:G28"/>
    <mergeCell ref="A16:A28"/>
    <mergeCell ref="E16:E19"/>
    <mergeCell ref="G16:G24"/>
    <mergeCell ref="E20:E24"/>
    <mergeCell ref="E25:E28"/>
    <mergeCell ref="A7:A15"/>
    <mergeCell ref="E7:E15"/>
    <mergeCell ref="G7:G15"/>
    <mergeCell ref="A2:K4"/>
  </mergeCells>
  <pageMargins left="0.70866141732283472" right="0.70866141732283472" top="0.74803149606299213" bottom="0.74803149606299213" header="0.31496062992125984" footer="0.31496062992125984"/>
  <pageSetup paperSize="9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45"/>
  <sheetViews>
    <sheetView topLeftCell="B3" zoomScale="90" zoomScaleNormal="90" zoomScaleSheetLayoutView="85" workbookViewId="0">
      <selection activeCell="M31" sqref="M31"/>
    </sheetView>
  </sheetViews>
  <sheetFormatPr defaultRowHeight="18" x14ac:dyDescent="0.25"/>
  <cols>
    <col min="1" max="1" width="5.42578125" style="14" hidden="1" customWidth="1"/>
    <col min="2" max="2" width="27.7109375" style="15" customWidth="1"/>
    <col min="3" max="3" width="17.140625" style="14" customWidth="1"/>
    <col min="4" max="4" width="31.85546875" style="13" hidden="1" customWidth="1"/>
    <col min="5" max="5" width="18.28515625" style="13" hidden="1" customWidth="1"/>
    <col min="6" max="6" width="28.42578125" style="13" hidden="1" customWidth="1"/>
    <col min="7" max="7" width="31.42578125" style="13" hidden="1" customWidth="1"/>
    <col min="8" max="8" width="25.140625" style="14" hidden="1" customWidth="1"/>
    <col min="9" max="9" width="28.42578125" style="17" hidden="1" customWidth="1"/>
    <col min="10" max="10" width="25.140625" style="15" hidden="1" customWidth="1"/>
    <col min="11" max="12" width="25.7109375" style="15" hidden="1" customWidth="1"/>
    <col min="13" max="13" width="28.42578125" style="219" customWidth="1"/>
    <col min="14" max="14" width="0" style="14" hidden="1" customWidth="1"/>
    <col min="15" max="16384" width="9.140625" style="14"/>
  </cols>
  <sheetData>
    <row r="1" spans="1:14" s="145" customFormat="1" ht="15.75" x14ac:dyDescent="0.2">
      <c r="A1" s="180"/>
      <c r="B1" s="180"/>
      <c r="C1" s="180"/>
      <c r="D1" s="180"/>
      <c r="E1" s="180"/>
      <c r="F1" s="180"/>
      <c r="G1" s="16" t="s">
        <v>192</v>
      </c>
      <c r="I1" s="180"/>
      <c r="J1" s="12"/>
      <c r="K1" s="12"/>
      <c r="L1" s="12"/>
      <c r="M1" s="213"/>
    </row>
    <row r="2" spans="1:14" s="145" customFormat="1" ht="14.25" customHeight="1" x14ac:dyDescent="0.2">
      <c r="A2" s="261" t="s">
        <v>397</v>
      </c>
      <c r="B2" s="261"/>
      <c r="C2" s="261"/>
      <c r="D2" s="261"/>
      <c r="E2" s="261"/>
      <c r="F2" s="261"/>
      <c r="G2" s="261"/>
      <c r="H2" s="261"/>
      <c r="I2" s="261"/>
      <c r="J2" s="261"/>
      <c r="K2" s="261"/>
      <c r="L2" s="261"/>
      <c r="M2" s="261"/>
    </row>
    <row r="3" spans="1:14" s="145" customFormat="1" ht="14.25" customHeight="1" x14ac:dyDescent="0.2">
      <c r="A3" s="261"/>
      <c r="B3" s="261"/>
      <c r="C3" s="261"/>
      <c r="D3" s="261"/>
      <c r="E3" s="261"/>
      <c r="F3" s="261"/>
      <c r="G3" s="261"/>
      <c r="H3" s="261"/>
      <c r="I3" s="261"/>
      <c r="J3" s="261"/>
      <c r="K3" s="261"/>
      <c r="L3" s="261"/>
      <c r="M3" s="261"/>
    </row>
    <row r="4" spans="1:14" s="145" customFormat="1" ht="36.75" customHeight="1" x14ac:dyDescent="0.2">
      <c r="A4" s="262"/>
      <c r="B4" s="262"/>
      <c r="C4" s="262"/>
      <c r="D4" s="262"/>
      <c r="E4" s="262"/>
      <c r="F4" s="262"/>
      <c r="G4" s="262"/>
      <c r="H4" s="262"/>
      <c r="I4" s="262"/>
      <c r="J4" s="262"/>
      <c r="K4" s="262"/>
      <c r="L4" s="262"/>
      <c r="M4" s="262"/>
    </row>
    <row r="5" spans="1:14" s="145" customFormat="1" ht="28.9" customHeight="1" x14ac:dyDescent="0.2">
      <c r="A5" s="264" t="s">
        <v>2</v>
      </c>
      <c r="B5" s="264" t="s">
        <v>3</v>
      </c>
      <c r="C5" s="264" t="s">
        <v>4</v>
      </c>
      <c r="D5" s="264" t="s">
        <v>169</v>
      </c>
      <c r="E5" s="264"/>
      <c r="F5" s="264" t="s">
        <v>5</v>
      </c>
      <c r="G5" s="264"/>
      <c r="H5" s="233"/>
      <c r="I5" s="233" t="s">
        <v>5</v>
      </c>
      <c r="J5" s="233" t="s">
        <v>193</v>
      </c>
      <c r="K5" s="233" t="s">
        <v>8</v>
      </c>
      <c r="L5" s="233" t="s">
        <v>324</v>
      </c>
      <c r="M5" s="233" t="s">
        <v>354</v>
      </c>
    </row>
    <row r="6" spans="1:14" s="145" customFormat="1" ht="28.5" x14ac:dyDescent="0.2">
      <c r="A6" s="264"/>
      <c r="B6" s="264"/>
      <c r="C6" s="264"/>
      <c r="D6" s="233" t="s">
        <v>10</v>
      </c>
      <c r="E6" s="233" t="s">
        <v>171</v>
      </c>
      <c r="F6" s="233" t="s">
        <v>10</v>
      </c>
      <c r="G6" s="233" t="s">
        <v>171</v>
      </c>
      <c r="H6" s="233"/>
      <c r="I6" s="233" t="s">
        <v>10</v>
      </c>
      <c r="J6" s="233" t="s">
        <v>10</v>
      </c>
      <c r="K6" s="233" t="s">
        <v>10</v>
      </c>
      <c r="L6" s="233" t="s">
        <v>10</v>
      </c>
      <c r="M6" s="233" t="s">
        <v>356</v>
      </c>
    </row>
    <row r="7" spans="1:14" s="145" customFormat="1" ht="15.75" customHeight="1" x14ac:dyDescent="0.2">
      <c r="A7" s="267"/>
      <c r="B7" s="337" t="s">
        <v>400</v>
      </c>
      <c r="C7" s="388" t="s">
        <v>492</v>
      </c>
      <c r="D7" s="234" t="s">
        <v>357</v>
      </c>
      <c r="E7" s="267" t="s">
        <v>12</v>
      </c>
      <c r="F7" s="23" t="s">
        <v>195</v>
      </c>
      <c r="G7" s="267" t="s">
        <v>327</v>
      </c>
      <c r="H7" s="23"/>
      <c r="I7" s="23" t="s">
        <v>195</v>
      </c>
      <c r="J7" s="23" t="s">
        <v>196</v>
      </c>
      <c r="K7" s="23" t="s">
        <v>196</v>
      </c>
      <c r="L7" s="23">
        <v>72.900000000000006</v>
      </c>
      <c r="M7" s="144">
        <v>168.88</v>
      </c>
      <c r="N7" s="143" t="e">
        <f>M7-#REF!</f>
        <v>#REF!</v>
      </c>
    </row>
    <row r="8" spans="1:14" s="145" customFormat="1" ht="15" x14ac:dyDescent="0.2">
      <c r="A8" s="267"/>
      <c r="B8" s="337"/>
      <c r="C8" s="389" t="s">
        <v>402</v>
      </c>
      <c r="D8" s="234">
        <v>52.61</v>
      </c>
      <c r="E8" s="267"/>
      <c r="F8" s="105">
        <v>65.28</v>
      </c>
      <c r="G8" s="267"/>
      <c r="H8" s="105" t="e">
        <f>F8-#REF!</f>
        <v>#REF!</v>
      </c>
      <c r="I8" s="105">
        <v>65.28</v>
      </c>
      <c r="J8" s="105">
        <v>61.7</v>
      </c>
      <c r="K8" s="105">
        <v>61.7</v>
      </c>
      <c r="L8" s="105">
        <v>61.7</v>
      </c>
      <c r="M8" s="152">
        <v>104.73</v>
      </c>
      <c r="N8" s="143" t="e">
        <f>M8-#REF!</f>
        <v>#REF!</v>
      </c>
    </row>
    <row r="9" spans="1:14" s="145" customFormat="1" ht="15" x14ac:dyDescent="0.2">
      <c r="A9" s="267"/>
      <c r="B9" s="337"/>
      <c r="C9" s="389" t="s">
        <v>493</v>
      </c>
      <c r="D9" s="234">
        <v>74.09</v>
      </c>
      <c r="E9" s="267"/>
      <c r="F9" s="105">
        <v>65.28</v>
      </c>
      <c r="G9" s="267"/>
      <c r="H9" s="105"/>
      <c r="I9" s="105">
        <v>65.28</v>
      </c>
      <c r="J9" s="105">
        <v>61.7</v>
      </c>
      <c r="K9" s="105">
        <v>61.7</v>
      </c>
      <c r="L9" s="105">
        <v>61.7</v>
      </c>
      <c r="M9" s="234">
        <v>104.73</v>
      </c>
      <c r="N9" s="143" t="e">
        <f>M9-#REF!</f>
        <v>#REF!</v>
      </c>
    </row>
    <row r="10" spans="1:14" s="145" customFormat="1" ht="15.75" customHeight="1" x14ac:dyDescent="0.2">
      <c r="A10" s="267"/>
      <c r="B10" s="337"/>
      <c r="C10" s="389" t="s">
        <v>408</v>
      </c>
      <c r="D10" s="234">
        <v>90.16</v>
      </c>
      <c r="E10" s="267"/>
      <c r="F10" s="105">
        <v>81.099999999999994</v>
      </c>
      <c r="G10" s="267"/>
      <c r="H10" s="105"/>
      <c r="I10" s="105">
        <v>81.099999999999994</v>
      </c>
      <c r="J10" s="105">
        <v>76.650000000000006</v>
      </c>
      <c r="K10" s="105">
        <v>76.650000000000006</v>
      </c>
      <c r="L10" s="105">
        <v>84.32</v>
      </c>
      <c r="M10" s="152">
        <v>210.66</v>
      </c>
      <c r="N10" s="143" t="e">
        <f>M10-#REF!</f>
        <v>#REF!</v>
      </c>
    </row>
    <row r="11" spans="1:14" s="145" customFormat="1" ht="15" x14ac:dyDescent="0.2">
      <c r="A11" s="267"/>
      <c r="B11" s="337"/>
      <c r="C11" s="389" t="s">
        <v>409</v>
      </c>
      <c r="D11" s="234">
        <v>88.65</v>
      </c>
      <c r="E11" s="267"/>
      <c r="F11" s="105">
        <v>101.07</v>
      </c>
      <c r="G11" s="267"/>
      <c r="H11" s="105"/>
      <c r="I11" s="105">
        <v>101.07</v>
      </c>
      <c r="J11" s="105">
        <v>95.36</v>
      </c>
      <c r="K11" s="105">
        <v>95.36</v>
      </c>
      <c r="L11" s="105">
        <v>114.74</v>
      </c>
      <c r="M11" s="152">
        <v>710.09</v>
      </c>
      <c r="N11" s="143" t="e">
        <f>M11-#REF!</f>
        <v>#REF!</v>
      </c>
    </row>
    <row r="12" spans="1:14" s="145" customFormat="1" ht="34.5" customHeight="1" x14ac:dyDescent="0.2">
      <c r="A12" s="267">
        <v>2</v>
      </c>
      <c r="B12" s="337" t="s">
        <v>494</v>
      </c>
      <c r="C12" s="388" t="s">
        <v>495</v>
      </c>
      <c r="D12" s="233">
        <v>609.71</v>
      </c>
      <c r="E12" s="233" t="s">
        <v>50</v>
      </c>
      <c r="F12" s="233">
        <v>128.76</v>
      </c>
      <c r="G12" s="234" t="s">
        <v>203</v>
      </c>
      <c r="H12" s="233"/>
      <c r="I12" s="233">
        <v>128.76</v>
      </c>
      <c r="J12" s="233">
        <v>128.76</v>
      </c>
      <c r="K12" s="233">
        <v>128.76</v>
      </c>
      <c r="L12" s="233">
        <v>129.94</v>
      </c>
      <c r="M12" s="233">
        <v>330.56</v>
      </c>
      <c r="N12" s="143" t="e">
        <f>M12-#REF!</f>
        <v>#REF!</v>
      </c>
    </row>
    <row r="13" spans="1:14" s="145" customFormat="1" ht="36.75" customHeight="1" x14ac:dyDescent="0.2">
      <c r="A13" s="267"/>
      <c r="B13" s="337"/>
      <c r="C13" s="388" t="s">
        <v>496</v>
      </c>
      <c r="D13" s="104">
        <v>609.71</v>
      </c>
      <c r="E13" s="233" t="s">
        <v>52</v>
      </c>
      <c r="F13" s="104">
        <v>511.85</v>
      </c>
      <c r="G13" s="234" t="s">
        <v>204</v>
      </c>
      <c r="H13" s="104"/>
      <c r="I13" s="104">
        <v>511.85</v>
      </c>
      <c r="J13" s="104">
        <v>511.85</v>
      </c>
      <c r="K13" s="104">
        <v>511.85</v>
      </c>
      <c r="L13" s="104">
        <v>642.99</v>
      </c>
      <c r="M13" s="104">
        <v>1778.12</v>
      </c>
      <c r="N13" s="143" t="e">
        <f>M13-#REF!</f>
        <v>#REF!</v>
      </c>
    </row>
    <row r="14" spans="1:14" s="145" customFormat="1" ht="36.75" customHeight="1" x14ac:dyDescent="0.2">
      <c r="A14" s="267"/>
      <c r="B14" s="337" t="s">
        <v>410</v>
      </c>
      <c r="C14" s="388" t="s">
        <v>496</v>
      </c>
      <c r="D14" s="234" t="s">
        <v>57</v>
      </c>
      <c r="E14" s="267" t="s">
        <v>55</v>
      </c>
      <c r="F14" s="233" t="s">
        <v>205</v>
      </c>
      <c r="G14" s="267"/>
      <c r="H14" s="233"/>
      <c r="I14" s="233" t="s">
        <v>205</v>
      </c>
      <c r="J14" s="233" t="s">
        <v>206</v>
      </c>
      <c r="K14" s="233" t="s">
        <v>206</v>
      </c>
      <c r="L14" s="152">
        <v>57.24</v>
      </c>
      <c r="M14" s="144">
        <v>82.8</v>
      </c>
      <c r="N14" s="143" t="e">
        <f>M14-#REF!</f>
        <v>#REF!</v>
      </c>
    </row>
    <row r="15" spans="1:14" s="145" customFormat="1" ht="24.75" customHeight="1" x14ac:dyDescent="0.2">
      <c r="A15" s="267"/>
      <c r="B15" s="337"/>
      <c r="C15" s="389" t="s">
        <v>402</v>
      </c>
      <c r="D15" s="234">
        <v>39.74</v>
      </c>
      <c r="E15" s="267"/>
      <c r="F15" s="250">
        <v>45.48</v>
      </c>
      <c r="G15" s="267"/>
      <c r="H15" s="105" t="e">
        <f>F15-#REF!</f>
        <v>#REF!</v>
      </c>
      <c r="I15" s="250">
        <v>45.48</v>
      </c>
      <c r="J15" s="250">
        <v>44.16</v>
      </c>
      <c r="K15" s="250">
        <v>44.16</v>
      </c>
      <c r="L15" s="152">
        <v>44.16</v>
      </c>
      <c r="M15" s="152">
        <v>68.95</v>
      </c>
      <c r="N15" s="143" t="e">
        <f>M15-#REF!</f>
        <v>#REF!</v>
      </c>
    </row>
    <row r="16" spans="1:14" s="145" customFormat="1" ht="15" x14ac:dyDescent="0.2">
      <c r="A16" s="267"/>
      <c r="B16" s="337"/>
      <c r="C16" s="389" t="s">
        <v>493</v>
      </c>
      <c r="D16" s="234">
        <v>84.49</v>
      </c>
      <c r="E16" s="267"/>
      <c r="F16" s="250">
        <v>94.86</v>
      </c>
      <c r="G16" s="267"/>
      <c r="H16" s="250"/>
      <c r="I16" s="250">
        <v>94.86</v>
      </c>
      <c r="J16" s="250">
        <v>93.93</v>
      </c>
      <c r="K16" s="250">
        <v>93.93</v>
      </c>
      <c r="L16" s="152">
        <v>94.86</v>
      </c>
      <c r="M16" s="152">
        <v>68.95</v>
      </c>
      <c r="N16" s="143" t="e">
        <f>M16-#REF!</f>
        <v>#REF!</v>
      </c>
    </row>
    <row r="17" spans="1:14" s="145" customFormat="1" ht="15" x14ac:dyDescent="0.2">
      <c r="A17" s="267"/>
      <c r="B17" s="337"/>
      <c r="C17" s="389" t="s">
        <v>408</v>
      </c>
      <c r="D17" s="234">
        <v>97.38</v>
      </c>
      <c r="E17" s="267"/>
      <c r="F17" s="295">
        <v>94.48</v>
      </c>
      <c r="G17" s="267"/>
      <c r="H17" s="250"/>
      <c r="I17" s="40">
        <v>94.48</v>
      </c>
      <c r="J17" s="295">
        <v>103.27</v>
      </c>
      <c r="K17" s="295">
        <v>103.27</v>
      </c>
      <c r="L17" s="152">
        <v>100.67</v>
      </c>
      <c r="M17" s="152">
        <v>142.47999999999999</v>
      </c>
      <c r="N17" s="143" t="e">
        <f>M17-#REF!</f>
        <v>#REF!</v>
      </c>
    </row>
    <row r="18" spans="1:14" s="145" customFormat="1" ht="27.4" customHeight="1" x14ac:dyDescent="0.2">
      <c r="A18" s="267"/>
      <c r="B18" s="337"/>
      <c r="C18" s="389"/>
      <c r="D18" s="234"/>
      <c r="E18" s="267"/>
      <c r="F18" s="295"/>
      <c r="G18" s="267"/>
      <c r="H18" s="250"/>
      <c r="I18" s="41"/>
      <c r="J18" s="295"/>
      <c r="K18" s="295"/>
      <c r="L18" s="152">
        <v>100.67</v>
      </c>
      <c r="M18" s="152">
        <v>193.46</v>
      </c>
      <c r="N18" s="143" t="e">
        <f>M18-#REF!</f>
        <v>#REF!</v>
      </c>
    </row>
    <row r="19" spans="1:14" s="145" customFormat="1" ht="30.2" customHeight="1" x14ac:dyDescent="0.2">
      <c r="A19" s="267"/>
      <c r="B19" s="337"/>
      <c r="C19" s="388" t="s">
        <v>497</v>
      </c>
      <c r="D19" s="234" t="s">
        <v>58</v>
      </c>
      <c r="E19" s="267" t="s">
        <v>55</v>
      </c>
      <c r="F19" s="233" t="s">
        <v>207</v>
      </c>
      <c r="G19" s="267"/>
      <c r="H19" s="233"/>
      <c r="I19" s="233" t="s">
        <v>207</v>
      </c>
      <c r="J19" s="233" t="s">
        <v>208</v>
      </c>
      <c r="K19" s="233" t="s">
        <v>208</v>
      </c>
      <c r="L19" s="152">
        <v>83.43</v>
      </c>
      <c r="M19" s="144">
        <v>129.86000000000001</v>
      </c>
      <c r="N19" s="143" t="e">
        <f>M19-#REF!</f>
        <v>#REF!</v>
      </c>
    </row>
    <row r="20" spans="1:14" s="145" customFormat="1" ht="15" x14ac:dyDescent="0.2">
      <c r="A20" s="267"/>
      <c r="B20" s="337"/>
      <c r="C20" s="389" t="s">
        <v>402</v>
      </c>
      <c r="D20" s="234">
        <v>58.3</v>
      </c>
      <c r="E20" s="267"/>
      <c r="F20" s="234">
        <v>66.459999999999994</v>
      </c>
      <c r="G20" s="267"/>
      <c r="H20" s="105" t="e">
        <f>F20-#REF!</f>
        <v>#REF!</v>
      </c>
      <c r="I20" s="234">
        <v>66.459999999999994</v>
      </c>
      <c r="J20" s="234">
        <v>66.08</v>
      </c>
      <c r="K20" s="234">
        <v>66.08</v>
      </c>
      <c r="L20" s="152">
        <v>66.08</v>
      </c>
      <c r="M20" s="152">
        <v>112.03</v>
      </c>
      <c r="N20" s="143" t="e">
        <f>M20-#REF!</f>
        <v>#REF!</v>
      </c>
    </row>
    <row r="21" spans="1:14" s="145" customFormat="1" ht="15" x14ac:dyDescent="0.2">
      <c r="A21" s="267"/>
      <c r="B21" s="337"/>
      <c r="C21" s="389" t="s">
        <v>493</v>
      </c>
      <c r="D21" s="234">
        <v>148.72999999999999</v>
      </c>
      <c r="E21" s="267"/>
      <c r="F21" s="234">
        <v>177.09</v>
      </c>
      <c r="G21" s="267"/>
      <c r="H21" s="234"/>
      <c r="I21" s="234">
        <v>177.09</v>
      </c>
      <c r="J21" s="234">
        <v>184.35</v>
      </c>
      <c r="K21" s="234">
        <v>184.35</v>
      </c>
      <c r="L21" s="152">
        <v>177.09</v>
      </c>
      <c r="M21" s="152">
        <v>112.03</v>
      </c>
      <c r="N21" s="143" t="e">
        <f>M21-#REF!</f>
        <v>#REF!</v>
      </c>
    </row>
    <row r="22" spans="1:14" s="145" customFormat="1" ht="15" x14ac:dyDescent="0.2">
      <c r="A22" s="267"/>
      <c r="B22" s="337"/>
      <c r="C22" s="389" t="s">
        <v>408</v>
      </c>
      <c r="D22" s="234">
        <v>115.07</v>
      </c>
      <c r="E22" s="267"/>
      <c r="F22" s="234">
        <v>177.76</v>
      </c>
      <c r="G22" s="267"/>
      <c r="H22" s="234"/>
      <c r="I22" s="234">
        <v>177.76</v>
      </c>
      <c r="J22" s="234">
        <v>209.79</v>
      </c>
      <c r="K22" s="234">
        <v>209.79</v>
      </c>
      <c r="L22" s="152">
        <v>179.99</v>
      </c>
      <c r="M22" s="152">
        <v>299.29000000000002</v>
      </c>
      <c r="N22" s="143" t="e">
        <f>M22-#REF!</f>
        <v>#REF!</v>
      </c>
    </row>
    <row r="23" spans="1:14" s="145" customFormat="1" ht="15" x14ac:dyDescent="0.2">
      <c r="A23" s="267"/>
      <c r="B23" s="337"/>
      <c r="C23" s="389" t="s">
        <v>409</v>
      </c>
      <c r="D23" s="234">
        <v>148.72999999999999</v>
      </c>
      <c r="E23" s="267"/>
      <c r="F23" s="234">
        <v>177.76</v>
      </c>
      <c r="G23" s="267"/>
      <c r="H23" s="234"/>
      <c r="I23" s="234">
        <v>177.76</v>
      </c>
      <c r="J23" s="234">
        <v>209.79</v>
      </c>
      <c r="K23" s="234">
        <v>209.79</v>
      </c>
      <c r="L23" s="152">
        <v>179.99</v>
      </c>
      <c r="M23" s="152">
        <v>306.89999999999998</v>
      </c>
      <c r="N23" s="143" t="e">
        <f>M23-#REF!</f>
        <v>#REF!</v>
      </c>
    </row>
    <row r="24" spans="1:14" s="145" customFormat="1" ht="51.75" customHeight="1" x14ac:dyDescent="0.2">
      <c r="A24" s="237"/>
      <c r="B24" s="341" t="s">
        <v>414</v>
      </c>
      <c r="C24" s="388" t="s">
        <v>496</v>
      </c>
      <c r="D24" s="234">
        <v>129.22</v>
      </c>
      <c r="E24" s="234" t="s">
        <v>70</v>
      </c>
      <c r="F24" s="234">
        <v>135.9</v>
      </c>
      <c r="G24" s="234" t="s">
        <v>209</v>
      </c>
      <c r="H24" s="234"/>
      <c r="I24" s="234">
        <v>135.9</v>
      </c>
      <c r="J24" s="234" t="s">
        <v>210</v>
      </c>
      <c r="K24" s="234" t="s">
        <v>211</v>
      </c>
      <c r="L24" s="234">
        <v>135.9</v>
      </c>
      <c r="M24" s="233">
        <v>188.1</v>
      </c>
      <c r="N24" s="143" t="e">
        <f>M24-#REF!</f>
        <v>#REF!</v>
      </c>
    </row>
    <row r="25" spans="1:14" s="145" customFormat="1" ht="18.75" customHeight="1" x14ac:dyDescent="0.2">
      <c r="A25" s="237"/>
      <c r="B25" s="332"/>
      <c r="C25" s="389" t="s">
        <v>402</v>
      </c>
      <c r="D25" s="234"/>
      <c r="E25" s="234"/>
      <c r="F25" s="234"/>
      <c r="G25" s="234"/>
      <c r="H25" s="234"/>
      <c r="I25" s="234"/>
      <c r="J25" s="234"/>
      <c r="K25" s="234"/>
      <c r="L25" s="234"/>
      <c r="M25" s="234">
        <v>156.76</v>
      </c>
      <c r="N25" s="143"/>
    </row>
    <row r="26" spans="1:14" s="145" customFormat="1" ht="24" customHeight="1" x14ac:dyDescent="0.2">
      <c r="A26" s="237"/>
      <c r="B26" s="332"/>
      <c r="C26" s="389" t="s">
        <v>408</v>
      </c>
      <c r="D26" s="234"/>
      <c r="E26" s="234"/>
      <c r="F26" s="234"/>
      <c r="G26" s="234"/>
      <c r="H26" s="234"/>
      <c r="I26" s="234"/>
      <c r="J26" s="234"/>
      <c r="K26" s="234"/>
      <c r="L26" s="234"/>
      <c r="M26" s="234">
        <v>184.02</v>
      </c>
      <c r="N26" s="143"/>
    </row>
    <row r="27" spans="1:14" s="145" customFormat="1" ht="15.75" customHeight="1" x14ac:dyDescent="0.2">
      <c r="A27" s="237"/>
      <c r="B27" s="346"/>
      <c r="C27" s="389" t="s">
        <v>409</v>
      </c>
      <c r="D27" s="234"/>
      <c r="E27" s="234"/>
      <c r="F27" s="234"/>
      <c r="G27" s="234"/>
      <c r="H27" s="234"/>
      <c r="I27" s="234"/>
      <c r="J27" s="234"/>
      <c r="K27" s="234"/>
      <c r="L27" s="234"/>
      <c r="M27" s="234">
        <v>251.02</v>
      </c>
      <c r="N27" s="143"/>
    </row>
    <row r="28" spans="1:14" s="145" customFormat="1" ht="33" customHeight="1" x14ac:dyDescent="0.2">
      <c r="A28" s="267"/>
      <c r="B28" s="337" t="s">
        <v>420</v>
      </c>
      <c r="C28" s="388" t="s">
        <v>498</v>
      </c>
      <c r="D28" s="234" t="s">
        <v>85</v>
      </c>
      <c r="E28" s="267" t="s">
        <v>23</v>
      </c>
      <c r="F28" s="233" t="s">
        <v>85</v>
      </c>
      <c r="G28" s="267" t="s">
        <v>214</v>
      </c>
      <c r="H28" s="233"/>
      <c r="I28" s="233" t="s">
        <v>85</v>
      </c>
      <c r="J28" s="233" t="s">
        <v>85</v>
      </c>
      <c r="K28" s="233" t="s">
        <v>85</v>
      </c>
      <c r="L28" s="233" t="s">
        <v>85</v>
      </c>
      <c r="M28" s="233">
        <v>203</v>
      </c>
      <c r="N28" s="143" t="e">
        <f>M28-#REF!</f>
        <v>#REF!</v>
      </c>
    </row>
    <row r="29" spans="1:14" s="145" customFormat="1" ht="28.9" customHeight="1" x14ac:dyDescent="0.2">
      <c r="A29" s="267"/>
      <c r="B29" s="337"/>
      <c r="C29" s="389" t="s">
        <v>402</v>
      </c>
      <c r="D29" s="234">
        <v>74.010000000000005</v>
      </c>
      <c r="E29" s="267"/>
      <c r="F29" s="234">
        <v>74.010000000000005</v>
      </c>
      <c r="G29" s="267"/>
      <c r="H29" s="105" t="e">
        <f>F29-#REF!</f>
        <v>#REF!</v>
      </c>
      <c r="I29" s="234">
        <v>74.010000000000005</v>
      </c>
      <c r="J29" s="234">
        <v>74.010000000000005</v>
      </c>
      <c r="K29" s="234">
        <v>74.010000000000005</v>
      </c>
      <c r="L29" s="234">
        <v>74.010000000000005</v>
      </c>
      <c r="M29" s="234">
        <v>157.65</v>
      </c>
      <c r="N29" s="143" t="e">
        <f>M29-#REF!</f>
        <v>#REF!</v>
      </c>
    </row>
    <row r="30" spans="1:14" s="145" customFormat="1" ht="15" x14ac:dyDescent="0.2">
      <c r="A30" s="267"/>
      <c r="B30" s="337"/>
      <c r="C30" s="389" t="s">
        <v>493</v>
      </c>
      <c r="D30" s="234">
        <v>76.47</v>
      </c>
      <c r="E30" s="267"/>
      <c r="F30" s="234">
        <v>76.47</v>
      </c>
      <c r="G30" s="267"/>
      <c r="H30" s="234"/>
      <c r="I30" s="234">
        <v>76.47</v>
      </c>
      <c r="J30" s="234">
        <v>76.47</v>
      </c>
      <c r="K30" s="234">
        <v>76.47</v>
      </c>
      <c r="L30" s="234">
        <v>76.47</v>
      </c>
      <c r="M30" s="234">
        <v>157.65</v>
      </c>
      <c r="N30" s="143" t="e">
        <f>M30-#REF!</f>
        <v>#REF!</v>
      </c>
    </row>
    <row r="31" spans="1:14" s="145" customFormat="1" ht="15" x14ac:dyDescent="0.2">
      <c r="A31" s="267"/>
      <c r="B31" s="337"/>
      <c r="C31" s="389" t="s">
        <v>408</v>
      </c>
      <c r="D31" s="234">
        <v>85.1</v>
      </c>
      <c r="E31" s="267"/>
      <c r="F31" s="234">
        <v>85.1</v>
      </c>
      <c r="G31" s="267"/>
      <c r="H31" s="234"/>
      <c r="I31" s="234">
        <v>85.1</v>
      </c>
      <c r="J31" s="234">
        <v>85.1</v>
      </c>
      <c r="K31" s="234">
        <v>85.1</v>
      </c>
      <c r="L31" s="234">
        <v>85.1</v>
      </c>
      <c r="M31" s="234">
        <v>241.68</v>
      </c>
      <c r="N31" s="143" t="e">
        <f>M31-#REF!</f>
        <v>#REF!</v>
      </c>
    </row>
    <row r="32" spans="1:14" s="145" customFormat="1" ht="15" x14ac:dyDescent="0.2">
      <c r="A32" s="267"/>
      <c r="B32" s="337"/>
      <c r="C32" s="389" t="s">
        <v>409</v>
      </c>
      <c r="D32" s="234" t="s">
        <v>60</v>
      </c>
      <c r="E32" s="267"/>
      <c r="F32" s="234" t="s">
        <v>60</v>
      </c>
      <c r="G32" s="267"/>
      <c r="H32" s="234"/>
      <c r="I32" s="234" t="s">
        <v>60</v>
      </c>
      <c r="J32" s="234" t="s">
        <v>60</v>
      </c>
      <c r="K32" s="234" t="s">
        <v>60</v>
      </c>
      <c r="L32" s="234" t="s">
        <v>60</v>
      </c>
      <c r="M32" s="234">
        <v>1085.6400000000001</v>
      </c>
      <c r="N32" s="143" t="e">
        <f>M32-#REF!</f>
        <v>#REF!</v>
      </c>
    </row>
    <row r="33" spans="1:14" s="145" customFormat="1" ht="31.5" customHeight="1" x14ac:dyDescent="0.2">
      <c r="A33" s="267"/>
      <c r="B33" s="337" t="s">
        <v>425</v>
      </c>
      <c r="C33" s="388" t="s">
        <v>496</v>
      </c>
      <c r="D33" s="234">
        <v>51.7</v>
      </c>
      <c r="E33" s="267" t="s">
        <v>55</v>
      </c>
      <c r="F33" s="233">
        <v>54.3</v>
      </c>
      <c r="G33" s="267" t="s">
        <v>91</v>
      </c>
      <c r="H33" s="233"/>
      <c r="I33" s="233">
        <v>54.3</v>
      </c>
      <c r="J33" s="233">
        <v>54.3</v>
      </c>
      <c r="K33" s="233">
        <v>54.3</v>
      </c>
      <c r="L33" s="233">
        <v>54.3</v>
      </c>
      <c r="M33" s="233">
        <v>121.02</v>
      </c>
      <c r="N33" s="143" t="e">
        <f>M33-#REF!</f>
        <v>#REF!</v>
      </c>
    </row>
    <row r="34" spans="1:14" s="145" customFormat="1" ht="15" x14ac:dyDescent="0.2">
      <c r="A34" s="267"/>
      <c r="B34" s="337"/>
      <c r="C34" s="389" t="s">
        <v>402</v>
      </c>
      <c r="D34" s="234">
        <v>41.5</v>
      </c>
      <c r="E34" s="267"/>
      <c r="F34" s="234">
        <v>46.99</v>
      </c>
      <c r="G34" s="267"/>
      <c r="H34" s="105" t="e">
        <f>F34-#REF!</f>
        <v>#REF!</v>
      </c>
      <c r="I34" s="234">
        <v>46.99</v>
      </c>
      <c r="J34" s="234">
        <v>46.99</v>
      </c>
      <c r="K34" s="234">
        <v>46.99</v>
      </c>
      <c r="L34" s="234">
        <v>46.99</v>
      </c>
      <c r="M34" s="234">
        <v>52.8</v>
      </c>
      <c r="N34" s="143" t="e">
        <f>M34-#REF!</f>
        <v>#REF!</v>
      </c>
    </row>
    <row r="35" spans="1:14" s="145" customFormat="1" ht="15" x14ac:dyDescent="0.2">
      <c r="A35" s="267"/>
      <c r="B35" s="337"/>
      <c r="C35" s="389" t="s">
        <v>493</v>
      </c>
      <c r="D35" s="234">
        <v>61.27</v>
      </c>
      <c r="E35" s="267"/>
      <c r="F35" s="26">
        <v>61.25</v>
      </c>
      <c r="G35" s="267"/>
      <c r="H35" s="26"/>
      <c r="I35" s="26">
        <v>61.25</v>
      </c>
      <c r="J35" s="26">
        <v>61.25</v>
      </c>
      <c r="K35" s="26">
        <v>61.25</v>
      </c>
      <c r="L35" s="26">
        <v>61.25</v>
      </c>
      <c r="M35" s="26" t="s">
        <v>60</v>
      </c>
      <c r="N35" s="143" t="e">
        <f>M35-#REF!</f>
        <v>#VALUE!</v>
      </c>
    </row>
    <row r="36" spans="1:14" s="145" customFormat="1" ht="15" x14ac:dyDescent="0.2">
      <c r="A36" s="267"/>
      <c r="B36" s="337"/>
      <c r="C36" s="389" t="s">
        <v>408</v>
      </c>
      <c r="D36" s="234">
        <v>57.2</v>
      </c>
      <c r="E36" s="267"/>
      <c r="F36" s="26">
        <v>58.27</v>
      </c>
      <c r="G36" s="267"/>
      <c r="H36" s="26"/>
      <c r="I36" s="26">
        <v>58.27</v>
      </c>
      <c r="J36" s="26">
        <v>58.27</v>
      </c>
      <c r="K36" s="26">
        <v>58.27</v>
      </c>
      <c r="L36" s="26">
        <v>58.27</v>
      </c>
      <c r="M36" s="26">
        <v>75.63</v>
      </c>
      <c r="N36" s="143" t="e">
        <f>M36-#REF!</f>
        <v>#REF!</v>
      </c>
    </row>
    <row r="37" spans="1:14" s="145" customFormat="1" ht="20.25" customHeight="1" x14ac:dyDescent="0.2">
      <c r="A37" s="267"/>
      <c r="B37" s="337"/>
      <c r="C37" s="389" t="s">
        <v>409</v>
      </c>
      <c r="D37" s="234">
        <v>61.27</v>
      </c>
      <c r="E37" s="267"/>
      <c r="F37" s="250">
        <v>61.25</v>
      </c>
      <c r="G37" s="267"/>
      <c r="H37" s="250"/>
      <c r="I37" s="250">
        <v>61.25</v>
      </c>
      <c r="J37" s="250">
        <v>61.25</v>
      </c>
      <c r="K37" s="250">
        <v>61.25</v>
      </c>
      <c r="L37" s="250">
        <v>61.25</v>
      </c>
      <c r="M37" s="250">
        <v>342.94</v>
      </c>
      <c r="N37" s="143" t="e">
        <f>M37-#REF!</f>
        <v>#REF!</v>
      </c>
    </row>
    <row r="38" spans="1:14" s="145" customFormat="1" ht="33.75" customHeight="1" x14ac:dyDescent="0.2">
      <c r="A38" s="234"/>
      <c r="B38" s="341" t="s">
        <v>429</v>
      </c>
      <c r="C38" s="388" t="s">
        <v>496</v>
      </c>
      <c r="D38" s="234"/>
      <c r="E38" s="234"/>
      <c r="F38" s="250"/>
      <c r="G38" s="234"/>
      <c r="H38" s="250"/>
      <c r="I38" s="233">
        <v>84.96</v>
      </c>
      <c r="J38" s="250"/>
      <c r="K38" s="250"/>
      <c r="L38" s="152">
        <v>84.96</v>
      </c>
      <c r="M38" s="144">
        <v>187.27</v>
      </c>
      <c r="N38" s="143"/>
    </row>
    <row r="39" spans="1:14" s="145" customFormat="1" ht="20.25" customHeight="1" x14ac:dyDescent="0.2">
      <c r="A39" s="234"/>
      <c r="B39" s="332"/>
      <c r="C39" s="389" t="s">
        <v>402</v>
      </c>
      <c r="D39" s="234"/>
      <c r="E39" s="234"/>
      <c r="F39" s="250"/>
      <c r="G39" s="234"/>
      <c r="H39" s="250"/>
      <c r="I39" s="234">
        <v>64.98</v>
      </c>
      <c r="J39" s="250"/>
      <c r="K39" s="250"/>
      <c r="L39" s="152">
        <v>63.2</v>
      </c>
      <c r="M39" s="152">
        <v>96.31</v>
      </c>
      <c r="N39" s="143"/>
    </row>
    <row r="40" spans="1:14" s="145" customFormat="1" ht="20.25" customHeight="1" x14ac:dyDescent="0.2">
      <c r="A40" s="234"/>
      <c r="B40" s="332"/>
      <c r="C40" s="389" t="s">
        <v>493</v>
      </c>
      <c r="D40" s="234"/>
      <c r="E40" s="234"/>
      <c r="F40" s="250"/>
      <c r="G40" s="234"/>
      <c r="H40" s="250"/>
      <c r="I40" s="234">
        <v>64.98</v>
      </c>
      <c r="J40" s="250"/>
      <c r="K40" s="250"/>
      <c r="L40" s="152">
        <v>63.2</v>
      </c>
      <c r="M40" s="152">
        <v>96.31</v>
      </c>
      <c r="N40" s="143"/>
    </row>
    <row r="41" spans="1:14" s="145" customFormat="1" ht="20.25" customHeight="1" x14ac:dyDescent="0.2">
      <c r="A41" s="234"/>
      <c r="B41" s="332"/>
      <c r="C41" s="389" t="s">
        <v>408</v>
      </c>
      <c r="D41" s="234"/>
      <c r="E41" s="234"/>
      <c r="F41" s="250"/>
      <c r="G41" s="234"/>
      <c r="H41" s="250"/>
      <c r="I41" s="234">
        <v>92.25</v>
      </c>
      <c r="J41" s="250"/>
      <c r="K41" s="250"/>
      <c r="L41" s="152">
        <v>92.25</v>
      </c>
      <c r="M41" s="152">
        <v>174.18</v>
      </c>
      <c r="N41" s="143"/>
    </row>
    <row r="42" spans="1:14" s="145" customFormat="1" ht="20.25" customHeight="1" x14ac:dyDescent="0.2">
      <c r="A42" s="234"/>
      <c r="B42" s="332"/>
      <c r="C42" s="389" t="s">
        <v>409</v>
      </c>
      <c r="D42" s="234"/>
      <c r="E42" s="234"/>
      <c r="F42" s="250"/>
      <c r="G42" s="234"/>
      <c r="H42" s="250"/>
      <c r="I42" s="234">
        <v>119.9</v>
      </c>
      <c r="J42" s="250"/>
      <c r="K42" s="250"/>
      <c r="L42" s="152">
        <v>123.6</v>
      </c>
      <c r="M42" s="152">
        <v>460.77</v>
      </c>
      <c r="N42" s="143"/>
    </row>
    <row r="43" spans="1:14" s="145" customFormat="1" ht="33" customHeight="1" x14ac:dyDescent="0.2">
      <c r="A43" s="234"/>
      <c r="B43" s="332"/>
      <c r="C43" s="388" t="s">
        <v>495</v>
      </c>
      <c r="D43" s="234"/>
      <c r="E43" s="234"/>
      <c r="F43" s="250"/>
      <c r="G43" s="234"/>
      <c r="H43" s="250"/>
      <c r="I43" s="233">
        <v>60.86</v>
      </c>
      <c r="J43" s="250"/>
      <c r="K43" s="250"/>
      <c r="L43" s="233">
        <v>60.38</v>
      </c>
      <c r="M43" s="233">
        <v>122.42</v>
      </c>
      <c r="N43" s="143"/>
    </row>
    <row r="44" spans="1:14" s="145" customFormat="1" ht="20.25" customHeight="1" x14ac:dyDescent="0.2">
      <c r="A44" s="234"/>
      <c r="B44" s="332"/>
      <c r="C44" s="389" t="s">
        <v>402</v>
      </c>
      <c r="D44" s="234"/>
      <c r="E44" s="234"/>
      <c r="F44" s="250"/>
      <c r="G44" s="234"/>
      <c r="H44" s="250"/>
      <c r="I44" s="234">
        <v>52.23</v>
      </c>
      <c r="J44" s="250"/>
      <c r="K44" s="250"/>
      <c r="L44" s="234">
        <v>52.23</v>
      </c>
      <c r="M44" s="234">
        <v>95.71</v>
      </c>
      <c r="N44" s="143"/>
    </row>
    <row r="45" spans="1:14" s="145" customFormat="1" ht="20.25" customHeight="1" x14ac:dyDescent="0.2">
      <c r="A45" s="234"/>
      <c r="B45" s="332"/>
      <c r="C45" s="389" t="s">
        <v>493</v>
      </c>
      <c r="D45" s="234"/>
      <c r="E45" s="234"/>
      <c r="F45" s="250"/>
      <c r="G45" s="234"/>
      <c r="H45" s="250"/>
      <c r="I45" s="234">
        <v>52.23</v>
      </c>
      <c r="J45" s="250"/>
      <c r="K45" s="250"/>
      <c r="L45" s="234">
        <v>52.23</v>
      </c>
      <c r="M45" s="234">
        <v>95.71</v>
      </c>
      <c r="N45" s="143"/>
    </row>
    <row r="46" spans="1:14" s="145" customFormat="1" ht="20.25" customHeight="1" x14ac:dyDescent="0.2">
      <c r="A46" s="234"/>
      <c r="B46" s="332"/>
      <c r="C46" s="389" t="s">
        <v>408</v>
      </c>
      <c r="D46" s="234"/>
      <c r="E46" s="234"/>
      <c r="F46" s="250"/>
      <c r="G46" s="234"/>
      <c r="H46" s="250"/>
      <c r="I46" s="234">
        <v>65.510000000000005</v>
      </c>
      <c r="J46" s="250"/>
      <c r="K46" s="250"/>
      <c r="L46" s="234">
        <v>63.28</v>
      </c>
      <c r="M46" s="234">
        <v>123.58</v>
      </c>
      <c r="N46" s="143"/>
    </row>
    <row r="47" spans="1:14" s="145" customFormat="1" ht="20.25" customHeight="1" x14ac:dyDescent="0.2">
      <c r="A47" s="234"/>
      <c r="B47" s="346"/>
      <c r="C47" s="389" t="s">
        <v>409</v>
      </c>
      <c r="D47" s="234"/>
      <c r="E47" s="234"/>
      <c r="F47" s="250"/>
      <c r="G47" s="234"/>
      <c r="H47" s="250"/>
      <c r="I47" s="234">
        <v>71.849999999999994</v>
      </c>
      <c r="J47" s="250"/>
      <c r="K47" s="250"/>
      <c r="L47" s="234">
        <v>66.59</v>
      </c>
      <c r="M47" s="234">
        <v>144.31</v>
      </c>
      <c r="N47" s="143"/>
    </row>
    <row r="48" spans="1:14" s="145" customFormat="1" ht="28.5" customHeight="1" x14ac:dyDescent="0.2">
      <c r="A48" s="267"/>
      <c r="B48" s="337" t="s">
        <v>441</v>
      </c>
      <c r="C48" s="388" t="s">
        <v>496</v>
      </c>
      <c r="D48" s="234">
        <v>122.2</v>
      </c>
      <c r="E48" s="267" t="s">
        <v>55</v>
      </c>
      <c r="F48" s="233">
        <v>146.85</v>
      </c>
      <c r="G48" s="267"/>
      <c r="H48" s="233"/>
      <c r="I48" s="233">
        <v>146.85</v>
      </c>
      <c r="J48" s="233">
        <v>138.63999999999999</v>
      </c>
      <c r="K48" s="233">
        <v>148.07</v>
      </c>
      <c r="L48" s="152">
        <v>146.85</v>
      </c>
      <c r="M48" s="144">
        <v>300.63</v>
      </c>
      <c r="N48" s="143" t="e">
        <f>M48-#REF!</f>
        <v>#REF!</v>
      </c>
    </row>
    <row r="49" spans="1:14" s="145" customFormat="1" ht="15" x14ac:dyDescent="0.2">
      <c r="A49" s="267"/>
      <c r="B49" s="337"/>
      <c r="C49" s="389" t="s">
        <v>402</v>
      </c>
      <c r="D49" s="234">
        <v>108.1</v>
      </c>
      <c r="E49" s="267"/>
      <c r="F49" s="234">
        <v>112.32</v>
      </c>
      <c r="G49" s="267"/>
      <c r="H49" s="105" t="e">
        <f>F49-#REF!</f>
        <v>#REF!</v>
      </c>
      <c r="I49" s="234">
        <v>112.32</v>
      </c>
      <c r="J49" s="234">
        <v>106.53</v>
      </c>
      <c r="K49" s="234">
        <v>113.78</v>
      </c>
      <c r="L49" s="152">
        <v>106.53</v>
      </c>
      <c r="M49" s="152">
        <v>205.32</v>
      </c>
      <c r="N49" s="143" t="e">
        <f>M49-#REF!</f>
        <v>#REF!</v>
      </c>
    </row>
    <row r="50" spans="1:14" s="145" customFormat="1" ht="15" x14ac:dyDescent="0.2">
      <c r="A50" s="267"/>
      <c r="B50" s="337"/>
      <c r="C50" s="389" t="s">
        <v>493</v>
      </c>
      <c r="D50" s="234">
        <v>173</v>
      </c>
      <c r="E50" s="267"/>
      <c r="F50" s="234">
        <v>0</v>
      </c>
      <c r="G50" s="267"/>
      <c r="H50" s="234"/>
      <c r="I50" s="234">
        <v>0</v>
      </c>
      <c r="J50" s="234">
        <v>0</v>
      </c>
      <c r="K50" s="234">
        <v>0</v>
      </c>
      <c r="L50" s="152">
        <v>0</v>
      </c>
      <c r="M50" s="152">
        <v>205.32</v>
      </c>
      <c r="N50" s="143" t="e">
        <f>M50-#REF!</f>
        <v>#REF!</v>
      </c>
    </row>
    <row r="51" spans="1:14" s="145" customFormat="1" ht="12.75" customHeight="1" x14ac:dyDescent="0.2">
      <c r="A51" s="267"/>
      <c r="B51" s="337"/>
      <c r="C51" s="389" t="s">
        <v>408</v>
      </c>
      <c r="D51" s="234">
        <v>132.02000000000001</v>
      </c>
      <c r="E51" s="267"/>
      <c r="F51" s="234">
        <v>149.87</v>
      </c>
      <c r="G51" s="267"/>
      <c r="H51" s="234"/>
      <c r="I51" s="234">
        <v>149.87</v>
      </c>
      <c r="J51" s="234">
        <v>142.13999999999999</v>
      </c>
      <c r="K51" s="234">
        <v>151.81</v>
      </c>
      <c r="L51" s="152">
        <v>147.83000000000001</v>
      </c>
      <c r="M51" s="152">
        <v>298.2</v>
      </c>
      <c r="N51" s="143" t="e">
        <f>M51-#REF!</f>
        <v>#REF!</v>
      </c>
    </row>
    <row r="52" spans="1:14" s="145" customFormat="1" ht="21" customHeight="1" x14ac:dyDescent="0.2">
      <c r="A52" s="267"/>
      <c r="B52" s="337"/>
      <c r="C52" s="389" t="s">
        <v>409</v>
      </c>
      <c r="D52" s="234">
        <v>173</v>
      </c>
      <c r="E52" s="267"/>
      <c r="F52" s="234">
        <v>329.78</v>
      </c>
      <c r="G52" s="267"/>
      <c r="H52" s="234"/>
      <c r="I52" s="234">
        <v>329.78</v>
      </c>
      <c r="J52" s="234">
        <v>314.22000000000003</v>
      </c>
      <c r="K52" s="234">
        <v>335.59</v>
      </c>
      <c r="L52" s="152">
        <v>379.61</v>
      </c>
      <c r="M52" s="152">
        <v>906.39</v>
      </c>
      <c r="N52" s="143" t="e">
        <f>M52-#REF!</f>
        <v>#REF!</v>
      </c>
    </row>
    <row r="53" spans="1:14" s="145" customFormat="1" ht="128.25" x14ac:dyDescent="0.2">
      <c r="A53" s="267"/>
      <c r="B53" s="341" t="s">
        <v>443</v>
      </c>
      <c r="C53" s="388" t="s">
        <v>499</v>
      </c>
      <c r="D53" s="234">
        <v>93.63</v>
      </c>
      <c r="E53" s="267" t="s">
        <v>126</v>
      </c>
      <c r="F53" s="233">
        <v>93.63</v>
      </c>
      <c r="G53" s="267" t="s">
        <v>224</v>
      </c>
      <c r="H53" s="233"/>
      <c r="I53" s="233">
        <v>93.63</v>
      </c>
      <c r="J53" s="233">
        <v>93.63</v>
      </c>
      <c r="K53" s="233">
        <v>93.63</v>
      </c>
      <c r="L53" s="233">
        <v>93.63</v>
      </c>
      <c r="M53" s="233">
        <v>93.63</v>
      </c>
      <c r="N53" s="143" t="e">
        <f>M53-#REF!</f>
        <v>#REF!</v>
      </c>
    </row>
    <row r="54" spans="1:14" s="145" customFormat="1" ht="15.75" customHeight="1" x14ac:dyDescent="0.2">
      <c r="A54" s="267"/>
      <c r="B54" s="332"/>
      <c r="C54" s="389" t="s">
        <v>402</v>
      </c>
      <c r="D54" s="234">
        <v>88.52</v>
      </c>
      <c r="E54" s="267"/>
      <c r="F54" s="234">
        <v>88.52</v>
      </c>
      <c r="G54" s="267"/>
      <c r="H54" s="105" t="e">
        <f>F54-#REF!</f>
        <v>#REF!</v>
      </c>
      <c r="I54" s="234">
        <v>88.52</v>
      </c>
      <c r="J54" s="234">
        <v>89.52</v>
      </c>
      <c r="K54" s="234">
        <v>90.52</v>
      </c>
      <c r="L54" s="234">
        <v>88.52</v>
      </c>
      <c r="M54" s="234">
        <v>88.52</v>
      </c>
      <c r="N54" s="143" t="e">
        <f>M54-#REF!</f>
        <v>#REF!</v>
      </c>
    </row>
    <row r="55" spans="1:14" s="145" customFormat="1" ht="15.75" customHeight="1" x14ac:dyDescent="0.2">
      <c r="A55" s="267"/>
      <c r="B55" s="332"/>
      <c r="C55" s="389" t="s">
        <v>493</v>
      </c>
      <c r="D55" s="234" t="s">
        <v>60</v>
      </c>
      <c r="E55" s="267"/>
      <c r="F55" s="234" t="s">
        <v>60</v>
      </c>
      <c r="G55" s="267"/>
      <c r="H55" s="234"/>
      <c r="I55" s="234" t="s">
        <v>60</v>
      </c>
      <c r="J55" s="234" t="s">
        <v>60</v>
      </c>
      <c r="K55" s="234" t="s">
        <v>60</v>
      </c>
      <c r="L55" s="234" t="s">
        <v>60</v>
      </c>
      <c r="M55" s="234" t="s">
        <v>60</v>
      </c>
      <c r="N55" s="143" t="e">
        <f>M55-#REF!</f>
        <v>#VALUE!</v>
      </c>
    </row>
    <row r="56" spans="1:14" s="145" customFormat="1" ht="15.75" customHeight="1" x14ac:dyDescent="0.2">
      <c r="A56" s="267"/>
      <c r="B56" s="332"/>
      <c r="C56" s="389" t="s">
        <v>408</v>
      </c>
      <c r="D56" s="234">
        <v>104.58</v>
      </c>
      <c r="E56" s="267"/>
      <c r="F56" s="234">
        <v>104.58</v>
      </c>
      <c r="G56" s="267"/>
      <c r="H56" s="234"/>
      <c r="I56" s="234">
        <v>104.58</v>
      </c>
      <c r="J56" s="234">
        <v>104.58</v>
      </c>
      <c r="K56" s="234">
        <v>104.58</v>
      </c>
      <c r="L56" s="234">
        <v>104.58</v>
      </c>
      <c r="M56" s="234">
        <v>104.58</v>
      </c>
      <c r="N56" s="143" t="e">
        <f>M56-#REF!</f>
        <v>#REF!</v>
      </c>
    </row>
    <row r="57" spans="1:14" s="145" customFormat="1" ht="31.5" customHeight="1" x14ac:dyDescent="0.2">
      <c r="A57" s="267"/>
      <c r="B57" s="346"/>
      <c r="C57" s="389" t="s">
        <v>409</v>
      </c>
      <c r="D57" s="234">
        <v>102.28</v>
      </c>
      <c r="E57" s="267"/>
      <c r="F57" s="234">
        <v>102.28</v>
      </c>
      <c r="G57" s="267"/>
      <c r="H57" s="234"/>
      <c r="I57" s="234">
        <v>102.28</v>
      </c>
      <c r="J57" s="234">
        <v>102.28</v>
      </c>
      <c r="K57" s="234">
        <v>102.28</v>
      </c>
      <c r="L57" s="234">
        <v>102.28</v>
      </c>
      <c r="M57" s="234">
        <v>102.28</v>
      </c>
      <c r="N57" s="143" t="e">
        <f>M57-#REF!</f>
        <v>#REF!</v>
      </c>
    </row>
    <row r="58" spans="1:14" s="145" customFormat="1" ht="42.75" customHeight="1" x14ac:dyDescent="0.2">
      <c r="A58" s="234"/>
      <c r="B58" s="341" t="s">
        <v>460</v>
      </c>
      <c r="C58" s="388" t="s">
        <v>496</v>
      </c>
      <c r="D58" s="233">
        <v>70.22</v>
      </c>
      <c r="E58" s="233" t="s">
        <v>93</v>
      </c>
      <c r="F58" s="233">
        <v>80.48</v>
      </c>
      <c r="G58" s="234" t="s">
        <v>226</v>
      </c>
      <c r="H58" s="233"/>
      <c r="I58" s="233">
        <v>80.48</v>
      </c>
      <c r="J58" s="233">
        <v>80.48</v>
      </c>
      <c r="K58" s="233">
        <v>80.48</v>
      </c>
      <c r="L58" s="233">
        <v>85.81</v>
      </c>
      <c r="M58" s="233">
        <v>227.01</v>
      </c>
      <c r="N58" s="143" t="e">
        <f>M58-#REF!</f>
        <v>#REF!</v>
      </c>
    </row>
    <row r="59" spans="1:14" s="145" customFormat="1" ht="18.75" customHeight="1" x14ac:dyDescent="0.2">
      <c r="A59" s="234"/>
      <c r="B59" s="332"/>
      <c r="C59" s="389" t="s">
        <v>402</v>
      </c>
      <c r="D59" s="233"/>
      <c r="E59" s="233"/>
      <c r="F59" s="233"/>
      <c r="G59" s="234"/>
      <c r="H59" s="233"/>
      <c r="I59" s="233"/>
      <c r="J59" s="233"/>
      <c r="K59" s="233"/>
      <c r="L59" s="233"/>
      <c r="M59" s="234">
        <v>157.05000000000001</v>
      </c>
      <c r="N59" s="143"/>
    </row>
    <row r="60" spans="1:14" s="145" customFormat="1" ht="14.25" customHeight="1" x14ac:dyDescent="0.2">
      <c r="A60" s="234"/>
      <c r="B60" s="332"/>
      <c r="C60" s="389" t="s">
        <v>408</v>
      </c>
      <c r="D60" s="233"/>
      <c r="E60" s="233"/>
      <c r="F60" s="233"/>
      <c r="G60" s="234"/>
      <c r="H60" s="233"/>
      <c r="I60" s="233"/>
      <c r="J60" s="233"/>
      <c r="K60" s="233"/>
      <c r="L60" s="233"/>
      <c r="M60" s="234">
        <v>196.47</v>
      </c>
      <c r="N60" s="143"/>
    </row>
    <row r="61" spans="1:14" s="145" customFormat="1" ht="17.25" customHeight="1" x14ac:dyDescent="0.2">
      <c r="A61" s="234"/>
      <c r="B61" s="346"/>
      <c r="C61" s="389" t="s">
        <v>409</v>
      </c>
      <c r="D61" s="233"/>
      <c r="E61" s="233"/>
      <c r="F61" s="233"/>
      <c r="G61" s="234"/>
      <c r="H61" s="233"/>
      <c r="I61" s="233"/>
      <c r="J61" s="233"/>
      <c r="K61" s="233"/>
      <c r="L61" s="233"/>
      <c r="M61" s="234">
        <v>666.41</v>
      </c>
      <c r="N61" s="143"/>
    </row>
    <row r="62" spans="1:14" s="145" customFormat="1" ht="31.5" customHeight="1" x14ac:dyDescent="0.2">
      <c r="A62" s="267"/>
      <c r="B62" s="333" t="s">
        <v>463</v>
      </c>
      <c r="C62" s="388" t="s">
        <v>496</v>
      </c>
      <c r="D62" s="234" t="s">
        <v>358</v>
      </c>
      <c r="E62" s="271" t="s">
        <v>29</v>
      </c>
      <c r="F62" s="233" t="s">
        <v>359</v>
      </c>
      <c r="G62" s="271" t="s">
        <v>227</v>
      </c>
      <c r="H62" s="233"/>
      <c r="I62" s="144">
        <v>146.36000000000001</v>
      </c>
      <c r="J62" s="233" t="s">
        <v>359</v>
      </c>
      <c r="K62" s="233" t="s">
        <v>359</v>
      </c>
      <c r="L62" s="144">
        <v>146.36000000000001</v>
      </c>
      <c r="M62" s="144">
        <v>348.28</v>
      </c>
      <c r="N62" s="143" t="e">
        <f>M62-#REF!</f>
        <v>#REF!</v>
      </c>
    </row>
    <row r="63" spans="1:14" s="145" customFormat="1" ht="15.75" customHeight="1" x14ac:dyDescent="0.2">
      <c r="A63" s="267"/>
      <c r="B63" s="352"/>
      <c r="C63" s="389" t="s">
        <v>402</v>
      </c>
      <c r="D63" s="234">
        <v>197.05</v>
      </c>
      <c r="E63" s="271"/>
      <c r="F63" s="234">
        <v>85.11</v>
      </c>
      <c r="G63" s="271"/>
      <c r="H63" s="105" t="e">
        <f>F63-#REF!</f>
        <v>#REF!</v>
      </c>
      <c r="I63" s="152">
        <v>87.66</v>
      </c>
      <c r="J63" s="234">
        <v>85.11</v>
      </c>
      <c r="K63" s="234">
        <v>85.11</v>
      </c>
      <c r="L63" s="152">
        <v>85.11</v>
      </c>
      <c r="M63" s="152">
        <v>162.78</v>
      </c>
      <c r="N63" s="143" t="e">
        <f>M63-#REF!</f>
        <v>#REF!</v>
      </c>
    </row>
    <row r="64" spans="1:14" s="145" customFormat="1" ht="15.75" customHeight="1" x14ac:dyDescent="0.2">
      <c r="A64" s="267"/>
      <c r="B64" s="352"/>
      <c r="C64" s="389" t="s">
        <v>493</v>
      </c>
      <c r="D64" s="234">
        <v>197.05</v>
      </c>
      <c r="E64" s="271"/>
      <c r="F64" s="234">
        <v>108.5</v>
      </c>
      <c r="G64" s="271"/>
      <c r="H64" s="234"/>
      <c r="I64" s="152">
        <v>111.76</v>
      </c>
      <c r="J64" s="234">
        <v>108.5</v>
      </c>
      <c r="K64" s="234">
        <v>108.5</v>
      </c>
      <c r="L64" s="152">
        <v>111.76</v>
      </c>
      <c r="M64" s="152">
        <v>162.78</v>
      </c>
      <c r="N64" s="143" t="e">
        <f>M64-#REF!</f>
        <v>#REF!</v>
      </c>
    </row>
    <row r="65" spans="1:14" s="145" customFormat="1" ht="15.75" customHeight="1" x14ac:dyDescent="0.2">
      <c r="A65" s="267"/>
      <c r="B65" s="352"/>
      <c r="C65" s="389" t="s">
        <v>408</v>
      </c>
      <c r="D65" s="234">
        <v>197.05</v>
      </c>
      <c r="E65" s="271"/>
      <c r="F65" s="234">
        <v>135.27000000000001</v>
      </c>
      <c r="G65" s="271"/>
      <c r="H65" s="234"/>
      <c r="I65" s="152">
        <v>139.33000000000001</v>
      </c>
      <c r="J65" s="234">
        <v>135.27000000000001</v>
      </c>
      <c r="K65" s="234">
        <v>135.27000000000001</v>
      </c>
      <c r="L65" s="152">
        <v>139.33000000000001</v>
      </c>
      <c r="M65" s="152">
        <v>296.7</v>
      </c>
      <c r="N65" s="143" t="e">
        <f>M65-#REF!</f>
        <v>#REF!</v>
      </c>
    </row>
    <row r="66" spans="1:14" s="145" customFormat="1" ht="22.5" customHeight="1" x14ac:dyDescent="0.2">
      <c r="A66" s="267"/>
      <c r="B66" s="352"/>
      <c r="C66" s="389" t="s">
        <v>409</v>
      </c>
      <c r="D66" s="234">
        <v>197.05</v>
      </c>
      <c r="E66" s="271"/>
      <c r="F66" s="234">
        <v>436.06</v>
      </c>
      <c r="G66" s="271"/>
      <c r="H66" s="234"/>
      <c r="I66" s="152">
        <v>440.43</v>
      </c>
      <c r="J66" s="234">
        <v>436.06</v>
      </c>
      <c r="K66" s="234">
        <v>436.06</v>
      </c>
      <c r="L66" s="152">
        <v>452.44</v>
      </c>
      <c r="M66" s="152">
        <v>1528.17</v>
      </c>
      <c r="N66" s="143" t="e">
        <f>M66-#REF!</f>
        <v>#REF!</v>
      </c>
    </row>
    <row r="67" spans="1:14" s="145" customFormat="1" ht="26.25" customHeight="1" x14ac:dyDescent="0.2">
      <c r="A67" s="267"/>
      <c r="B67" s="337" t="s">
        <v>468</v>
      </c>
      <c r="C67" s="390" t="s">
        <v>500</v>
      </c>
      <c r="D67" s="234" t="s">
        <v>360</v>
      </c>
      <c r="E67" s="238" t="s">
        <v>167</v>
      </c>
      <c r="F67" s="104">
        <v>107.17</v>
      </c>
      <c r="G67" s="238"/>
      <c r="H67" s="104"/>
      <c r="I67" s="104">
        <v>107.17</v>
      </c>
      <c r="J67" s="104">
        <v>107.17</v>
      </c>
      <c r="K67" s="104">
        <v>107.17</v>
      </c>
      <c r="L67" s="104">
        <v>107.17</v>
      </c>
      <c r="M67" s="104">
        <v>107.17</v>
      </c>
      <c r="N67" s="143" t="e">
        <f>M67-#REF!</f>
        <v>#REF!</v>
      </c>
    </row>
    <row r="68" spans="1:14" s="145" customFormat="1" ht="15" customHeight="1" x14ac:dyDescent="0.2">
      <c r="A68" s="267"/>
      <c r="B68" s="337"/>
      <c r="C68" s="389" t="s">
        <v>402</v>
      </c>
      <c r="D68" s="234"/>
      <c r="E68" s="234"/>
      <c r="F68" s="234">
        <v>100.17</v>
      </c>
      <c r="G68" s="267" t="s">
        <v>229</v>
      </c>
      <c r="H68" s="105" t="e">
        <f>F68-#REF!</f>
        <v>#REF!</v>
      </c>
      <c r="I68" s="234">
        <v>100.17</v>
      </c>
      <c r="J68" s="234">
        <v>100.17</v>
      </c>
      <c r="K68" s="234">
        <v>100.17</v>
      </c>
      <c r="L68" s="234">
        <v>100.17</v>
      </c>
      <c r="M68" s="234">
        <v>100.17</v>
      </c>
      <c r="N68" s="143" t="e">
        <f>M68-#REF!</f>
        <v>#REF!</v>
      </c>
    </row>
    <row r="69" spans="1:14" s="145" customFormat="1" ht="15" x14ac:dyDescent="0.2">
      <c r="A69" s="267"/>
      <c r="B69" s="337"/>
      <c r="C69" s="389" t="s">
        <v>493</v>
      </c>
      <c r="D69" s="234"/>
      <c r="E69" s="234"/>
      <c r="F69" s="234"/>
      <c r="G69" s="267"/>
      <c r="H69" s="234"/>
      <c r="I69" s="234"/>
      <c r="J69" s="234"/>
      <c r="K69" s="234"/>
      <c r="L69" s="234"/>
      <c r="M69" s="234"/>
      <c r="N69" s="143" t="e">
        <f>M69-#REF!</f>
        <v>#REF!</v>
      </c>
    </row>
    <row r="70" spans="1:14" s="145" customFormat="1" ht="15" x14ac:dyDescent="0.2">
      <c r="A70" s="267"/>
      <c r="B70" s="337"/>
      <c r="C70" s="389" t="s">
        <v>408</v>
      </c>
      <c r="D70" s="234"/>
      <c r="E70" s="234"/>
      <c r="F70" s="234">
        <v>117.28</v>
      </c>
      <c r="G70" s="267"/>
      <c r="H70" s="234"/>
      <c r="I70" s="234">
        <v>117.28</v>
      </c>
      <c r="J70" s="234">
        <v>117.28</v>
      </c>
      <c r="K70" s="234">
        <v>117.28</v>
      </c>
      <c r="L70" s="234">
        <v>117.28</v>
      </c>
      <c r="M70" s="234">
        <v>117.28</v>
      </c>
      <c r="N70" s="143" t="e">
        <f>M70-#REF!</f>
        <v>#REF!</v>
      </c>
    </row>
    <row r="71" spans="1:14" s="145" customFormat="1" ht="15" x14ac:dyDescent="0.2">
      <c r="A71" s="267"/>
      <c r="B71" s="337"/>
      <c r="C71" s="389" t="s">
        <v>409</v>
      </c>
      <c r="D71" s="234"/>
      <c r="E71" s="234"/>
      <c r="F71" s="234">
        <v>137.09</v>
      </c>
      <c r="G71" s="267"/>
      <c r="H71" s="234"/>
      <c r="I71" s="234">
        <v>137.09</v>
      </c>
      <c r="J71" s="234">
        <v>137.09</v>
      </c>
      <c r="K71" s="234">
        <v>137.09</v>
      </c>
      <c r="L71" s="234">
        <v>137.09</v>
      </c>
      <c r="M71" s="234">
        <v>137.09</v>
      </c>
      <c r="N71" s="143" t="e">
        <f>M71-#REF!</f>
        <v>#REF!</v>
      </c>
    </row>
    <row r="72" spans="1:14" s="145" customFormat="1" ht="28.9" customHeight="1" x14ac:dyDescent="0.2">
      <c r="A72" s="253"/>
      <c r="B72" s="341" t="s">
        <v>501</v>
      </c>
      <c r="C72" s="390" t="s">
        <v>496</v>
      </c>
      <c r="D72" s="234"/>
      <c r="E72" s="234"/>
      <c r="F72" s="238"/>
      <c r="G72" s="234"/>
      <c r="H72" s="238"/>
      <c r="I72" s="238"/>
      <c r="J72" s="238"/>
      <c r="K72" s="238"/>
      <c r="L72" s="238"/>
      <c r="M72" s="104">
        <v>515.26</v>
      </c>
      <c r="N72" s="143"/>
    </row>
    <row r="73" spans="1:14" s="145" customFormat="1" ht="13.5" customHeight="1" x14ac:dyDescent="0.2">
      <c r="A73" s="253"/>
      <c r="B73" s="332"/>
      <c r="C73" s="389" t="s">
        <v>402</v>
      </c>
      <c r="D73" s="234"/>
      <c r="E73" s="234"/>
      <c r="F73" s="238"/>
      <c r="G73" s="234"/>
      <c r="H73" s="238"/>
      <c r="I73" s="238"/>
      <c r="J73" s="238"/>
      <c r="K73" s="238"/>
      <c r="L73" s="238"/>
      <c r="M73" s="238">
        <v>361.27</v>
      </c>
      <c r="N73" s="143"/>
    </row>
    <row r="74" spans="1:14" s="145" customFormat="1" ht="13.5" customHeight="1" x14ac:dyDescent="0.2">
      <c r="A74" s="253"/>
      <c r="B74" s="346"/>
      <c r="C74" s="389" t="s">
        <v>451</v>
      </c>
      <c r="D74" s="234"/>
      <c r="E74" s="234"/>
      <c r="F74" s="238"/>
      <c r="G74" s="234"/>
      <c r="H74" s="238"/>
      <c r="I74" s="238"/>
      <c r="J74" s="238"/>
      <c r="K74" s="238"/>
      <c r="L74" s="238"/>
      <c r="M74" s="238">
        <v>525.38</v>
      </c>
      <c r="N74" s="143"/>
    </row>
    <row r="75" spans="1:14" s="145" customFormat="1" ht="18" customHeight="1" x14ac:dyDescent="0.25">
      <c r="B75" s="331" t="s">
        <v>502</v>
      </c>
      <c r="C75" s="392" t="s">
        <v>496</v>
      </c>
      <c r="D75" s="146"/>
      <c r="E75" s="146"/>
      <c r="F75" s="146"/>
      <c r="G75" s="146"/>
      <c r="H75" s="45"/>
      <c r="I75" s="162">
        <v>105.12</v>
      </c>
      <c r="J75" s="70"/>
      <c r="K75" s="70"/>
      <c r="L75" s="70">
        <v>11.32</v>
      </c>
      <c r="M75" s="214">
        <v>108.76</v>
      </c>
    </row>
    <row r="76" spans="1:14" s="145" customFormat="1" x14ac:dyDescent="0.25">
      <c r="B76" s="330"/>
      <c r="C76" s="393" t="s">
        <v>402</v>
      </c>
      <c r="D76" s="146"/>
      <c r="E76" s="146"/>
      <c r="F76" s="146"/>
      <c r="G76" s="146"/>
      <c r="H76" s="45"/>
      <c r="I76" s="162">
        <v>96.33</v>
      </c>
      <c r="J76" s="70"/>
      <c r="K76" s="70"/>
      <c r="L76" s="70">
        <v>99.22</v>
      </c>
      <c r="M76" s="204">
        <v>101.49</v>
      </c>
    </row>
    <row r="77" spans="1:14" s="145" customFormat="1" x14ac:dyDescent="0.25">
      <c r="B77" s="330"/>
      <c r="C77" s="393" t="s">
        <v>493</v>
      </c>
      <c r="D77" s="146"/>
      <c r="E77" s="146"/>
      <c r="F77" s="146"/>
      <c r="G77" s="146"/>
      <c r="H77" s="45"/>
      <c r="I77" s="162">
        <v>96.33</v>
      </c>
      <c r="J77" s="70"/>
      <c r="K77" s="70"/>
      <c r="L77" s="70">
        <v>99.22</v>
      </c>
      <c r="M77" s="204">
        <v>101.49</v>
      </c>
    </row>
    <row r="78" spans="1:14" s="145" customFormat="1" x14ac:dyDescent="0.25">
      <c r="B78" s="330"/>
      <c r="C78" s="393" t="s">
        <v>408</v>
      </c>
      <c r="D78" s="146"/>
      <c r="E78" s="146"/>
      <c r="F78" s="146"/>
      <c r="G78" s="146"/>
      <c r="H78" s="45"/>
      <c r="I78" s="162">
        <v>109.99</v>
      </c>
      <c r="J78" s="70"/>
      <c r="K78" s="70"/>
      <c r="L78" s="70">
        <v>115.37</v>
      </c>
      <c r="M78" s="215">
        <v>118.01</v>
      </c>
    </row>
    <row r="79" spans="1:14" s="145" customFormat="1" x14ac:dyDescent="0.25">
      <c r="B79" s="336"/>
      <c r="C79" s="393" t="s">
        <v>409</v>
      </c>
      <c r="D79" s="146"/>
      <c r="E79" s="146"/>
      <c r="F79" s="146"/>
      <c r="G79" s="146"/>
      <c r="H79" s="45"/>
      <c r="I79" s="162">
        <v>109.82</v>
      </c>
      <c r="J79" s="70"/>
      <c r="K79" s="70"/>
      <c r="L79" s="70">
        <v>115.56</v>
      </c>
      <c r="M79" s="215">
        <v>72.33</v>
      </c>
    </row>
    <row r="80" spans="1:14" s="145" customFormat="1" ht="30.2" customHeight="1" x14ac:dyDescent="0.25">
      <c r="B80" s="341" t="s">
        <v>454</v>
      </c>
      <c r="C80" s="392" t="s">
        <v>496</v>
      </c>
      <c r="D80" s="146"/>
      <c r="E80" s="146"/>
      <c r="F80" s="146"/>
      <c r="G80" s="146"/>
      <c r="H80" s="19"/>
      <c r="I80" s="70">
        <v>169.94</v>
      </c>
      <c r="J80" s="70"/>
      <c r="K80" s="70"/>
      <c r="L80" s="70">
        <v>169.94</v>
      </c>
      <c r="M80" s="216">
        <v>242.95</v>
      </c>
    </row>
    <row r="81" spans="2:13" s="145" customFormat="1" x14ac:dyDescent="0.25">
      <c r="B81" s="332"/>
      <c r="C81" s="393" t="s">
        <v>402</v>
      </c>
      <c r="D81" s="146"/>
      <c r="E81" s="146"/>
      <c r="F81" s="146"/>
      <c r="G81" s="146"/>
      <c r="H81" s="19"/>
      <c r="I81" s="70">
        <v>86.2</v>
      </c>
      <c r="J81" s="70"/>
      <c r="K81" s="70"/>
      <c r="L81" s="70">
        <v>86.2</v>
      </c>
      <c r="M81" s="215">
        <v>112.06</v>
      </c>
    </row>
    <row r="82" spans="2:13" s="145" customFormat="1" x14ac:dyDescent="0.25">
      <c r="B82" s="332"/>
      <c r="C82" s="393" t="s">
        <v>493</v>
      </c>
      <c r="D82" s="146"/>
      <c r="E82" s="146"/>
      <c r="F82" s="146"/>
      <c r="G82" s="146"/>
      <c r="H82" s="19"/>
      <c r="I82" s="70">
        <v>0</v>
      </c>
      <c r="J82" s="70"/>
      <c r="K82" s="70"/>
      <c r="L82" s="70">
        <v>0</v>
      </c>
      <c r="M82" s="215">
        <v>112.06</v>
      </c>
    </row>
    <row r="83" spans="2:13" s="145" customFormat="1" x14ac:dyDescent="0.25">
      <c r="B83" s="332"/>
      <c r="C83" s="393" t="s">
        <v>408</v>
      </c>
      <c r="D83" s="13"/>
      <c r="E83" s="13"/>
      <c r="F83" s="13"/>
      <c r="G83" s="13"/>
      <c r="I83" s="70">
        <v>246.25</v>
      </c>
      <c r="J83" s="70"/>
      <c r="K83" s="70"/>
      <c r="L83" s="70">
        <v>246.25</v>
      </c>
      <c r="M83" s="215">
        <v>241.76</v>
      </c>
    </row>
    <row r="84" spans="2:13" s="145" customFormat="1" x14ac:dyDescent="0.25">
      <c r="B84" s="332"/>
      <c r="C84" s="394" t="s">
        <v>409</v>
      </c>
      <c r="D84" s="13"/>
      <c r="E84" s="13"/>
      <c r="F84" s="13"/>
      <c r="G84" s="13"/>
      <c r="I84" s="43">
        <v>164.45</v>
      </c>
      <c r="J84" s="43"/>
      <c r="K84" s="43"/>
      <c r="L84" s="43">
        <v>164.45</v>
      </c>
      <c r="M84" s="217">
        <v>362.02</v>
      </c>
    </row>
    <row r="85" spans="2:13" s="145" customFormat="1" ht="25.5" customHeight="1" x14ac:dyDescent="0.25">
      <c r="B85" s="337" t="s">
        <v>418</v>
      </c>
      <c r="C85" s="395" t="s">
        <v>496</v>
      </c>
      <c r="D85" s="146"/>
      <c r="E85" s="146"/>
      <c r="F85" s="146"/>
      <c r="G85" s="146"/>
      <c r="H85" s="19"/>
      <c r="I85" s="21"/>
      <c r="J85" s="70"/>
      <c r="K85" s="70"/>
      <c r="L85" s="70"/>
      <c r="M85" s="214">
        <v>279.76</v>
      </c>
    </row>
    <row r="86" spans="2:13" s="145" customFormat="1" x14ac:dyDescent="0.25">
      <c r="B86" s="337"/>
      <c r="C86" s="393" t="s">
        <v>402</v>
      </c>
      <c r="D86" s="146"/>
      <c r="E86" s="146"/>
      <c r="F86" s="146"/>
      <c r="G86" s="146"/>
      <c r="H86" s="19"/>
      <c r="I86" s="21"/>
      <c r="J86" s="70"/>
      <c r="K86" s="70"/>
      <c r="L86" s="70"/>
      <c r="M86" s="204">
        <v>156.06</v>
      </c>
    </row>
    <row r="87" spans="2:13" s="145" customFormat="1" x14ac:dyDescent="0.25">
      <c r="B87" s="337"/>
      <c r="C87" s="393" t="s">
        <v>493</v>
      </c>
      <c r="D87" s="146"/>
      <c r="E87" s="146"/>
      <c r="F87" s="146"/>
      <c r="G87" s="146"/>
      <c r="H87" s="19"/>
      <c r="I87" s="21"/>
      <c r="J87" s="70"/>
      <c r="K87" s="70"/>
      <c r="L87" s="70"/>
      <c r="M87" s="204">
        <v>156.06</v>
      </c>
    </row>
    <row r="88" spans="2:13" s="145" customFormat="1" x14ac:dyDescent="0.25">
      <c r="B88" s="337"/>
      <c r="C88" s="393" t="s">
        <v>408</v>
      </c>
      <c r="D88" s="146"/>
      <c r="E88" s="146"/>
      <c r="F88" s="146"/>
      <c r="G88" s="146"/>
      <c r="H88" s="19"/>
      <c r="I88" s="21"/>
      <c r="J88" s="70"/>
      <c r="K88" s="70"/>
      <c r="L88" s="70"/>
      <c r="M88" s="204">
        <v>235.92</v>
      </c>
    </row>
    <row r="89" spans="2:13" s="145" customFormat="1" x14ac:dyDescent="0.25">
      <c r="B89" s="337"/>
      <c r="C89" s="393" t="s">
        <v>409</v>
      </c>
      <c r="D89" s="146"/>
      <c r="E89" s="146"/>
      <c r="F89" s="146"/>
      <c r="G89" s="146"/>
      <c r="H89" s="19"/>
      <c r="I89" s="21"/>
      <c r="J89" s="70"/>
      <c r="K89" s="70"/>
      <c r="L89" s="70"/>
      <c r="M89" s="204">
        <v>405.32</v>
      </c>
    </row>
    <row r="90" spans="2:13" s="145" customFormat="1" ht="26.25" x14ac:dyDescent="0.25">
      <c r="B90" s="396"/>
      <c r="C90" s="397" t="s">
        <v>496</v>
      </c>
      <c r="D90" s="99"/>
      <c r="E90" s="99"/>
      <c r="F90" s="99"/>
      <c r="G90" s="99"/>
      <c r="H90" s="98"/>
      <c r="I90" s="21"/>
      <c r="J90" s="97"/>
      <c r="K90" s="97"/>
      <c r="L90" s="70"/>
      <c r="M90" s="218">
        <v>232.62</v>
      </c>
    </row>
    <row r="91" spans="2:13" s="145" customFormat="1" x14ac:dyDescent="0.25">
      <c r="B91" s="398"/>
      <c r="C91" s="399" t="s">
        <v>402</v>
      </c>
      <c r="D91" s="101"/>
      <c r="E91" s="101"/>
      <c r="F91" s="101"/>
      <c r="G91" s="101"/>
      <c r="H91" s="65"/>
      <c r="I91" s="21"/>
      <c r="J91" s="100"/>
      <c r="K91" s="100"/>
      <c r="L91" s="70"/>
      <c r="M91" s="215">
        <v>81.02</v>
      </c>
    </row>
    <row r="92" spans="2:13" s="145" customFormat="1" x14ac:dyDescent="0.25">
      <c r="B92" s="391" t="s">
        <v>503</v>
      </c>
      <c r="C92" s="399" t="s">
        <v>493</v>
      </c>
      <c r="D92" s="101"/>
      <c r="E92" s="101"/>
      <c r="F92" s="101"/>
      <c r="G92" s="101"/>
      <c r="H92" s="65"/>
      <c r="I92" s="21"/>
      <c r="J92" s="100"/>
      <c r="K92" s="100"/>
      <c r="L92" s="70"/>
      <c r="M92" s="215">
        <v>81.02</v>
      </c>
    </row>
    <row r="93" spans="2:13" s="145" customFormat="1" x14ac:dyDescent="0.25">
      <c r="B93" s="398"/>
      <c r="C93" s="399" t="s">
        <v>451</v>
      </c>
      <c r="D93" s="101"/>
      <c r="E93" s="101"/>
      <c r="F93" s="101"/>
      <c r="G93" s="101"/>
      <c r="H93" s="65"/>
      <c r="I93" s="21"/>
      <c r="J93" s="100"/>
      <c r="K93" s="100"/>
      <c r="L93" s="70"/>
      <c r="M93" s="215">
        <v>148.35</v>
      </c>
    </row>
    <row r="94" spans="2:13" s="145" customFormat="1" x14ac:dyDescent="0.25">
      <c r="B94" s="400"/>
      <c r="C94" s="399" t="s">
        <v>504</v>
      </c>
      <c r="D94" s="101"/>
      <c r="E94" s="101"/>
      <c r="F94" s="101"/>
      <c r="G94" s="101"/>
      <c r="H94" s="65"/>
      <c r="I94" s="242"/>
      <c r="J94" s="100"/>
      <c r="K94" s="100"/>
      <c r="L94" s="43"/>
      <c r="M94" s="217">
        <v>1587.76</v>
      </c>
    </row>
    <row r="95" spans="2:13" s="145" customFormat="1" ht="18" customHeight="1" x14ac:dyDescent="0.25">
      <c r="B95" s="338" t="s">
        <v>489</v>
      </c>
      <c r="C95" s="397" t="s">
        <v>505</v>
      </c>
      <c r="D95" s="13"/>
      <c r="E95" s="13"/>
      <c r="F95" s="13"/>
      <c r="G95" s="13"/>
      <c r="I95" s="21"/>
      <c r="J95" s="70"/>
      <c r="K95" s="70"/>
      <c r="L95" s="70"/>
      <c r="M95" s="214">
        <v>155.66</v>
      </c>
    </row>
    <row r="96" spans="2:13" s="145" customFormat="1" x14ac:dyDescent="0.25">
      <c r="B96" s="324"/>
      <c r="C96" s="399" t="s">
        <v>402</v>
      </c>
      <c r="D96" s="13"/>
      <c r="E96" s="13"/>
      <c r="F96" s="13"/>
      <c r="G96" s="13"/>
      <c r="I96" s="21"/>
      <c r="J96" s="70"/>
      <c r="K96" s="70"/>
      <c r="L96" s="70"/>
      <c r="M96" s="204">
        <v>98.23</v>
      </c>
    </row>
    <row r="97" spans="2:13" s="145" customFormat="1" x14ac:dyDescent="0.25">
      <c r="B97" s="324"/>
      <c r="C97" s="399" t="s">
        <v>493</v>
      </c>
      <c r="D97" s="13"/>
      <c r="E97" s="13"/>
      <c r="F97" s="13"/>
      <c r="G97" s="13"/>
      <c r="I97" s="21"/>
      <c r="J97" s="70"/>
      <c r="K97" s="70"/>
      <c r="L97" s="70"/>
      <c r="M97" s="204">
        <v>98.23</v>
      </c>
    </row>
    <row r="98" spans="2:13" s="145" customFormat="1" x14ac:dyDescent="0.25">
      <c r="B98" s="324"/>
      <c r="C98" s="399" t="s">
        <v>451</v>
      </c>
      <c r="D98" s="13"/>
      <c r="E98" s="13"/>
      <c r="F98" s="13"/>
      <c r="G98" s="13"/>
      <c r="I98" s="21"/>
      <c r="J98" s="70"/>
      <c r="K98" s="70"/>
      <c r="L98" s="70"/>
      <c r="M98" s="204">
        <v>209.91</v>
      </c>
    </row>
    <row r="99" spans="2:13" s="145" customFormat="1" x14ac:dyDescent="0.25">
      <c r="B99" s="343"/>
      <c r="C99" s="399" t="s">
        <v>409</v>
      </c>
      <c r="D99" s="13"/>
      <c r="E99" s="13"/>
      <c r="F99" s="13"/>
      <c r="G99" s="13"/>
      <c r="I99" s="21"/>
      <c r="J99" s="70"/>
      <c r="K99" s="70"/>
      <c r="L99" s="70"/>
      <c r="M99" s="204">
        <v>1696.32</v>
      </c>
    </row>
    <row r="100" spans="2:13" s="145" customFormat="1" x14ac:dyDescent="0.25">
      <c r="B100" s="12"/>
      <c r="D100" s="13"/>
      <c r="E100" s="13"/>
      <c r="F100" s="13"/>
      <c r="G100" s="13"/>
      <c r="I100" s="17"/>
      <c r="J100" s="12"/>
      <c r="K100" s="12"/>
      <c r="L100" s="12"/>
      <c r="M100" s="219"/>
    </row>
    <row r="101" spans="2:13" s="145" customFormat="1" x14ac:dyDescent="0.25">
      <c r="B101" s="12"/>
      <c r="D101" s="13"/>
      <c r="E101" s="13"/>
      <c r="F101" s="13"/>
      <c r="G101" s="13"/>
      <c r="I101" s="17"/>
      <c r="J101" s="12"/>
      <c r="K101" s="12"/>
      <c r="L101" s="12"/>
      <c r="M101" s="219"/>
    </row>
    <row r="102" spans="2:13" s="145" customFormat="1" x14ac:dyDescent="0.25">
      <c r="B102" s="12"/>
      <c r="D102" s="13"/>
      <c r="E102" s="13"/>
      <c r="F102" s="13"/>
      <c r="G102" s="13"/>
      <c r="I102" s="17"/>
      <c r="J102" s="12"/>
      <c r="K102" s="12"/>
      <c r="L102" s="12"/>
      <c r="M102" s="219"/>
    </row>
    <row r="103" spans="2:13" s="145" customFormat="1" x14ac:dyDescent="0.25">
      <c r="B103" s="12"/>
      <c r="D103" s="13"/>
      <c r="E103" s="13"/>
      <c r="F103" s="13"/>
      <c r="G103" s="13"/>
      <c r="I103" s="17"/>
      <c r="J103" s="12"/>
      <c r="K103" s="12"/>
      <c r="L103" s="12"/>
      <c r="M103" s="219"/>
    </row>
    <row r="104" spans="2:13" s="145" customFormat="1" x14ac:dyDescent="0.25">
      <c r="B104" s="12"/>
      <c r="D104" s="13"/>
      <c r="E104" s="13"/>
      <c r="F104" s="13"/>
      <c r="G104" s="13"/>
      <c r="I104" s="17"/>
      <c r="J104" s="12"/>
      <c r="K104" s="12"/>
      <c r="L104" s="12"/>
      <c r="M104" s="219"/>
    </row>
    <row r="105" spans="2:13" s="145" customFormat="1" x14ac:dyDescent="0.25">
      <c r="B105" s="12"/>
      <c r="D105" s="13"/>
      <c r="E105" s="13"/>
      <c r="F105" s="13"/>
      <c r="G105" s="13"/>
      <c r="I105" s="17"/>
      <c r="J105" s="12"/>
      <c r="K105" s="12"/>
      <c r="L105" s="12"/>
      <c r="M105" s="219"/>
    </row>
    <row r="106" spans="2:13" s="145" customFormat="1" x14ac:dyDescent="0.25">
      <c r="B106" s="12"/>
      <c r="D106" s="13"/>
      <c r="E106" s="13"/>
      <c r="F106" s="13"/>
      <c r="G106" s="13"/>
      <c r="I106" s="17"/>
      <c r="J106" s="12"/>
      <c r="K106" s="12"/>
      <c r="L106" s="12"/>
      <c r="M106" s="219"/>
    </row>
    <row r="107" spans="2:13" s="145" customFormat="1" x14ac:dyDescent="0.25">
      <c r="B107" s="12"/>
      <c r="D107" s="13"/>
      <c r="E107" s="13"/>
      <c r="F107" s="13"/>
      <c r="G107" s="13"/>
      <c r="I107" s="17"/>
      <c r="J107" s="12"/>
      <c r="K107" s="12"/>
      <c r="L107" s="12"/>
      <c r="M107" s="219"/>
    </row>
    <row r="108" spans="2:13" s="145" customFormat="1" x14ac:dyDescent="0.25">
      <c r="B108" s="12"/>
      <c r="D108" s="13"/>
      <c r="E108" s="13"/>
      <c r="F108" s="13"/>
      <c r="G108" s="13"/>
      <c r="I108" s="17"/>
      <c r="J108" s="12"/>
      <c r="K108" s="12"/>
      <c r="L108" s="12"/>
      <c r="M108" s="219"/>
    </row>
    <row r="109" spans="2:13" s="145" customFormat="1" x14ac:dyDescent="0.25">
      <c r="B109" s="12"/>
      <c r="D109" s="13"/>
      <c r="E109" s="13"/>
      <c r="F109" s="13"/>
      <c r="G109" s="13"/>
      <c r="I109" s="17"/>
      <c r="J109" s="12"/>
      <c r="K109" s="12"/>
      <c r="L109" s="12"/>
      <c r="M109" s="219"/>
    </row>
    <row r="110" spans="2:13" s="145" customFormat="1" x14ac:dyDescent="0.25">
      <c r="B110" s="12"/>
      <c r="D110" s="13"/>
      <c r="E110" s="13"/>
      <c r="F110" s="13"/>
      <c r="G110" s="13"/>
      <c r="I110" s="17"/>
      <c r="J110" s="12"/>
      <c r="K110" s="12"/>
      <c r="L110" s="12"/>
      <c r="M110" s="219"/>
    </row>
    <row r="111" spans="2:13" s="145" customFormat="1" x14ac:dyDescent="0.25">
      <c r="B111" s="12"/>
      <c r="D111" s="13"/>
      <c r="E111" s="13"/>
      <c r="F111" s="13"/>
      <c r="G111" s="13"/>
      <c r="I111" s="17"/>
      <c r="J111" s="12"/>
      <c r="K111" s="12"/>
      <c r="L111" s="12"/>
      <c r="M111" s="219"/>
    </row>
    <row r="112" spans="2:13" s="145" customFormat="1" x14ac:dyDescent="0.25">
      <c r="B112" s="12"/>
      <c r="D112" s="13"/>
      <c r="E112" s="13"/>
      <c r="F112" s="13"/>
      <c r="G112" s="13"/>
      <c r="I112" s="17"/>
      <c r="J112" s="12"/>
      <c r="K112" s="12"/>
      <c r="L112" s="12"/>
      <c r="M112" s="219"/>
    </row>
    <row r="113" spans="2:13" s="145" customFormat="1" x14ac:dyDescent="0.25">
      <c r="B113" s="12"/>
      <c r="D113" s="13"/>
      <c r="E113" s="13"/>
      <c r="F113" s="13"/>
      <c r="G113" s="13"/>
      <c r="I113" s="17"/>
      <c r="J113" s="12"/>
      <c r="K113" s="12"/>
      <c r="L113" s="12"/>
      <c r="M113" s="219"/>
    </row>
    <row r="114" spans="2:13" s="145" customFormat="1" x14ac:dyDescent="0.25">
      <c r="B114" s="12"/>
      <c r="D114" s="13"/>
      <c r="E114" s="13"/>
      <c r="F114" s="13"/>
      <c r="G114" s="13"/>
      <c r="I114" s="17"/>
      <c r="J114" s="12"/>
      <c r="K114" s="12"/>
      <c r="L114" s="12"/>
      <c r="M114" s="219"/>
    </row>
    <row r="115" spans="2:13" s="145" customFormat="1" x14ac:dyDescent="0.25">
      <c r="B115" s="12"/>
      <c r="D115" s="13"/>
      <c r="E115" s="13"/>
      <c r="F115" s="13"/>
      <c r="G115" s="13"/>
      <c r="I115" s="17"/>
      <c r="J115" s="12"/>
      <c r="K115" s="12"/>
      <c r="L115" s="12"/>
      <c r="M115" s="219"/>
    </row>
    <row r="116" spans="2:13" s="145" customFormat="1" x14ac:dyDescent="0.25">
      <c r="B116" s="12"/>
      <c r="D116" s="13"/>
      <c r="E116" s="13"/>
      <c r="F116" s="13"/>
      <c r="G116" s="13"/>
      <c r="I116" s="17"/>
      <c r="J116" s="12"/>
      <c r="K116" s="12"/>
      <c r="L116" s="12"/>
      <c r="M116" s="219"/>
    </row>
    <row r="117" spans="2:13" s="145" customFormat="1" x14ac:dyDescent="0.25">
      <c r="B117" s="12"/>
      <c r="D117" s="13"/>
      <c r="E117" s="13"/>
      <c r="F117" s="13"/>
      <c r="G117" s="13"/>
      <c r="I117" s="17"/>
      <c r="J117" s="12"/>
      <c r="K117" s="12"/>
      <c r="L117" s="12"/>
      <c r="M117" s="219"/>
    </row>
    <row r="118" spans="2:13" s="145" customFormat="1" x14ac:dyDescent="0.25">
      <c r="B118" s="12"/>
      <c r="D118" s="13"/>
      <c r="E118" s="13"/>
      <c r="F118" s="13"/>
      <c r="G118" s="13"/>
      <c r="I118" s="17"/>
      <c r="J118" s="12"/>
      <c r="K118" s="12"/>
      <c r="L118" s="12"/>
      <c r="M118" s="219"/>
    </row>
    <row r="119" spans="2:13" s="145" customFormat="1" x14ac:dyDescent="0.25">
      <c r="B119" s="12"/>
      <c r="D119" s="13"/>
      <c r="E119" s="13"/>
      <c r="F119" s="13"/>
      <c r="G119" s="13"/>
      <c r="I119" s="17"/>
      <c r="J119" s="12"/>
      <c r="K119" s="12"/>
      <c r="L119" s="12"/>
      <c r="M119" s="219"/>
    </row>
    <row r="120" spans="2:13" s="145" customFormat="1" x14ac:dyDescent="0.25">
      <c r="B120" s="12"/>
      <c r="D120" s="13"/>
      <c r="E120" s="13"/>
      <c r="F120" s="13"/>
      <c r="G120" s="13"/>
      <c r="I120" s="17"/>
      <c r="J120" s="12"/>
      <c r="K120" s="12"/>
      <c r="L120" s="12"/>
      <c r="M120" s="219"/>
    </row>
    <row r="121" spans="2:13" s="145" customFormat="1" x14ac:dyDescent="0.25">
      <c r="B121" s="12"/>
      <c r="D121" s="13"/>
      <c r="E121" s="13"/>
      <c r="F121" s="13"/>
      <c r="G121" s="13"/>
      <c r="I121" s="17"/>
      <c r="J121" s="12"/>
      <c r="K121" s="12"/>
      <c r="L121" s="12"/>
      <c r="M121" s="219"/>
    </row>
    <row r="122" spans="2:13" s="145" customFormat="1" x14ac:dyDescent="0.25">
      <c r="B122" s="12"/>
      <c r="D122" s="13"/>
      <c r="E122" s="13"/>
      <c r="F122" s="13"/>
      <c r="G122" s="13"/>
      <c r="I122" s="17"/>
      <c r="J122" s="12"/>
      <c r="K122" s="12"/>
      <c r="L122" s="12"/>
      <c r="M122" s="219"/>
    </row>
    <row r="123" spans="2:13" s="145" customFormat="1" x14ac:dyDescent="0.25">
      <c r="B123" s="12"/>
      <c r="D123" s="13"/>
      <c r="E123" s="13"/>
      <c r="F123" s="13"/>
      <c r="G123" s="13"/>
      <c r="I123" s="17"/>
      <c r="J123" s="12"/>
      <c r="K123" s="12"/>
      <c r="L123" s="12"/>
      <c r="M123" s="219"/>
    </row>
    <row r="124" spans="2:13" s="145" customFormat="1" x14ac:dyDescent="0.25">
      <c r="B124" s="12"/>
      <c r="D124" s="13"/>
      <c r="E124" s="13"/>
      <c r="F124" s="13"/>
      <c r="G124" s="13"/>
      <c r="I124" s="17"/>
      <c r="J124" s="12"/>
      <c r="K124" s="12"/>
      <c r="L124" s="12"/>
      <c r="M124" s="219"/>
    </row>
    <row r="125" spans="2:13" s="145" customFormat="1" x14ac:dyDescent="0.25">
      <c r="B125" s="12"/>
      <c r="D125" s="13"/>
      <c r="E125" s="13"/>
      <c r="F125" s="13"/>
      <c r="G125" s="13"/>
      <c r="I125" s="17"/>
      <c r="J125" s="12"/>
      <c r="K125" s="12"/>
      <c r="L125" s="12"/>
      <c r="M125" s="219"/>
    </row>
    <row r="126" spans="2:13" s="145" customFormat="1" x14ac:dyDescent="0.25">
      <c r="B126" s="12"/>
      <c r="D126" s="13"/>
      <c r="E126" s="13"/>
      <c r="F126" s="13"/>
      <c r="G126" s="13"/>
      <c r="I126" s="17"/>
      <c r="J126" s="12"/>
      <c r="K126" s="12"/>
      <c r="L126" s="12"/>
      <c r="M126" s="219"/>
    </row>
    <row r="127" spans="2:13" s="145" customFormat="1" x14ac:dyDescent="0.25">
      <c r="B127" s="12"/>
      <c r="D127" s="13"/>
      <c r="E127" s="13"/>
      <c r="F127" s="13"/>
      <c r="G127" s="13"/>
      <c r="I127" s="17"/>
      <c r="J127" s="12"/>
      <c r="K127" s="12"/>
      <c r="L127" s="12"/>
      <c r="M127" s="219"/>
    </row>
    <row r="128" spans="2:13" s="145" customFormat="1" x14ac:dyDescent="0.25">
      <c r="B128" s="12"/>
      <c r="D128" s="13"/>
      <c r="E128" s="13"/>
      <c r="F128" s="13"/>
      <c r="G128" s="13"/>
      <c r="I128" s="17"/>
      <c r="J128" s="12"/>
      <c r="K128" s="12"/>
      <c r="L128" s="12"/>
      <c r="M128" s="219"/>
    </row>
    <row r="129" spans="2:13" s="145" customFormat="1" x14ac:dyDescent="0.25">
      <c r="B129" s="12"/>
      <c r="D129" s="13"/>
      <c r="E129" s="13"/>
      <c r="F129" s="13"/>
      <c r="G129" s="13"/>
      <c r="I129" s="17"/>
      <c r="J129" s="12"/>
      <c r="K129" s="12"/>
      <c r="L129" s="12"/>
      <c r="M129" s="219"/>
    </row>
    <row r="130" spans="2:13" s="145" customFormat="1" x14ac:dyDescent="0.25">
      <c r="B130" s="12"/>
      <c r="D130" s="13"/>
      <c r="E130" s="13"/>
      <c r="F130" s="13"/>
      <c r="G130" s="13"/>
      <c r="I130" s="17"/>
      <c r="J130" s="12"/>
      <c r="K130" s="12"/>
      <c r="L130" s="12"/>
      <c r="M130" s="219"/>
    </row>
    <row r="131" spans="2:13" s="145" customFormat="1" x14ac:dyDescent="0.25">
      <c r="B131" s="12"/>
      <c r="D131" s="13"/>
      <c r="E131" s="13"/>
      <c r="F131" s="13"/>
      <c r="G131" s="13"/>
      <c r="I131" s="17"/>
      <c r="J131" s="12"/>
      <c r="K131" s="12"/>
      <c r="L131" s="12"/>
      <c r="M131" s="219"/>
    </row>
    <row r="132" spans="2:13" s="145" customFormat="1" x14ac:dyDescent="0.25">
      <c r="B132" s="12"/>
      <c r="D132" s="13"/>
      <c r="E132" s="13"/>
      <c r="F132" s="13"/>
      <c r="G132" s="13"/>
      <c r="I132" s="17"/>
      <c r="J132" s="12"/>
      <c r="K132" s="12"/>
      <c r="L132" s="12"/>
      <c r="M132" s="219"/>
    </row>
    <row r="133" spans="2:13" s="145" customFormat="1" x14ac:dyDescent="0.25">
      <c r="B133" s="12"/>
      <c r="D133" s="13"/>
      <c r="E133" s="13"/>
      <c r="F133" s="13"/>
      <c r="G133" s="13"/>
      <c r="I133" s="17"/>
      <c r="J133" s="12"/>
      <c r="K133" s="12"/>
      <c r="L133" s="12"/>
      <c r="M133" s="219"/>
    </row>
    <row r="134" spans="2:13" s="145" customFormat="1" x14ac:dyDescent="0.25">
      <c r="B134" s="12"/>
      <c r="D134" s="13"/>
      <c r="E134" s="13"/>
      <c r="F134" s="13"/>
      <c r="G134" s="13"/>
      <c r="I134" s="17"/>
      <c r="J134" s="12"/>
      <c r="K134" s="12"/>
      <c r="L134" s="12"/>
      <c r="M134" s="219"/>
    </row>
    <row r="135" spans="2:13" s="145" customFormat="1" x14ac:dyDescent="0.25">
      <c r="B135" s="12"/>
      <c r="D135" s="13"/>
      <c r="E135" s="13"/>
      <c r="F135" s="13"/>
      <c r="G135" s="13"/>
      <c r="I135" s="17"/>
      <c r="J135" s="12"/>
      <c r="K135" s="12"/>
      <c r="L135" s="12"/>
      <c r="M135" s="219"/>
    </row>
    <row r="136" spans="2:13" s="145" customFormat="1" x14ac:dyDescent="0.25">
      <c r="B136" s="12"/>
      <c r="D136" s="13"/>
      <c r="E136" s="13"/>
      <c r="F136" s="13"/>
      <c r="G136" s="13"/>
      <c r="I136" s="17"/>
      <c r="J136" s="12"/>
      <c r="K136" s="12"/>
      <c r="L136" s="12"/>
      <c r="M136" s="219"/>
    </row>
    <row r="137" spans="2:13" s="145" customFormat="1" x14ac:dyDescent="0.25">
      <c r="B137" s="12"/>
      <c r="D137" s="13"/>
      <c r="E137" s="13"/>
      <c r="F137" s="13"/>
      <c r="G137" s="13"/>
      <c r="I137" s="17"/>
      <c r="J137" s="12"/>
      <c r="K137" s="12"/>
      <c r="L137" s="12"/>
      <c r="M137" s="219"/>
    </row>
    <row r="138" spans="2:13" s="145" customFormat="1" x14ac:dyDescent="0.25">
      <c r="B138" s="12"/>
      <c r="D138" s="13"/>
      <c r="E138" s="13"/>
      <c r="F138" s="13"/>
      <c r="G138" s="13"/>
      <c r="I138" s="17"/>
      <c r="J138" s="12"/>
      <c r="K138" s="12"/>
      <c r="L138" s="12"/>
      <c r="M138" s="219"/>
    </row>
    <row r="139" spans="2:13" s="145" customFormat="1" x14ac:dyDescent="0.25">
      <c r="B139" s="12"/>
      <c r="D139" s="13"/>
      <c r="E139" s="13"/>
      <c r="F139" s="13"/>
      <c r="G139" s="13"/>
      <c r="I139" s="17"/>
      <c r="J139" s="12"/>
      <c r="K139" s="12"/>
      <c r="L139" s="12"/>
      <c r="M139" s="219"/>
    </row>
    <row r="140" spans="2:13" s="145" customFormat="1" x14ac:dyDescent="0.25">
      <c r="B140" s="12"/>
      <c r="D140" s="13"/>
      <c r="E140" s="13"/>
      <c r="F140" s="13"/>
      <c r="G140" s="13"/>
      <c r="I140" s="17"/>
      <c r="J140" s="12"/>
      <c r="K140" s="12"/>
      <c r="L140" s="12"/>
      <c r="M140" s="219"/>
    </row>
    <row r="141" spans="2:13" s="145" customFormat="1" x14ac:dyDescent="0.25">
      <c r="B141" s="12"/>
      <c r="D141" s="13"/>
      <c r="E141" s="13"/>
      <c r="F141" s="13"/>
      <c r="G141" s="13"/>
      <c r="I141" s="17"/>
      <c r="J141" s="12"/>
      <c r="K141" s="12"/>
      <c r="L141" s="12"/>
      <c r="M141" s="219"/>
    </row>
    <row r="142" spans="2:13" s="145" customFormat="1" x14ac:dyDescent="0.25">
      <c r="B142" s="12"/>
      <c r="D142" s="13"/>
      <c r="E142" s="13"/>
      <c r="F142" s="13"/>
      <c r="G142" s="13"/>
      <c r="I142" s="17"/>
      <c r="J142" s="12"/>
      <c r="K142" s="12"/>
      <c r="L142" s="12"/>
      <c r="M142" s="219"/>
    </row>
    <row r="143" spans="2:13" s="145" customFormat="1" x14ac:dyDescent="0.25">
      <c r="B143" s="12"/>
      <c r="D143" s="13"/>
      <c r="E143" s="13"/>
      <c r="F143" s="13"/>
      <c r="G143" s="13"/>
      <c r="I143" s="17"/>
      <c r="J143" s="12"/>
      <c r="K143" s="12"/>
      <c r="L143" s="12"/>
      <c r="M143" s="219"/>
    </row>
    <row r="144" spans="2:13" s="145" customFormat="1" x14ac:dyDescent="0.25">
      <c r="B144" s="12"/>
      <c r="D144" s="13"/>
      <c r="E144" s="13"/>
      <c r="F144" s="13"/>
      <c r="G144" s="13"/>
      <c r="I144" s="17"/>
      <c r="J144" s="12"/>
      <c r="K144" s="12"/>
      <c r="L144" s="12"/>
      <c r="M144" s="219"/>
    </row>
    <row r="145" spans="2:13" s="145" customFormat="1" x14ac:dyDescent="0.25">
      <c r="B145" s="12"/>
      <c r="D145" s="13"/>
      <c r="E145" s="13"/>
      <c r="F145" s="13"/>
      <c r="G145" s="13"/>
      <c r="I145" s="17"/>
      <c r="J145" s="12"/>
      <c r="K145" s="12"/>
      <c r="L145" s="12"/>
      <c r="M145" s="219"/>
    </row>
  </sheetData>
  <mergeCells count="51">
    <mergeCell ref="B75:B79"/>
    <mergeCell ref="B7:B11"/>
    <mergeCell ref="A2:M4"/>
    <mergeCell ref="B67:B71"/>
    <mergeCell ref="B95:B99"/>
    <mergeCell ref="B53:B57"/>
    <mergeCell ref="B62:B66"/>
    <mergeCell ref="B80:B84"/>
    <mergeCell ref="B85:B89"/>
    <mergeCell ref="B72:B74"/>
    <mergeCell ref="B48:B52"/>
    <mergeCell ref="B33:B37"/>
    <mergeCell ref="B38:B47"/>
    <mergeCell ref="B24:B27"/>
    <mergeCell ref="B58:B61"/>
    <mergeCell ref="B12:B13"/>
    <mergeCell ref="B14:B23"/>
    <mergeCell ref="B28:B32"/>
    <mergeCell ref="A53:A57"/>
    <mergeCell ref="E53:E57"/>
    <mergeCell ref="G53:G57"/>
    <mergeCell ref="A62:A66"/>
    <mergeCell ref="E62:E66"/>
    <mergeCell ref="G62:G66"/>
    <mergeCell ref="A67:A71"/>
    <mergeCell ref="G68:G71"/>
    <mergeCell ref="E19:E23"/>
    <mergeCell ref="A48:A52"/>
    <mergeCell ref="G48:G52"/>
    <mergeCell ref="E48:E52"/>
    <mergeCell ref="A33:A37"/>
    <mergeCell ref="E33:E37"/>
    <mergeCell ref="G33:G37"/>
    <mergeCell ref="G14:G23"/>
    <mergeCell ref="E14:E18"/>
    <mergeCell ref="F17:F18"/>
    <mergeCell ref="E28:E32"/>
    <mergeCell ref="G28:G32"/>
    <mergeCell ref="A14:A23"/>
    <mergeCell ref="A28:A32"/>
    <mergeCell ref="A5:A6"/>
    <mergeCell ref="B5:B6"/>
    <mergeCell ref="C5:C6"/>
    <mergeCell ref="D5:E5"/>
    <mergeCell ref="F5:G5"/>
    <mergeCell ref="G7:G11"/>
    <mergeCell ref="A7:A11"/>
    <mergeCell ref="E7:E11"/>
    <mergeCell ref="J17:J18"/>
    <mergeCell ref="K17:K18"/>
    <mergeCell ref="A12:A13"/>
  </mergeCells>
  <pageMargins left="0.70866141732283472" right="0.70866141732283472" top="0.74803149606299213" bottom="0.74803149606299213" header="0.31496062992125984" footer="0.31496062992125984"/>
  <pageSetup paperSize="9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432"/>
  <sheetViews>
    <sheetView tabSelected="1" topLeftCell="B380" zoomScale="80" zoomScaleNormal="80" zoomScaleSheetLayoutView="85" workbookViewId="0">
      <selection activeCell="S407" sqref="S407"/>
    </sheetView>
  </sheetViews>
  <sheetFormatPr defaultRowHeight="15" x14ac:dyDescent="0.25"/>
  <cols>
    <col min="1" max="1" width="7" style="161" hidden="1" customWidth="1"/>
    <col min="2" max="2" width="44.5703125" style="85" customWidth="1"/>
    <col min="3" max="3" width="27.7109375" style="85" customWidth="1"/>
    <col min="4" max="4" width="40.42578125" style="161" hidden="1" customWidth="1"/>
    <col min="5" max="5" width="31.85546875" style="161" hidden="1" customWidth="1"/>
    <col min="6" max="6" width="91.5703125" style="161" hidden="1" customWidth="1"/>
    <col min="7" max="7" width="192.140625" style="161" hidden="1" customWidth="1"/>
    <col min="8" max="9" width="35.42578125" style="161" hidden="1" customWidth="1"/>
    <col min="10" max="10" width="33.85546875" style="85" hidden="1" customWidth="1"/>
    <col min="11" max="11" width="32" style="161" hidden="1" customWidth="1"/>
    <col min="12" max="12" width="37.28515625" style="161" hidden="1" customWidth="1"/>
    <col min="13" max="13" width="44.42578125" style="161" hidden="1" customWidth="1"/>
    <col min="14" max="14" width="29.85546875" style="161" hidden="1" customWidth="1"/>
    <col min="15" max="15" width="36.28515625" style="203" customWidth="1"/>
    <col min="16" max="16" width="0" style="161" hidden="1" customWidth="1"/>
    <col min="17" max="17" width="28.28515625" style="161" customWidth="1"/>
    <col min="18" max="16384" width="9.140625" style="161"/>
  </cols>
  <sheetData>
    <row r="1" spans="1:17" x14ac:dyDescent="0.25">
      <c r="A1" s="83"/>
      <c r="B1" s="83"/>
      <c r="C1" s="83"/>
      <c r="D1" s="83"/>
      <c r="E1" s="83"/>
      <c r="F1" s="83"/>
      <c r="G1" s="83"/>
      <c r="J1" s="83"/>
    </row>
    <row r="2" spans="1:17" ht="14.25" customHeight="1" x14ac:dyDescent="0.25">
      <c r="A2" s="261" t="s">
        <v>397</v>
      </c>
      <c r="B2" s="261"/>
      <c r="C2" s="261"/>
      <c r="D2" s="261"/>
      <c r="E2" s="261"/>
      <c r="F2" s="261"/>
      <c r="G2" s="261"/>
      <c r="H2" s="261"/>
      <c r="I2" s="261"/>
      <c r="J2" s="261"/>
      <c r="K2" s="261"/>
      <c r="L2" s="261"/>
      <c r="M2" s="261"/>
      <c r="N2" s="261"/>
      <c r="O2" s="261"/>
    </row>
    <row r="3" spans="1:17" ht="14.25" customHeight="1" x14ac:dyDescent="0.25">
      <c r="A3" s="261"/>
      <c r="B3" s="261"/>
      <c r="C3" s="261"/>
      <c r="D3" s="261"/>
      <c r="E3" s="261"/>
      <c r="F3" s="261"/>
      <c r="G3" s="261"/>
      <c r="H3" s="261"/>
      <c r="I3" s="261"/>
      <c r="J3" s="261"/>
      <c r="K3" s="261"/>
      <c r="L3" s="261"/>
      <c r="M3" s="261"/>
      <c r="N3" s="261"/>
      <c r="O3" s="261"/>
    </row>
    <row r="4" spans="1:17" ht="28.15" customHeight="1" x14ac:dyDescent="0.25">
      <c r="A4" s="262"/>
      <c r="B4" s="262"/>
      <c r="C4" s="262"/>
      <c r="D4" s="262"/>
      <c r="E4" s="262"/>
      <c r="F4" s="262"/>
      <c r="G4" s="262"/>
      <c r="H4" s="262"/>
      <c r="I4" s="262"/>
      <c r="J4" s="262"/>
      <c r="K4" s="262"/>
      <c r="L4" s="262"/>
      <c r="M4" s="262"/>
      <c r="N4" s="262"/>
      <c r="O4" s="262"/>
    </row>
    <row r="5" spans="1:17" ht="14.25" customHeight="1" x14ac:dyDescent="0.25">
      <c r="A5" s="264" t="s">
        <v>2</v>
      </c>
      <c r="B5" s="264" t="s">
        <v>3</v>
      </c>
      <c r="C5" s="278" t="s">
        <v>4</v>
      </c>
      <c r="D5" s="256" t="s">
        <v>5</v>
      </c>
      <c r="E5" s="256" t="s">
        <v>5</v>
      </c>
      <c r="F5" s="256" t="s">
        <v>5</v>
      </c>
      <c r="G5" s="256" t="s">
        <v>5</v>
      </c>
      <c r="H5" s="233" t="s">
        <v>6</v>
      </c>
      <c r="I5" s="233"/>
      <c r="J5" s="256" t="s">
        <v>5</v>
      </c>
      <c r="K5" s="233" t="s">
        <v>7</v>
      </c>
      <c r="L5" s="233" t="s">
        <v>8</v>
      </c>
      <c r="M5" s="233" t="s">
        <v>9</v>
      </c>
      <c r="N5" s="233" t="s">
        <v>323</v>
      </c>
      <c r="O5" s="233" t="s">
        <v>354</v>
      </c>
    </row>
    <row r="6" spans="1:17" ht="28.5" x14ac:dyDescent="0.25">
      <c r="A6" s="264"/>
      <c r="B6" s="264"/>
      <c r="C6" s="280"/>
      <c r="D6" s="233" t="s">
        <v>10</v>
      </c>
      <c r="E6" s="233" t="s">
        <v>10</v>
      </c>
      <c r="F6" s="233" t="s">
        <v>10</v>
      </c>
      <c r="G6" s="233" t="s">
        <v>10</v>
      </c>
      <c r="H6" s="233" t="s">
        <v>10</v>
      </c>
      <c r="I6" s="233"/>
      <c r="J6" s="233" t="s">
        <v>10</v>
      </c>
      <c r="K6" s="233" t="s">
        <v>10</v>
      </c>
      <c r="L6" s="233" t="s">
        <v>10</v>
      </c>
      <c r="M6" s="233" t="s">
        <v>10</v>
      </c>
      <c r="N6" s="233" t="s">
        <v>10</v>
      </c>
      <c r="O6" s="233" t="s">
        <v>362</v>
      </c>
      <c r="Q6" s="161" t="s">
        <v>340</v>
      </c>
    </row>
    <row r="7" spans="1:17" ht="42.75" x14ac:dyDescent="0.25">
      <c r="A7" s="268">
        <v>1</v>
      </c>
      <c r="B7" s="341" t="s">
        <v>506</v>
      </c>
      <c r="C7" s="401" t="s">
        <v>507</v>
      </c>
      <c r="D7" s="234">
        <v>4129.8900000000003</v>
      </c>
      <c r="E7" s="268" t="s">
        <v>12</v>
      </c>
      <c r="F7" s="233" t="s">
        <v>363</v>
      </c>
      <c r="G7" s="268" t="s">
        <v>13</v>
      </c>
      <c r="H7" s="234" t="s">
        <v>364</v>
      </c>
      <c r="I7" s="234"/>
      <c r="J7" s="234">
        <v>4129.8900000000003</v>
      </c>
      <c r="K7" s="234" t="s">
        <v>364</v>
      </c>
      <c r="L7" s="234" t="s">
        <v>364</v>
      </c>
      <c r="N7" s="164">
        <v>4760.8900000000003</v>
      </c>
      <c r="O7" s="233">
        <v>8347.5</v>
      </c>
      <c r="P7" s="156" t="e">
        <f>O7-H7</f>
        <v>#VALUE!</v>
      </c>
    </row>
    <row r="8" spans="1:17" x14ac:dyDescent="0.25">
      <c r="A8" s="269"/>
      <c r="B8" s="332"/>
      <c r="C8" s="402" t="s">
        <v>402</v>
      </c>
      <c r="D8" s="27">
        <v>1852.6</v>
      </c>
      <c r="E8" s="269"/>
      <c r="F8" s="27">
        <v>1611.98</v>
      </c>
      <c r="G8" s="269"/>
      <c r="H8" s="27">
        <v>1677.9</v>
      </c>
      <c r="I8" s="27">
        <f>D8-H8</f>
        <v>174.69999999999982</v>
      </c>
      <c r="J8" s="27">
        <v>1852.6</v>
      </c>
      <c r="K8" s="27">
        <v>1677.9</v>
      </c>
      <c r="L8" s="27">
        <v>1677.9</v>
      </c>
      <c r="N8" s="247">
        <v>2013.48</v>
      </c>
      <c r="O8" s="234">
        <v>3519.08</v>
      </c>
      <c r="P8" s="156">
        <f t="shared" ref="P8:P32" si="0">O8-H8</f>
        <v>1841.1799999999998</v>
      </c>
    </row>
    <row r="9" spans="1:17" x14ac:dyDescent="0.25">
      <c r="A9" s="269"/>
      <c r="B9" s="332"/>
      <c r="C9" s="403" t="s">
        <v>508</v>
      </c>
      <c r="D9" s="27">
        <v>1630.25</v>
      </c>
      <c r="E9" s="269"/>
      <c r="F9" s="27">
        <v>1337.37</v>
      </c>
      <c r="G9" s="269"/>
      <c r="H9" s="27">
        <v>1417.61</v>
      </c>
      <c r="I9" s="27">
        <f>D9-H9</f>
        <v>212.6400000000001</v>
      </c>
      <c r="J9" s="27">
        <v>1630.25</v>
      </c>
      <c r="K9" s="27">
        <v>1417.61</v>
      </c>
      <c r="L9" s="27">
        <v>1417.61</v>
      </c>
      <c r="N9" s="164">
        <v>1701.13</v>
      </c>
      <c r="O9" s="234">
        <v>2988.26</v>
      </c>
      <c r="P9" s="156">
        <f t="shared" si="0"/>
        <v>1570.6500000000003</v>
      </c>
    </row>
    <row r="10" spans="1:17" x14ac:dyDescent="0.25">
      <c r="A10" s="269"/>
      <c r="B10" s="332"/>
      <c r="C10" s="403" t="s">
        <v>509</v>
      </c>
      <c r="D10" s="27">
        <v>2876.38</v>
      </c>
      <c r="E10" s="269"/>
      <c r="F10" s="27">
        <v>2876.38</v>
      </c>
      <c r="G10" s="269"/>
      <c r="H10" s="27">
        <v>2876.38</v>
      </c>
      <c r="I10" s="27">
        <f>D10-H10</f>
        <v>0</v>
      </c>
      <c r="J10" s="27">
        <v>2876.38</v>
      </c>
      <c r="K10" s="27">
        <v>2876.38</v>
      </c>
      <c r="L10" s="27">
        <v>2876.38</v>
      </c>
      <c r="N10" s="164">
        <v>3451.66</v>
      </c>
      <c r="O10" s="234">
        <v>6063.38</v>
      </c>
      <c r="P10" s="156">
        <f t="shared" si="0"/>
        <v>3187</v>
      </c>
    </row>
    <row r="11" spans="1:17" ht="30" x14ac:dyDescent="0.25">
      <c r="A11" s="269"/>
      <c r="B11" s="332"/>
      <c r="C11" s="403" t="s">
        <v>510</v>
      </c>
      <c r="D11" s="27"/>
      <c r="E11" s="269"/>
      <c r="F11" s="27"/>
      <c r="G11" s="269"/>
      <c r="H11" s="27"/>
      <c r="I11" s="27"/>
      <c r="J11" s="27"/>
      <c r="K11" s="27"/>
      <c r="L11" s="27"/>
      <c r="N11" s="164"/>
      <c r="O11" s="234">
        <v>174.38</v>
      </c>
      <c r="P11" s="156"/>
    </row>
    <row r="12" spans="1:17" x14ac:dyDescent="0.25">
      <c r="A12" s="269"/>
      <c r="B12" s="332"/>
      <c r="C12" s="402" t="s">
        <v>511</v>
      </c>
      <c r="D12" s="27">
        <v>5186.5600000000004</v>
      </c>
      <c r="E12" s="269"/>
      <c r="F12" s="27">
        <v>4024.92</v>
      </c>
      <c r="G12" s="269"/>
      <c r="H12" s="27">
        <v>4565.22</v>
      </c>
      <c r="I12" s="27"/>
      <c r="J12" s="27">
        <v>5186.5600000000004</v>
      </c>
      <c r="K12" s="27">
        <v>4565.22</v>
      </c>
      <c r="L12" s="27">
        <v>4565.22</v>
      </c>
      <c r="N12" s="164">
        <v>5979.06</v>
      </c>
      <c r="O12" s="234">
        <v>6970.61</v>
      </c>
      <c r="P12" s="156">
        <f t="shared" si="0"/>
        <v>2405.3899999999994</v>
      </c>
    </row>
    <row r="13" spans="1:17" x14ac:dyDescent="0.25">
      <c r="A13" s="269"/>
      <c r="B13" s="332"/>
      <c r="C13" s="403" t="s">
        <v>512</v>
      </c>
      <c r="D13" s="27">
        <v>5075.8599999999997</v>
      </c>
      <c r="E13" s="269"/>
      <c r="F13" s="27">
        <v>3838.08</v>
      </c>
      <c r="G13" s="269"/>
      <c r="H13" s="27">
        <v>4413.79</v>
      </c>
      <c r="I13" s="27"/>
      <c r="J13" s="27">
        <v>5075.8599999999997</v>
      </c>
      <c r="K13" s="27">
        <v>4413.79</v>
      </c>
      <c r="L13" s="27">
        <v>4413.79</v>
      </c>
      <c r="N13" s="164">
        <v>5851.45</v>
      </c>
      <c r="O13" s="234">
        <v>6850.34</v>
      </c>
      <c r="P13" s="156">
        <f t="shared" si="0"/>
        <v>2436.5500000000002</v>
      </c>
    </row>
    <row r="14" spans="1:17" x14ac:dyDescent="0.25">
      <c r="A14" s="269"/>
      <c r="B14" s="332"/>
      <c r="C14" s="403" t="s">
        <v>513</v>
      </c>
      <c r="D14" s="27">
        <v>6875.18</v>
      </c>
      <c r="E14" s="269"/>
      <c r="F14" s="27">
        <v>6875.18</v>
      </c>
      <c r="G14" s="269"/>
      <c r="H14" s="27">
        <v>6875.18</v>
      </c>
      <c r="I14" s="27"/>
      <c r="J14" s="27">
        <v>6875.18</v>
      </c>
      <c r="K14" s="27">
        <v>6875.18</v>
      </c>
      <c r="L14" s="27">
        <v>6875.18</v>
      </c>
      <c r="N14" s="164">
        <v>7925.71</v>
      </c>
      <c r="O14" s="234">
        <v>8598.15</v>
      </c>
      <c r="P14" s="156">
        <f t="shared" si="0"/>
        <v>1722.9699999999993</v>
      </c>
    </row>
    <row r="15" spans="1:17" x14ac:dyDescent="0.25">
      <c r="A15" s="269"/>
      <c r="B15" s="332"/>
      <c r="C15" s="402" t="s">
        <v>514</v>
      </c>
      <c r="D15" s="27">
        <v>12827.66</v>
      </c>
      <c r="E15" s="269"/>
      <c r="F15" s="27">
        <v>6313.01</v>
      </c>
      <c r="G15" s="269"/>
      <c r="H15" s="27">
        <v>14476.43</v>
      </c>
      <c r="I15" s="27"/>
      <c r="J15" s="27">
        <v>12827.66</v>
      </c>
      <c r="K15" s="27">
        <v>14476.43</v>
      </c>
      <c r="L15" s="27">
        <v>14476.43</v>
      </c>
      <c r="N15" s="164">
        <v>15350.91</v>
      </c>
      <c r="O15" s="234">
        <v>48855.13</v>
      </c>
      <c r="P15" s="156">
        <f t="shared" si="0"/>
        <v>34378.699999999997</v>
      </c>
    </row>
    <row r="16" spans="1:17" x14ac:dyDescent="0.25">
      <c r="A16" s="269"/>
      <c r="B16" s="332"/>
      <c r="C16" s="403" t="s">
        <v>515</v>
      </c>
      <c r="D16" s="27">
        <v>12616.19</v>
      </c>
      <c r="E16" s="269"/>
      <c r="F16" s="27">
        <v>6157.49</v>
      </c>
      <c r="G16" s="269"/>
      <c r="H16" s="27">
        <v>14237.77</v>
      </c>
      <c r="I16" s="27"/>
      <c r="J16" s="27">
        <v>12616.19</v>
      </c>
      <c r="K16" s="27">
        <v>14237.77</v>
      </c>
      <c r="L16" s="27">
        <v>14237.77</v>
      </c>
      <c r="N16" s="164">
        <v>15097.83</v>
      </c>
      <c r="O16" s="234">
        <v>48073.38</v>
      </c>
      <c r="P16" s="156">
        <f t="shared" si="0"/>
        <v>33835.61</v>
      </c>
    </row>
    <row r="17" spans="1:16" ht="15.75" customHeight="1" x14ac:dyDescent="0.25">
      <c r="A17" s="269"/>
      <c r="B17" s="332"/>
      <c r="C17" s="404" t="s">
        <v>516</v>
      </c>
      <c r="D17" s="27">
        <v>19241.5</v>
      </c>
      <c r="E17" s="270"/>
      <c r="F17" s="42">
        <v>11029.95</v>
      </c>
      <c r="G17" s="269"/>
      <c r="H17" s="27">
        <v>21714.639999999999</v>
      </c>
      <c r="I17" s="27"/>
      <c r="J17" s="27">
        <v>19241.5</v>
      </c>
      <c r="K17" s="27">
        <v>21714.639999999999</v>
      </c>
      <c r="L17" s="27">
        <v>21714.639999999999</v>
      </c>
      <c r="N17" s="164">
        <v>23026.53</v>
      </c>
      <c r="O17" s="234">
        <v>63906.32</v>
      </c>
      <c r="P17" s="156">
        <f t="shared" si="0"/>
        <v>42191.68</v>
      </c>
    </row>
    <row r="18" spans="1:16" ht="42.75" x14ac:dyDescent="0.25">
      <c r="A18" s="238">
        <v>2</v>
      </c>
      <c r="B18" s="341" t="s">
        <v>517</v>
      </c>
      <c r="C18" s="401" t="s">
        <v>518</v>
      </c>
      <c r="D18" s="233">
        <v>3258.39</v>
      </c>
      <c r="E18" s="233" t="s">
        <v>42</v>
      </c>
      <c r="F18" s="233">
        <v>2990.08</v>
      </c>
      <c r="G18" s="6" t="s">
        <v>43</v>
      </c>
      <c r="H18" s="233">
        <v>3125.89</v>
      </c>
      <c r="I18" s="233"/>
      <c r="J18" s="233">
        <v>3258.39</v>
      </c>
      <c r="K18" s="233">
        <v>3125.89</v>
      </c>
      <c r="L18" s="233">
        <v>3125.89</v>
      </c>
      <c r="N18" s="164">
        <v>3258.39</v>
      </c>
      <c r="O18" s="257">
        <v>17166.02</v>
      </c>
      <c r="P18" s="156">
        <f t="shared" si="0"/>
        <v>14040.130000000001</v>
      </c>
    </row>
    <row r="19" spans="1:16" x14ac:dyDescent="0.25">
      <c r="A19" s="251"/>
      <c r="B19" s="332"/>
      <c r="C19" s="403" t="s">
        <v>402</v>
      </c>
      <c r="D19" s="233"/>
      <c r="E19" s="233"/>
      <c r="F19" s="233"/>
      <c r="G19" s="106"/>
      <c r="H19" s="233"/>
      <c r="I19" s="233"/>
      <c r="J19" s="233"/>
      <c r="K19" s="233"/>
      <c r="L19" s="233"/>
      <c r="N19" s="164"/>
      <c r="O19" s="193">
        <v>7933.22</v>
      </c>
      <c r="P19" s="156"/>
    </row>
    <row r="20" spans="1:16" x14ac:dyDescent="0.25">
      <c r="A20" s="251"/>
      <c r="B20" s="332"/>
      <c r="C20" s="403" t="s">
        <v>508</v>
      </c>
      <c r="D20" s="233"/>
      <c r="E20" s="233"/>
      <c r="F20" s="233"/>
      <c r="G20" s="106"/>
      <c r="H20" s="233"/>
      <c r="I20" s="233"/>
      <c r="J20" s="233"/>
      <c r="K20" s="233"/>
      <c r="L20" s="233"/>
      <c r="N20" s="164"/>
      <c r="O20" s="193">
        <v>7832.73</v>
      </c>
      <c r="P20" s="156"/>
    </row>
    <row r="21" spans="1:16" x14ac:dyDescent="0.25">
      <c r="A21" s="251"/>
      <c r="B21" s="332"/>
      <c r="C21" s="403" t="s">
        <v>509</v>
      </c>
      <c r="D21" s="233"/>
      <c r="E21" s="233"/>
      <c r="F21" s="233"/>
      <c r="G21" s="106"/>
      <c r="H21" s="233"/>
      <c r="I21" s="233"/>
      <c r="J21" s="233"/>
      <c r="K21" s="233"/>
      <c r="L21" s="233"/>
      <c r="N21" s="164"/>
      <c r="O21" s="193">
        <v>9490.99</v>
      </c>
      <c r="P21" s="156"/>
    </row>
    <row r="22" spans="1:16" x14ac:dyDescent="0.25">
      <c r="A22" s="251"/>
      <c r="B22" s="332"/>
      <c r="C22" s="403" t="s">
        <v>451</v>
      </c>
      <c r="D22" s="233"/>
      <c r="E22" s="233"/>
      <c r="F22" s="233"/>
      <c r="G22" s="106"/>
      <c r="H22" s="233"/>
      <c r="I22" s="233"/>
      <c r="J22" s="233"/>
      <c r="K22" s="233"/>
      <c r="L22" s="233"/>
      <c r="N22" s="164"/>
      <c r="O22" s="193">
        <v>19009.150000000001</v>
      </c>
      <c r="P22" s="156"/>
    </row>
    <row r="23" spans="1:16" x14ac:dyDescent="0.25">
      <c r="A23" s="251"/>
      <c r="B23" s="332"/>
      <c r="C23" s="403" t="s">
        <v>512</v>
      </c>
      <c r="D23" s="233"/>
      <c r="E23" s="233"/>
      <c r="F23" s="233"/>
      <c r="G23" s="106"/>
      <c r="H23" s="233"/>
      <c r="I23" s="233"/>
      <c r="J23" s="233"/>
      <c r="K23" s="233"/>
      <c r="L23" s="233"/>
      <c r="N23" s="164"/>
      <c r="O23" s="193">
        <v>18774.39</v>
      </c>
      <c r="P23" s="156"/>
    </row>
    <row r="24" spans="1:16" x14ac:dyDescent="0.25">
      <c r="A24" s="251"/>
      <c r="B24" s="332"/>
      <c r="C24" s="403" t="s">
        <v>513</v>
      </c>
      <c r="D24" s="233"/>
      <c r="E24" s="233"/>
      <c r="F24" s="233"/>
      <c r="G24" s="106"/>
      <c r="H24" s="233"/>
      <c r="I24" s="233"/>
      <c r="J24" s="233"/>
      <c r="K24" s="233"/>
      <c r="L24" s="233"/>
      <c r="N24" s="164"/>
      <c r="O24" s="193">
        <v>27358.48</v>
      </c>
      <c r="P24" s="156"/>
    </row>
    <row r="25" spans="1:16" x14ac:dyDescent="0.25">
      <c r="A25" s="251"/>
      <c r="B25" s="332"/>
      <c r="C25" s="403" t="s">
        <v>514</v>
      </c>
      <c r="D25" s="233"/>
      <c r="E25" s="233"/>
      <c r="F25" s="233"/>
      <c r="G25" s="106"/>
      <c r="H25" s="233"/>
      <c r="I25" s="233"/>
      <c r="J25" s="233"/>
      <c r="K25" s="233"/>
      <c r="L25" s="233"/>
      <c r="N25" s="164"/>
      <c r="O25" s="193">
        <v>39671.93</v>
      </c>
      <c r="P25" s="156"/>
    </row>
    <row r="26" spans="1:16" ht="30" x14ac:dyDescent="0.25">
      <c r="A26" s="251"/>
      <c r="B26" s="332"/>
      <c r="C26" s="403" t="s">
        <v>519</v>
      </c>
      <c r="D26" s="233"/>
      <c r="E26" s="233"/>
      <c r="F26" s="233"/>
      <c r="G26" s="106"/>
      <c r="H26" s="233"/>
      <c r="I26" s="233"/>
      <c r="J26" s="233"/>
      <c r="K26" s="233"/>
      <c r="L26" s="233"/>
      <c r="N26" s="164"/>
      <c r="O26" s="193">
        <v>29632.19</v>
      </c>
      <c r="P26" s="156"/>
    </row>
    <row r="27" spans="1:16" ht="30" x14ac:dyDescent="0.25">
      <c r="A27" s="251"/>
      <c r="B27" s="346"/>
      <c r="C27" s="403" t="s">
        <v>520</v>
      </c>
      <c r="D27" s="233"/>
      <c r="E27" s="233"/>
      <c r="F27" s="233"/>
      <c r="G27" s="106"/>
      <c r="H27" s="233"/>
      <c r="I27" s="233"/>
      <c r="J27" s="233"/>
      <c r="K27" s="233"/>
      <c r="L27" s="233"/>
      <c r="N27" s="164"/>
      <c r="O27" s="193">
        <v>66926.16</v>
      </c>
      <c r="P27" s="156"/>
    </row>
    <row r="28" spans="1:16" ht="28.5" x14ac:dyDescent="0.25">
      <c r="A28" s="297">
        <v>3</v>
      </c>
      <c r="B28" s="341" t="s">
        <v>521</v>
      </c>
      <c r="C28" s="405" t="s">
        <v>522</v>
      </c>
      <c r="D28" s="233">
        <v>3988.2</v>
      </c>
      <c r="E28" s="233" t="s">
        <v>42</v>
      </c>
      <c r="F28" s="233">
        <v>3823.5</v>
      </c>
      <c r="G28" s="268" t="s">
        <v>44</v>
      </c>
      <c r="H28" s="233">
        <v>3823.5</v>
      </c>
      <c r="I28" s="233"/>
      <c r="J28" s="233">
        <v>3988.2</v>
      </c>
      <c r="K28" s="233">
        <v>3823.5</v>
      </c>
      <c r="L28" s="233">
        <v>3823.5</v>
      </c>
      <c r="N28" s="164">
        <v>4080.7</v>
      </c>
      <c r="O28" s="257">
        <v>9881.2999999999993</v>
      </c>
      <c r="P28" s="156">
        <f t="shared" si="0"/>
        <v>6057.7999999999993</v>
      </c>
    </row>
    <row r="29" spans="1:16" ht="28.5" x14ac:dyDescent="0.25">
      <c r="A29" s="298"/>
      <c r="B29" s="332"/>
      <c r="C29" s="405" t="s">
        <v>523</v>
      </c>
      <c r="D29" s="233" t="s">
        <v>46</v>
      </c>
      <c r="E29" s="240"/>
      <c r="F29" s="233"/>
      <c r="G29" s="269"/>
      <c r="H29" s="233" t="s">
        <v>46</v>
      </c>
      <c r="I29" s="233"/>
      <c r="J29" s="233" t="s">
        <v>46</v>
      </c>
      <c r="K29" s="233" t="s">
        <v>46</v>
      </c>
      <c r="L29" s="233" t="s">
        <v>46</v>
      </c>
      <c r="N29" s="164"/>
      <c r="O29" s="193" t="s">
        <v>46</v>
      </c>
      <c r="P29" s="156" t="e">
        <f t="shared" si="0"/>
        <v>#VALUE!</v>
      </c>
    </row>
    <row r="30" spans="1:16" x14ac:dyDescent="0.25">
      <c r="A30" s="298"/>
      <c r="B30" s="332"/>
      <c r="C30" s="405" t="s">
        <v>524</v>
      </c>
      <c r="D30" s="233">
        <v>3974.05</v>
      </c>
      <c r="E30" s="240"/>
      <c r="F30" s="233"/>
      <c r="G30" s="269"/>
      <c r="H30" s="233">
        <v>3809.93</v>
      </c>
      <c r="I30" s="233"/>
      <c r="J30" s="233">
        <v>3974.05</v>
      </c>
      <c r="K30" s="233">
        <v>3809.93</v>
      </c>
      <c r="L30" s="233">
        <v>3809.93</v>
      </c>
      <c r="N30" s="164">
        <v>4066.21</v>
      </c>
      <c r="O30" s="193">
        <v>10706.06</v>
      </c>
      <c r="P30" s="156">
        <f t="shared" si="0"/>
        <v>6896.1299999999992</v>
      </c>
    </row>
    <row r="31" spans="1:16" x14ac:dyDescent="0.25">
      <c r="A31" s="298"/>
      <c r="B31" s="332"/>
      <c r="C31" s="405" t="s">
        <v>332</v>
      </c>
      <c r="D31" s="233">
        <v>5243.08</v>
      </c>
      <c r="E31" s="240"/>
      <c r="F31" s="233"/>
      <c r="G31" s="269"/>
      <c r="H31" s="233">
        <v>5026.5600000000004</v>
      </c>
      <c r="I31" s="233"/>
      <c r="J31" s="233">
        <v>5243.08</v>
      </c>
      <c r="K31" s="233">
        <v>5026.5600000000004</v>
      </c>
      <c r="L31" s="233">
        <v>5026.5600000000004</v>
      </c>
      <c r="N31" s="164">
        <v>6364.67</v>
      </c>
      <c r="O31" s="193">
        <v>13220.37</v>
      </c>
      <c r="P31" s="156">
        <f t="shared" si="0"/>
        <v>8193.8100000000013</v>
      </c>
    </row>
    <row r="32" spans="1:16" ht="28.5" x14ac:dyDescent="0.25">
      <c r="A32" s="299"/>
      <c r="B32" s="346"/>
      <c r="C32" s="405" t="s">
        <v>525</v>
      </c>
      <c r="D32" s="233">
        <v>3939.5</v>
      </c>
      <c r="E32" s="240"/>
      <c r="F32" s="233"/>
      <c r="G32" s="270"/>
      <c r="H32" s="233">
        <v>3776.81</v>
      </c>
      <c r="I32" s="233"/>
      <c r="J32" s="233">
        <v>3939.5</v>
      </c>
      <c r="K32" s="233">
        <v>3776.81</v>
      </c>
      <c r="L32" s="233">
        <v>3776.81</v>
      </c>
      <c r="N32" s="164">
        <v>4030.86</v>
      </c>
      <c r="O32" s="193">
        <v>8821.0300000000007</v>
      </c>
      <c r="P32" s="156">
        <f t="shared" si="0"/>
        <v>5044.2200000000012</v>
      </c>
    </row>
    <row r="33" spans="1:18" ht="12.2" customHeight="1" x14ac:dyDescent="0.25">
      <c r="A33" s="269"/>
      <c r="B33" s="341" t="s">
        <v>414</v>
      </c>
      <c r="C33" s="407"/>
      <c r="D33" s="264" t="s">
        <v>365</v>
      </c>
      <c r="E33" s="264" t="s">
        <v>71</v>
      </c>
      <c r="F33" s="264" t="s">
        <v>365</v>
      </c>
      <c r="G33" s="268" t="s">
        <v>72</v>
      </c>
      <c r="H33" s="264" t="s">
        <v>365</v>
      </c>
      <c r="I33" s="233"/>
      <c r="J33" s="278" t="s">
        <v>365</v>
      </c>
      <c r="K33" s="264" t="s">
        <v>365</v>
      </c>
      <c r="L33" s="264" t="s">
        <v>365</v>
      </c>
      <c r="N33" s="288" t="s">
        <v>365</v>
      </c>
      <c r="O33" s="278">
        <v>7519.49</v>
      </c>
      <c r="P33" s="156" t="e">
        <f t="shared" ref="P33:P47" si="1">O33-H33</f>
        <v>#VALUE!</v>
      </c>
    </row>
    <row r="34" spans="1:18" ht="12.75" customHeight="1" x14ac:dyDescent="0.25">
      <c r="A34" s="269"/>
      <c r="B34" s="332"/>
      <c r="C34" s="328" t="s">
        <v>526</v>
      </c>
      <c r="D34" s="264"/>
      <c r="E34" s="264"/>
      <c r="F34" s="264"/>
      <c r="G34" s="269"/>
      <c r="H34" s="264"/>
      <c r="I34" s="233"/>
      <c r="J34" s="279"/>
      <c r="K34" s="264"/>
      <c r="L34" s="264"/>
      <c r="N34" s="289"/>
      <c r="O34" s="279"/>
      <c r="P34" s="156">
        <f t="shared" si="1"/>
        <v>0</v>
      </c>
    </row>
    <row r="35" spans="1:18" ht="12.75" customHeight="1" x14ac:dyDescent="0.25">
      <c r="A35" s="269"/>
      <c r="B35" s="332"/>
      <c r="C35" s="328"/>
      <c r="D35" s="264"/>
      <c r="E35" s="264"/>
      <c r="F35" s="264"/>
      <c r="G35" s="269"/>
      <c r="H35" s="264"/>
      <c r="I35" s="233"/>
      <c r="J35" s="279"/>
      <c r="K35" s="264"/>
      <c r="L35" s="264"/>
      <c r="N35" s="289"/>
      <c r="O35" s="279"/>
      <c r="P35" s="156">
        <f t="shared" si="1"/>
        <v>0</v>
      </c>
    </row>
    <row r="36" spans="1:18" ht="12.75" customHeight="1" x14ac:dyDescent="0.25">
      <c r="A36" s="269"/>
      <c r="B36" s="332"/>
      <c r="C36" s="328"/>
      <c r="D36" s="264"/>
      <c r="E36" s="264"/>
      <c r="F36" s="264"/>
      <c r="G36" s="269"/>
      <c r="H36" s="264"/>
      <c r="I36" s="233"/>
      <c r="J36" s="279"/>
      <c r="K36" s="264"/>
      <c r="L36" s="264"/>
      <c r="N36" s="289"/>
      <c r="O36" s="279"/>
      <c r="P36" s="156">
        <f t="shared" si="1"/>
        <v>0</v>
      </c>
    </row>
    <row r="37" spans="1:18" ht="125.25" customHeight="1" x14ac:dyDescent="0.25">
      <c r="A37" s="269"/>
      <c r="B37" s="332"/>
      <c r="C37" s="334"/>
      <c r="D37" s="264"/>
      <c r="E37" s="264"/>
      <c r="F37" s="264"/>
      <c r="G37" s="269"/>
      <c r="H37" s="264"/>
      <c r="I37" s="233"/>
      <c r="J37" s="280"/>
      <c r="K37" s="264"/>
      <c r="L37" s="264"/>
      <c r="N37" s="290"/>
      <c r="O37" s="280"/>
      <c r="P37" s="156">
        <f t="shared" si="1"/>
        <v>0</v>
      </c>
    </row>
    <row r="38" spans="1:18" ht="12.75" customHeight="1" x14ac:dyDescent="0.25">
      <c r="A38" s="269"/>
      <c r="B38" s="332"/>
      <c r="C38" s="406" t="s">
        <v>402</v>
      </c>
      <c r="D38" s="233"/>
      <c r="E38" s="233"/>
      <c r="F38" s="233"/>
      <c r="G38" s="269"/>
      <c r="H38" s="233"/>
      <c r="I38" s="233"/>
      <c r="J38" s="241"/>
      <c r="K38" s="233"/>
      <c r="L38" s="233"/>
      <c r="N38" s="248"/>
      <c r="O38" s="182">
        <v>5565.68</v>
      </c>
      <c r="P38" s="156"/>
    </row>
    <row r="39" spans="1:18" x14ac:dyDescent="0.25">
      <c r="A39" s="269"/>
      <c r="B39" s="332"/>
      <c r="C39" s="408" t="s">
        <v>508</v>
      </c>
      <c r="D39" s="233">
        <v>2453.77</v>
      </c>
      <c r="E39" s="233"/>
      <c r="F39" s="258">
        <f>2453.77</f>
        <v>2453.77</v>
      </c>
      <c r="G39" s="269"/>
      <c r="H39" s="233">
        <v>2453.77</v>
      </c>
      <c r="I39" s="27">
        <f>D39-H39</f>
        <v>0</v>
      </c>
      <c r="J39" s="233">
        <v>2453.77</v>
      </c>
      <c r="K39" s="233">
        <v>2453.77</v>
      </c>
      <c r="L39" s="233">
        <v>2453.77</v>
      </c>
      <c r="N39" s="151">
        <v>2453.77</v>
      </c>
      <c r="O39" s="193">
        <v>2821.84</v>
      </c>
      <c r="P39" s="156">
        <f t="shared" si="1"/>
        <v>368.07000000000016</v>
      </c>
      <c r="R39" s="93"/>
    </row>
    <row r="40" spans="1:18" x14ac:dyDescent="0.25">
      <c r="A40" s="269"/>
      <c r="B40" s="332"/>
      <c r="C40" s="408" t="s">
        <v>509</v>
      </c>
      <c r="D40" s="233">
        <v>4907.5200000000004</v>
      </c>
      <c r="E40" s="233"/>
      <c r="F40" s="258">
        <f>4907.52</f>
        <v>4907.5200000000004</v>
      </c>
      <c r="G40" s="269"/>
      <c r="H40" s="233">
        <v>4907.5200000000004</v>
      </c>
      <c r="I40" s="27">
        <f>D40-H40</f>
        <v>0</v>
      </c>
      <c r="J40" s="233">
        <v>4907.5200000000004</v>
      </c>
      <c r="K40" s="233">
        <v>4907.5200000000004</v>
      </c>
      <c r="L40" s="233">
        <v>4907.5200000000004</v>
      </c>
      <c r="N40" s="151">
        <v>4907.5200000000004</v>
      </c>
      <c r="O40" s="193">
        <v>5643.65</v>
      </c>
      <c r="P40" s="156">
        <f t="shared" si="1"/>
        <v>736.1299999999992</v>
      </c>
      <c r="R40" s="92"/>
    </row>
    <row r="41" spans="1:18" x14ac:dyDescent="0.25">
      <c r="A41" s="269"/>
      <c r="B41" s="332"/>
      <c r="C41" s="408" t="s">
        <v>512</v>
      </c>
      <c r="D41" s="233">
        <v>4034.46</v>
      </c>
      <c r="E41" s="233"/>
      <c r="F41" s="258">
        <f>4034.46</f>
        <v>4034.46</v>
      </c>
      <c r="G41" s="269"/>
      <c r="H41" s="233">
        <v>4034.46</v>
      </c>
      <c r="I41" s="233"/>
      <c r="J41" s="233">
        <v>4034.46</v>
      </c>
      <c r="K41" s="233">
        <v>4034.46</v>
      </c>
      <c r="L41" s="233">
        <v>4034.46</v>
      </c>
      <c r="N41" s="151">
        <v>4034.46</v>
      </c>
      <c r="O41" s="193">
        <v>9279.26</v>
      </c>
      <c r="P41" s="156">
        <f t="shared" si="1"/>
        <v>5244.8</v>
      </c>
    </row>
    <row r="42" spans="1:18" x14ac:dyDescent="0.25">
      <c r="A42" s="269"/>
      <c r="B42" s="332"/>
      <c r="C42" s="408" t="s">
        <v>527</v>
      </c>
      <c r="D42" s="233">
        <v>8068.92</v>
      </c>
      <c r="E42" s="233"/>
      <c r="F42" s="258">
        <f>8068.92</f>
        <v>8068.92</v>
      </c>
      <c r="G42" s="269"/>
      <c r="H42" s="233">
        <v>8068.92</v>
      </c>
      <c r="I42" s="233"/>
      <c r="J42" s="233">
        <v>8068.92</v>
      </c>
      <c r="K42" s="233">
        <v>8068.92</v>
      </c>
      <c r="L42" s="233">
        <v>8068.92</v>
      </c>
      <c r="N42" s="151">
        <v>8068.92</v>
      </c>
      <c r="O42" s="193">
        <v>9279.26</v>
      </c>
      <c r="P42" s="156">
        <f t="shared" si="1"/>
        <v>1210.3400000000001</v>
      </c>
    </row>
    <row r="43" spans="1:18" ht="30" x14ac:dyDescent="0.25">
      <c r="A43" s="269"/>
      <c r="B43" s="332"/>
      <c r="C43" s="409" t="s">
        <v>528</v>
      </c>
      <c r="D43" s="233">
        <v>172.97</v>
      </c>
      <c r="E43" s="233"/>
      <c r="F43" s="258">
        <v>172.97</v>
      </c>
      <c r="G43" s="270"/>
      <c r="H43" s="233">
        <v>172.97</v>
      </c>
      <c r="I43" s="233"/>
      <c r="J43" s="233">
        <v>172.97</v>
      </c>
      <c r="K43" s="233">
        <v>172.97</v>
      </c>
      <c r="L43" s="233">
        <v>172.97</v>
      </c>
      <c r="N43" s="151">
        <v>172.97</v>
      </c>
      <c r="O43" s="193">
        <v>198.91</v>
      </c>
      <c r="P43" s="156">
        <f t="shared" si="1"/>
        <v>25.939999999999998</v>
      </c>
    </row>
    <row r="44" spans="1:18" x14ac:dyDescent="0.25">
      <c r="A44" s="269"/>
      <c r="B44" s="332"/>
      <c r="C44" s="406" t="s">
        <v>514</v>
      </c>
      <c r="D44" s="233"/>
      <c r="E44" s="233"/>
      <c r="F44" s="258"/>
      <c r="G44" s="236"/>
      <c r="H44" s="233"/>
      <c r="I44" s="233"/>
      <c r="J44" s="233"/>
      <c r="K44" s="233"/>
      <c r="L44" s="233"/>
      <c r="N44" s="151"/>
      <c r="O44" s="193">
        <v>15695.77</v>
      </c>
      <c r="P44" s="156"/>
    </row>
    <row r="45" spans="1:18" ht="30" x14ac:dyDescent="0.25">
      <c r="A45" s="269"/>
      <c r="B45" s="332"/>
      <c r="C45" s="406" t="s">
        <v>519</v>
      </c>
      <c r="D45" s="233"/>
      <c r="E45" s="233"/>
      <c r="F45" s="258"/>
      <c r="G45" s="236"/>
      <c r="H45" s="233"/>
      <c r="I45" s="233"/>
      <c r="J45" s="233"/>
      <c r="K45" s="233"/>
      <c r="L45" s="233"/>
      <c r="N45" s="151"/>
      <c r="O45" s="193">
        <v>7847.88</v>
      </c>
      <c r="P45" s="156"/>
    </row>
    <row r="46" spans="1:18" ht="30" x14ac:dyDescent="0.25">
      <c r="A46" s="269"/>
      <c r="B46" s="332"/>
      <c r="C46" s="406" t="s">
        <v>520</v>
      </c>
      <c r="D46" s="233"/>
      <c r="E46" s="233"/>
      <c r="F46" s="258"/>
      <c r="G46" s="236"/>
      <c r="H46" s="233"/>
      <c r="I46" s="233"/>
      <c r="J46" s="233"/>
      <c r="K46" s="233"/>
      <c r="L46" s="233"/>
      <c r="N46" s="151"/>
      <c r="O46" s="193">
        <v>16454.080000000002</v>
      </c>
      <c r="P46" s="156"/>
    </row>
    <row r="47" spans="1:18" ht="78" customHeight="1" x14ac:dyDescent="0.25">
      <c r="A47" s="269"/>
      <c r="B47" s="332"/>
      <c r="C47" s="405" t="s">
        <v>529</v>
      </c>
      <c r="D47" s="233" t="s">
        <v>366</v>
      </c>
      <c r="E47" s="233" t="s">
        <v>71</v>
      </c>
      <c r="F47" s="233" t="s">
        <v>366</v>
      </c>
      <c r="G47" s="235" t="s">
        <v>73</v>
      </c>
      <c r="H47" s="233" t="s">
        <v>366</v>
      </c>
      <c r="I47" s="233"/>
      <c r="J47" s="233" t="s">
        <v>366</v>
      </c>
      <c r="K47" s="233" t="s">
        <v>366</v>
      </c>
      <c r="L47" s="233" t="s">
        <v>366</v>
      </c>
      <c r="N47" s="151" t="s">
        <v>366</v>
      </c>
      <c r="O47" s="257">
        <v>7737.65</v>
      </c>
      <c r="P47" s="156" t="e">
        <f t="shared" si="1"/>
        <v>#VALUE!</v>
      </c>
    </row>
    <row r="48" spans="1:18" s="155" customFormat="1" ht="59.25" customHeight="1" x14ac:dyDescent="0.25">
      <c r="A48" s="154"/>
      <c r="B48" s="268" t="s">
        <v>318</v>
      </c>
      <c r="C48" s="233" t="s">
        <v>78</v>
      </c>
      <c r="D48" s="233"/>
      <c r="E48" s="233"/>
      <c r="F48" s="233"/>
      <c r="G48" s="233"/>
      <c r="H48" s="164">
        <v>6939.34</v>
      </c>
      <c r="I48" s="157"/>
      <c r="J48" s="233">
        <v>6939.34</v>
      </c>
      <c r="K48" s="157"/>
      <c r="L48" s="157"/>
      <c r="M48" s="158"/>
      <c r="N48" s="151">
        <v>8925.08</v>
      </c>
      <c r="O48" s="257">
        <v>7991.61</v>
      </c>
      <c r="P48" s="156"/>
    </row>
    <row r="49" spans="1:16" s="155" customFormat="1" ht="18" customHeight="1" x14ac:dyDescent="0.25">
      <c r="A49" s="154"/>
      <c r="B49" s="279"/>
      <c r="C49" s="233" t="s">
        <v>15</v>
      </c>
      <c r="D49" s="233"/>
      <c r="E49" s="233"/>
      <c r="F49" s="233"/>
      <c r="G49" s="233"/>
      <c r="H49" s="164">
        <v>3859.17</v>
      </c>
      <c r="I49" s="157"/>
      <c r="J49" s="233">
        <v>3859.17</v>
      </c>
      <c r="K49" s="157"/>
      <c r="L49" s="157"/>
      <c r="M49" s="158"/>
      <c r="N49" s="151">
        <v>4052.13</v>
      </c>
      <c r="O49" s="257" t="s">
        <v>60</v>
      </c>
      <c r="P49" s="156"/>
    </row>
    <row r="50" spans="1:16" s="155" customFormat="1" ht="18.75" customHeight="1" x14ac:dyDescent="0.25">
      <c r="A50" s="154"/>
      <c r="B50" s="279"/>
      <c r="C50" s="233" t="s">
        <v>16</v>
      </c>
      <c r="D50" s="233"/>
      <c r="E50" s="233"/>
      <c r="F50" s="233"/>
      <c r="G50" s="233"/>
      <c r="H50" s="164">
        <v>2959.17</v>
      </c>
      <c r="I50" s="157"/>
      <c r="J50" s="233">
        <v>2959.17</v>
      </c>
      <c r="K50" s="157"/>
      <c r="L50" s="157"/>
      <c r="M50" s="158"/>
      <c r="N50" s="151">
        <v>4052.13</v>
      </c>
      <c r="O50" s="257">
        <v>4659.95</v>
      </c>
      <c r="P50" s="156"/>
    </row>
    <row r="51" spans="1:16" s="155" customFormat="1" ht="18" customHeight="1" x14ac:dyDescent="0.25">
      <c r="A51" s="154"/>
      <c r="B51" s="279"/>
      <c r="C51" s="233" t="s">
        <v>17</v>
      </c>
      <c r="D51" s="233"/>
      <c r="E51" s="233"/>
      <c r="F51" s="233"/>
      <c r="G51" s="233"/>
      <c r="H51" s="164">
        <v>6174.48</v>
      </c>
      <c r="I51" s="157"/>
      <c r="J51" s="233">
        <v>6174.48</v>
      </c>
      <c r="K51" s="157"/>
      <c r="L51" s="157"/>
      <c r="M51" s="158"/>
      <c r="N51" s="151">
        <v>6483.3</v>
      </c>
      <c r="O51" s="193">
        <v>8104</v>
      </c>
      <c r="P51" s="156"/>
    </row>
    <row r="52" spans="1:16" s="155" customFormat="1" ht="18" customHeight="1" x14ac:dyDescent="0.25">
      <c r="A52" s="154"/>
      <c r="B52" s="279"/>
      <c r="C52" s="233" t="s">
        <v>18</v>
      </c>
      <c r="D52" s="233"/>
      <c r="E52" s="233"/>
      <c r="F52" s="233"/>
      <c r="G52" s="233"/>
      <c r="H52" s="164">
        <v>8729.9500000000007</v>
      </c>
      <c r="I52" s="157"/>
      <c r="J52" s="233">
        <v>8729.9500000000007</v>
      </c>
      <c r="K52" s="157"/>
      <c r="L52" s="157"/>
      <c r="M52" s="158"/>
      <c r="N52" s="151">
        <v>6666.92</v>
      </c>
      <c r="O52" s="193">
        <v>5627.6</v>
      </c>
      <c r="P52" s="156"/>
    </row>
    <row r="53" spans="1:16" s="155" customFormat="1" ht="18" customHeight="1" x14ac:dyDescent="0.25">
      <c r="A53" s="154"/>
      <c r="B53" s="279"/>
      <c r="C53" s="233" t="s">
        <v>19</v>
      </c>
      <c r="D53" s="233"/>
      <c r="E53" s="233"/>
      <c r="F53" s="233"/>
      <c r="G53" s="233"/>
      <c r="H53" s="164">
        <v>5962.78</v>
      </c>
      <c r="I53" s="157"/>
      <c r="J53" s="233">
        <v>5962.78</v>
      </c>
      <c r="K53" s="157"/>
      <c r="L53" s="157"/>
      <c r="M53" s="158"/>
      <c r="N53" s="151">
        <v>4538.24</v>
      </c>
      <c r="O53" s="193">
        <v>8333.65</v>
      </c>
      <c r="P53" s="156"/>
    </row>
    <row r="54" spans="1:16" s="155" customFormat="1" ht="18" customHeight="1" x14ac:dyDescent="0.25">
      <c r="A54" s="154"/>
      <c r="B54" s="279"/>
      <c r="C54" s="233" t="s">
        <v>20</v>
      </c>
      <c r="D54" s="233"/>
      <c r="E54" s="233"/>
      <c r="F54" s="233"/>
      <c r="G54" s="233"/>
      <c r="H54" s="164">
        <v>10386.27</v>
      </c>
      <c r="I54" s="157"/>
      <c r="J54" s="233">
        <v>10386.27</v>
      </c>
      <c r="K54" s="157"/>
      <c r="L54" s="157"/>
      <c r="M54" s="158"/>
      <c r="N54" s="151">
        <v>11067.72</v>
      </c>
      <c r="O54" s="193">
        <v>8849.42</v>
      </c>
      <c r="P54" s="156"/>
    </row>
    <row r="55" spans="1:16" s="155" customFormat="1" ht="18" customHeight="1" x14ac:dyDescent="0.25">
      <c r="A55" s="154"/>
      <c r="B55" s="279"/>
      <c r="C55" s="233" t="s">
        <v>47</v>
      </c>
      <c r="D55" s="233"/>
      <c r="E55" s="233"/>
      <c r="F55" s="233"/>
      <c r="G55" s="233"/>
      <c r="H55" s="164">
        <v>15579.4</v>
      </c>
      <c r="I55" s="157"/>
      <c r="J55" s="233">
        <v>15579.4</v>
      </c>
      <c r="K55" s="157"/>
      <c r="L55" s="157"/>
      <c r="M55" s="158"/>
      <c r="N55" s="151">
        <v>14281.43</v>
      </c>
      <c r="O55" s="193">
        <v>6895.98</v>
      </c>
      <c r="P55" s="156"/>
    </row>
    <row r="56" spans="1:16" s="155" customFormat="1" ht="18" customHeight="1" x14ac:dyDescent="0.25">
      <c r="A56" s="154"/>
      <c r="B56" s="279"/>
      <c r="C56" s="233" t="s">
        <v>48</v>
      </c>
      <c r="D56" s="233"/>
      <c r="E56" s="233"/>
      <c r="F56" s="233"/>
      <c r="G56" s="233"/>
      <c r="H56" s="164">
        <v>9962.68</v>
      </c>
      <c r="I56" s="157"/>
      <c r="J56" s="233">
        <v>9962.68</v>
      </c>
      <c r="K56" s="157"/>
      <c r="L56" s="157"/>
      <c r="M56" s="158"/>
      <c r="N56" s="151">
        <v>5533.86</v>
      </c>
      <c r="O56" s="193">
        <v>10170.870000000001</v>
      </c>
      <c r="P56" s="156"/>
    </row>
    <row r="57" spans="1:16" ht="66.75" customHeight="1" x14ac:dyDescent="0.25">
      <c r="A57" s="268">
        <v>8</v>
      </c>
      <c r="B57" s="337" t="s">
        <v>418</v>
      </c>
      <c r="C57" s="413" t="s">
        <v>530</v>
      </c>
      <c r="D57" s="245" t="s">
        <v>367</v>
      </c>
      <c r="E57" s="46" t="s">
        <v>75</v>
      </c>
      <c r="F57" s="245">
        <v>6098.89</v>
      </c>
      <c r="G57" s="298" t="s">
        <v>76</v>
      </c>
      <c r="H57" s="245" t="s">
        <v>367</v>
      </c>
      <c r="I57" s="245"/>
      <c r="J57" s="245">
        <v>6439.3</v>
      </c>
      <c r="K57" s="245" t="s">
        <v>367</v>
      </c>
      <c r="L57" s="245" t="s">
        <v>367</v>
      </c>
      <c r="N57" s="164">
        <v>6439.3</v>
      </c>
      <c r="O57" s="260">
        <v>7794.01</v>
      </c>
      <c r="P57" s="156" t="e">
        <f t="shared" ref="P57:P87" si="2">O57-H57</f>
        <v>#VALUE!</v>
      </c>
    </row>
    <row r="58" spans="1:16" x14ac:dyDescent="0.25">
      <c r="A58" s="269"/>
      <c r="B58" s="337"/>
      <c r="C58" s="414" t="s">
        <v>402</v>
      </c>
      <c r="D58" s="234">
        <v>4283.13</v>
      </c>
      <c r="E58" s="252"/>
      <c r="F58" s="258">
        <v>4283.13</v>
      </c>
      <c r="G58" s="298"/>
      <c r="H58" s="234">
        <v>4283.13</v>
      </c>
      <c r="I58" s="27">
        <f>D58-H58</f>
        <v>0</v>
      </c>
      <c r="J58" s="234"/>
      <c r="K58" s="234">
        <v>4283.13</v>
      </c>
      <c r="L58" s="234">
        <v>4283.13</v>
      </c>
      <c r="N58" s="164"/>
      <c r="O58" s="193">
        <v>4882.74</v>
      </c>
      <c r="P58" s="156">
        <f t="shared" si="2"/>
        <v>599.60999999999967</v>
      </c>
    </row>
    <row r="59" spans="1:16" x14ac:dyDescent="0.25">
      <c r="A59" s="269"/>
      <c r="B59" s="337"/>
      <c r="C59" s="414" t="s">
        <v>508</v>
      </c>
      <c r="D59" s="234"/>
      <c r="E59" s="252"/>
      <c r="F59" s="258"/>
      <c r="G59" s="298"/>
      <c r="H59" s="234"/>
      <c r="I59" s="27"/>
      <c r="J59" s="234">
        <v>2187.61</v>
      </c>
      <c r="K59" s="234"/>
      <c r="L59" s="234"/>
      <c r="N59" s="164">
        <v>2187.61</v>
      </c>
      <c r="O59" s="193"/>
      <c r="P59" s="156"/>
    </row>
    <row r="60" spans="1:16" x14ac:dyDescent="0.25">
      <c r="A60" s="269"/>
      <c r="B60" s="337"/>
      <c r="C60" s="414" t="s">
        <v>509</v>
      </c>
      <c r="D60" s="234"/>
      <c r="E60" s="252"/>
      <c r="F60" s="258"/>
      <c r="G60" s="298"/>
      <c r="H60" s="234"/>
      <c r="I60" s="27"/>
      <c r="J60" s="234">
        <v>4375.22</v>
      </c>
      <c r="K60" s="234"/>
      <c r="L60" s="234"/>
      <c r="N60" s="164">
        <v>4375.22</v>
      </c>
      <c r="O60" s="193">
        <v>4882.74</v>
      </c>
      <c r="P60" s="156"/>
    </row>
    <row r="61" spans="1:16" x14ac:dyDescent="0.25">
      <c r="A61" s="269"/>
      <c r="B61" s="337"/>
      <c r="C61" s="414" t="s">
        <v>511</v>
      </c>
      <c r="D61" s="234"/>
      <c r="E61" s="252"/>
      <c r="F61" s="258"/>
      <c r="G61" s="298"/>
      <c r="H61" s="234"/>
      <c r="I61" s="27"/>
      <c r="J61" s="234"/>
      <c r="K61" s="234"/>
      <c r="L61" s="234"/>
      <c r="N61" s="164"/>
      <c r="O61" s="193">
        <v>8314.34</v>
      </c>
      <c r="P61" s="156"/>
    </row>
    <row r="62" spans="1:16" x14ac:dyDescent="0.25">
      <c r="A62" s="269"/>
      <c r="B62" s="337"/>
      <c r="C62" s="414" t="s">
        <v>512</v>
      </c>
      <c r="D62" s="234"/>
      <c r="E62" s="252"/>
      <c r="F62" s="258"/>
      <c r="G62" s="298"/>
      <c r="H62" s="234"/>
      <c r="I62" s="27"/>
      <c r="J62" s="234">
        <v>3725.06</v>
      </c>
      <c r="K62" s="234"/>
      <c r="L62" s="234"/>
      <c r="N62" s="164">
        <v>3725.06</v>
      </c>
      <c r="O62" s="193"/>
      <c r="P62" s="156"/>
    </row>
    <row r="63" spans="1:16" x14ac:dyDescent="0.25">
      <c r="A63" s="269"/>
      <c r="B63" s="337"/>
      <c r="C63" s="414" t="s">
        <v>513</v>
      </c>
      <c r="D63" s="234"/>
      <c r="E63" s="252"/>
      <c r="F63" s="258"/>
      <c r="G63" s="298"/>
      <c r="H63" s="234"/>
      <c r="I63" s="27"/>
      <c r="J63" s="234">
        <v>7450.13</v>
      </c>
      <c r="K63" s="234"/>
      <c r="L63" s="234"/>
      <c r="N63" s="164">
        <v>7450.13</v>
      </c>
      <c r="O63" s="193">
        <v>8314.34</v>
      </c>
      <c r="P63" s="156"/>
    </row>
    <row r="64" spans="1:16" ht="30" x14ac:dyDescent="0.25">
      <c r="A64" s="269"/>
      <c r="B64" s="337"/>
      <c r="C64" s="414" t="s">
        <v>528</v>
      </c>
      <c r="D64" s="234"/>
      <c r="E64" s="252"/>
      <c r="F64" s="258"/>
      <c r="G64" s="298"/>
      <c r="H64" s="234"/>
      <c r="I64" s="27"/>
      <c r="J64" s="235">
        <v>125</v>
      </c>
      <c r="K64" s="235"/>
      <c r="L64" s="235"/>
      <c r="N64" s="246">
        <v>125</v>
      </c>
      <c r="O64" s="153">
        <v>139.5</v>
      </c>
      <c r="P64" s="156"/>
    </row>
    <row r="65" spans="1:16" x14ac:dyDescent="0.25">
      <c r="A65" s="269"/>
      <c r="B65" s="337"/>
      <c r="C65" s="411" t="s">
        <v>514</v>
      </c>
      <c r="D65" s="234"/>
      <c r="E65" s="252"/>
      <c r="F65" s="258"/>
      <c r="G65" s="298"/>
      <c r="H65" s="234"/>
      <c r="I65" s="27"/>
      <c r="J65" s="234"/>
      <c r="K65" s="234"/>
      <c r="L65" s="234"/>
      <c r="M65" s="163"/>
      <c r="N65" s="164"/>
      <c r="O65" s="234">
        <v>10576.38</v>
      </c>
      <c r="P65" s="156"/>
    </row>
    <row r="66" spans="1:16" ht="30" x14ac:dyDescent="0.25">
      <c r="A66" s="269"/>
      <c r="B66" s="337"/>
      <c r="C66" s="411" t="s">
        <v>520</v>
      </c>
      <c r="D66" s="234"/>
      <c r="E66" s="252"/>
      <c r="F66" s="258"/>
      <c r="G66" s="298"/>
      <c r="H66" s="234"/>
      <c r="I66" s="27"/>
      <c r="J66" s="163"/>
      <c r="K66" s="163"/>
      <c r="L66" s="163"/>
      <c r="M66" s="163"/>
      <c r="N66" s="163"/>
      <c r="O66" s="204">
        <v>10576.38</v>
      </c>
      <c r="P66" s="156"/>
    </row>
    <row r="67" spans="1:16" ht="54.75" customHeight="1" x14ac:dyDescent="0.25">
      <c r="A67" s="300">
        <v>10</v>
      </c>
      <c r="B67" s="341" t="s">
        <v>420</v>
      </c>
      <c r="C67" s="410" t="s">
        <v>507</v>
      </c>
      <c r="D67" s="234">
        <v>7705.55</v>
      </c>
      <c r="E67" s="302" t="s">
        <v>80</v>
      </c>
      <c r="F67" s="233" t="s">
        <v>368</v>
      </c>
      <c r="G67" s="268" t="s">
        <v>81</v>
      </c>
      <c r="H67" s="234">
        <v>7705.55</v>
      </c>
      <c r="I67" s="234"/>
      <c r="J67" s="234">
        <v>7705.55</v>
      </c>
      <c r="K67" s="234" t="s">
        <v>368</v>
      </c>
      <c r="L67" s="234" t="s">
        <v>368</v>
      </c>
      <c r="N67" s="164">
        <v>7705.55</v>
      </c>
      <c r="O67" s="205">
        <v>10009.5</v>
      </c>
      <c r="P67" s="156">
        <f t="shared" si="2"/>
        <v>2303.9499999999998</v>
      </c>
    </row>
    <row r="68" spans="1:16" ht="28.15" customHeight="1" x14ac:dyDescent="0.25">
      <c r="A68" s="301"/>
      <c r="B68" s="332"/>
      <c r="C68" s="414" t="s">
        <v>402</v>
      </c>
      <c r="D68" s="86"/>
      <c r="E68" s="303"/>
      <c r="F68" s="86"/>
      <c r="G68" s="269"/>
      <c r="H68" s="86"/>
      <c r="J68" s="86"/>
      <c r="N68" s="164"/>
      <c r="O68" s="206">
        <v>6446.51</v>
      </c>
      <c r="P68" s="156"/>
    </row>
    <row r="69" spans="1:16" ht="28.15" customHeight="1" x14ac:dyDescent="0.25">
      <c r="A69" s="301"/>
      <c r="B69" s="332"/>
      <c r="C69" s="414" t="s">
        <v>528</v>
      </c>
      <c r="D69" s="86"/>
      <c r="E69" s="303"/>
      <c r="F69" s="86"/>
      <c r="G69" s="269"/>
      <c r="H69" s="86"/>
      <c r="J69" s="86"/>
      <c r="N69" s="164"/>
      <c r="O69" s="206">
        <v>164.81</v>
      </c>
      <c r="P69" s="156"/>
    </row>
    <row r="70" spans="1:16" ht="15" hidden="1" customHeight="1" x14ac:dyDescent="0.25">
      <c r="A70" s="301"/>
      <c r="B70" s="332"/>
      <c r="C70" s="414" t="s">
        <v>508</v>
      </c>
      <c r="D70" s="258"/>
      <c r="E70" s="303"/>
      <c r="F70" s="258">
        <f>2583.69</f>
        <v>2583.69</v>
      </c>
      <c r="G70" s="269"/>
      <c r="H70" s="258"/>
      <c r="I70" s="27">
        <f>D70-H70</f>
        <v>0</v>
      </c>
      <c r="J70" s="258"/>
      <c r="K70" s="258">
        <f>2583.69</f>
        <v>2583.69</v>
      </c>
      <c r="L70" s="258">
        <f>2583.69</f>
        <v>2583.69</v>
      </c>
      <c r="N70" s="164"/>
      <c r="O70" s="206"/>
      <c r="P70" s="156">
        <f t="shared" si="2"/>
        <v>0</v>
      </c>
    </row>
    <row r="71" spans="1:16" ht="15" hidden="1" customHeight="1" x14ac:dyDescent="0.25">
      <c r="A71" s="301"/>
      <c r="B71" s="332"/>
      <c r="C71" s="414" t="s">
        <v>509</v>
      </c>
      <c r="D71" s="258">
        <v>4965.34</v>
      </c>
      <c r="E71" s="303"/>
      <c r="F71" s="258">
        <f>4684.28</f>
        <v>4684.28</v>
      </c>
      <c r="G71" s="269"/>
      <c r="H71" s="258">
        <v>4965.34</v>
      </c>
      <c r="I71" s="27">
        <f>D71-H71</f>
        <v>0</v>
      </c>
      <c r="J71" s="258">
        <v>4965.34</v>
      </c>
      <c r="K71" s="258">
        <f>4684.28</f>
        <v>4684.28</v>
      </c>
      <c r="L71" s="258">
        <f>4684.28</f>
        <v>4684.28</v>
      </c>
      <c r="N71" s="164">
        <v>4965.34</v>
      </c>
      <c r="O71" s="206"/>
      <c r="P71" s="156">
        <f t="shared" si="2"/>
        <v>-4965.34</v>
      </c>
    </row>
    <row r="72" spans="1:16" x14ac:dyDescent="0.25">
      <c r="A72" s="301"/>
      <c r="B72" s="332"/>
      <c r="C72" s="414" t="s">
        <v>511</v>
      </c>
      <c r="D72" s="258">
        <v>6057.32</v>
      </c>
      <c r="E72" s="303"/>
      <c r="F72" s="258"/>
      <c r="G72" s="269"/>
      <c r="H72" s="258">
        <v>6057.32</v>
      </c>
      <c r="I72" s="258"/>
      <c r="J72" s="258">
        <v>6057.32</v>
      </c>
      <c r="K72" s="258"/>
      <c r="L72" s="258"/>
      <c r="N72" s="164">
        <v>6057.32</v>
      </c>
      <c r="O72" s="206">
        <v>7531.92</v>
      </c>
      <c r="P72" s="156">
        <f t="shared" si="2"/>
        <v>1474.6000000000004</v>
      </c>
    </row>
    <row r="73" spans="1:16" x14ac:dyDescent="0.25">
      <c r="A73" s="301"/>
      <c r="B73" s="332"/>
      <c r="C73" s="414" t="s">
        <v>512</v>
      </c>
      <c r="D73" s="258">
        <v>4943.3900000000003</v>
      </c>
      <c r="E73" s="303"/>
      <c r="F73" s="258">
        <f>4482.49</f>
        <v>4482.49</v>
      </c>
      <c r="G73" s="269"/>
      <c r="H73" s="258">
        <v>4943.3900000000003</v>
      </c>
      <c r="I73" s="258"/>
      <c r="J73" s="258">
        <v>4943.3900000000003</v>
      </c>
      <c r="K73" s="258">
        <v>4619.99</v>
      </c>
      <c r="L73" s="258">
        <v>4619.99</v>
      </c>
      <c r="N73" s="164">
        <v>4943.3900000000003</v>
      </c>
      <c r="O73" s="206">
        <v>5974.18</v>
      </c>
      <c r="P73" s="156">
        <f t="shared" si="2"/>
        <v>1030.79</v>
      </c>
    </row>
    <row r="74" spans="1:16" x14ac:dyDescent="0.25">
      <c r="A74" s="301"/>
      <c r="B74" s="332"/>
      <c r="C74" s="414" t="s">
        <v>513</v>
      </c>
      <c r="D74" s="258">
        <v>6342.12</v>
      </c>
      <c r="E74" s="303"/>
      <c r="F74" s="258">
        <f>5478.59</f>
        <v>5478.59</v>
      </c>
      <c r="G74" s="269"/>
      <c r="H74" s="258">
        <v>6342.12</v>
      </c>
      <c r="I74" s="258"/>
      <c r="J74" s="258">
        <v>6342.12</v>
      </c>
      <c r="K74" s="258">
        <v>5646.45</v>
      </c>
      <c r="L74" s="258">
        <v>5646.45</v>
      </c>
      <c r="N74" s="164">
        <v>6342.12</v>
      </c>
      <c r="O74" s="206">
        <v>7664.58</v>
      </c>
      <c r="P74" s="156">
        <f t="shared" si="2"/>
        <v>1322.46</v>
      </c>
    </row>
    <row r="75" spans="1:16" x14ac:dyDescent="0.25">
      <c r="A75" s="301"/>
      <c r="B75" s="332"/>
      <c r="C75" s="414" t="s">
        <v>514</v>
      </c>
      <c r="D75" s="258">
        <v>11067.96</v>
      </c>
      <c r="E75" s="303"/>
      <c r="F75" s="258"/>
      <c r="G75" s="269"/>
      <c r="H75" s="258">
        <v>11067.96</v>
      </c>
      <c r="I75" s="258"/>
      <c r="J75" s="258">
        <v>11067.96</v>
      </c>
      <c r="K75" s="258"/>
      <c r="L75" s="258"/>
      <c r="N75" s="164">
        <v>11067.96</v>
      </c>
      <c r="O75" s="206">
        <v>13987.23</v>
      </c>
      <c r="P75" s="156">
        <f t="shared" si="2"/>
        <v>2919.2700000000004</v>
      </c>
    </row>
    <row r="76" spans="1:16" ht="27.4" customHeight="1" x14ac:dyDescent="0.25">
      <c r="A76" s="301"/>
      <c r="B76" s="332"/>
      <c r="C76" s="414" t="s">
        <v>519</v>
      </c>
      <c r="D76" s="258">
        <v>5523.39</v>
      </c>
      <c r="E76" s="303"/>
      <c r="F76" s="258"/>
      <c r="G76" s="269"/>
      <c r="H76" s="258">
        <v>5523.39</v>
      </c>
      <c r="I76" s="258"/>
      <c r="J76" s="258">
        <v>5523.39</v>
      </c>
      <c r="K76" s="258"/>
      <c r="L76" s="258"/>
      <c r="N76" s="164">
        <v>5523.39</v>
      </c>
      <c r="O76" s="206">
        <v>6993.62</v>
      </c>
      <c r="P76" s="156">
        <f t="shared" si="2"/>
        <v>1470.2299999999996</v>
      </c>
    </row>
    <row r="77" spans="1:16" ht="30" x14ac:dyDescent="0.25">
      <c r="A77" s="301"/>
      <c r="B77" s="332"/>
      <c r="C77" s="414" t="s">
        <v>520</v>
      </c>
      <c r="D77" s="258">
        <v>12264.65</v>
      </c>
      <c r="E77" s="303"/>
      <c r="F77" s="258"/>
      <c r="G77" s="269"/>
      <c r="H77" s="258">
        <v>12264.65</v>
      </c>
      <c r="I77" s="258"/>
      <c r="J77" s="258">
        <v>12264.65</v>
      </c>
      <c r="K77" s="258"/>
      <c r="L77" s="258"/>
      <c r="N77" s="164">
        <v>12264.65</v>
      </c>
      <c r="O77" s="207">
        <v>14773.13</v>
      </c>
      <c r="P77" s="156">
        <f t="shared" si="2"/>
        <v>2508.4799999999996</v>
      </c>
    </row>
    <row r="78" spans="1:16" ht="28.5" x14ac:dyDescent="0.25">
      <c r="A78" s="267">
        <v>11</v>
      </c>
      <c r="B78" s="337" t="s">
        <v>425</v>
      </c>
      <c r="C78" s="410" t="s">
        <v>531</v>
      </c>
      <c r="D78" s="234" t="s">
        <v>369</v>
      </c>
      <c r="E78" s="268" t="s">
        <v>55</v>
      </c>
      <c r="F78" s="233" t="s">
        <v>369</v>
      </c>
      <c r="G78" s="268" t="s">
        <v>87</v>
      </c>
      <c r="H78" s="234" t="s">
        <v>369</v>
      </c>
      <c r="I78" s="234"/>
      <c r="J78" s="234" t="s">
        <v>369</v>
      </c>
      <c r="K78" s="234" t="s">
        <v>369</v>
      </c>
      <c r="L78" s="234" t="s">
        <v>369</v>
      </c>
      <c r="N78" s="164">
        <v>3680.88</v>
      </c>
      <c r="O78" s="257">
        <v>6970.53</v>
      </c>
      <c r="P78" s="156" t="e">
        <f t="shared" si="2"/>
        <v>#VALUE!</v>
      </c>
    </row>
    <row r="79" spans="1:16" x14ac:dyDescent="0.25">
      <c r="A79" s="267"/>
      <c r="B79" s="337"/>
      <c r="C79" s="412" t="s">
        <v>402</v>
      </c>
      <c r="D79" s="250">
        <v>3102.37</v>
      </c>
      <c r="E79" s="269"/>
      <c r="F79" s="250">
        <v>3102.37</v>
      </c>
      <c r="G79" s="269"/>
      <c r="H79" s="250">
        <v>3102.37</v>
      </c>
      <c r="I79" s="27">
        <f>D79-H79</f>
        <v>0</v>
      </c>
      <c r="J79" s="250">
        <v>3102.37</v>
      </c>
      <c r="K79" s="250">
        <v>3102.37</v>
      </c>
      <c r="L79" s="250">
        <v>3102.37</v>
      </c>
      <c r="N79" s="164">
        <v>2652.43</v>
      </c>
      <c r="O79" s="149">
        <v>4317.3500000000004</v>
      </c>
      <c r="P79" s="156">
        <f t="shared" si="2"/>
        <v>1214.9800000000005</v>
      </c>
    </row>
    <row r="80" spans="1:16" x14ac:dyDescent="0.25">
      <c r="A80" s="267"/>
      <c r="B80" s="337"/>
      <c r="C80" s="412" t="s">
        <v>532</v>
      </c>
      <c r="D80" s="148">
        <v>1551.18</v>
      </c>
      <c r="E80" s="269"/>
      <c r="F80" s="250">
        <v>1551.18</v>
      </c>
      <c r="G80" s="269"/>
      <c r="H80" s="148">
        <v>1551.18</v>
      </c>
      <c r="I80" s="27">
        <f>D80-H80</f>
        <v>0</v>
      </c>
      <c r="J80" s="148">
        <v>1551.18</v>
      </c>
      <c r="K80" s="148">
        <v>1551.18</v>
      </c>
      <c r="L80" s="148">
        <v>1551.18</v>
      </c>
      <c r="N80" s="164">
        <v>1417.61</v>
      </c>
      <c r="O80" s="159">
        <v>2158.67</v>
      </c>
      <c r="P80" s="156">
        <f t="shared" si="2"/>
        <v>607.49</v>
      </c>
    </row>
    <row r="81" spans="1:16" x14ac:dyDescent="0.25">
      <c r="A81" s="267"/>
      <c r="B81" s="337"/>
      <c r="C81" s="412" t="s">
        <v>533</v>
      </c>
      <c r="D81" s="148"/>
      <c r="E81" s="269"/>
      <c r="F81" s="250"/>
      <c r="G81" s="269"/>
      <c r="H81" s="148"/>
      <c r="I81" s="27"/>
      <c r="J81" s="148"/>
      <c r="K81" s="148"/>
      <c r="L81" s="148"/>
      <c r="N81" s="164"/>
      <c r="O81" s="159">
        <v>4708.78</v>
      </c>
      <c r="P81" s="156"/>
    </row>
    <row r="82" spans="1:16" ht="30" x14ac:dyDescent="0.25">
      <c r="A82" s="267"/>
      <c r="B82" s="337"/>
      <c r="C82" s="411" t="s">
        <v>510</v>
      </c>
      <c r="D82" s="148"/>
      <c r="E82" s="269"/>
      <c r="F82" s="250"/>
      <c r="G82" s="269"/>
      <c r="H82" s="148"/>
      <c r="I82" s="27"/>
      <c r="J82" s="148"/>
      <c r="K82" s="148"/>
      <c r="L82" s="148"/>
      <c r="N82" s="164"/>
      <c r="O82" s="159">
        <v>165.28</v>
      </c>
      <c r="P82" s="156"/>
    </row>
    <row r="83" spans="1:16" x14ac:dyDescent="0.25">
      <c r="A83" s="267"/>
      <c r="B83" s="337"/>
      <c r="C83" s="412" t="s">
        <v>511</v>
      </c>
      <c r="D83" s="250">
        <v>5450.64</v>
      </c>
      <c r="E83" s="269"/>
      <c r="F83" s="250">
        <v>5450.64</v>
      </c>
      <c r="G83" s="269"/>
      <c r="H83" s="250">
        <v>5450.64</v>
      </c>
      <c r="I83" s="250"/>
      <c r="J83" s="250">
        <v>5450.64</v>
      </c>
      <c r="K83" s="250">
        <v>5450.64</v>
      </c>
      <c r="L83" s="250">
        <v>5450.64</v>
      </c>
      <c r="N83" s="164">
        <v>4368.91</v>
      </c>
      <c r="O83" s="149">
        <v>7716.75</v>
      </c>
      <c r="P83" s="156">
        <f t="shared" si="2"/>
        <v>2266.1099999999997</v>
      </c>
    </row>
    <row r="84" spans="1:16" x14ac:dyDescent="0.25">
      <c r="A84" s="267"/>
      <c r="B84" s="337"/>
      <c r="C84" s="412" t="s">
        <v>534</v>
      </c>
      <c r="D84" s="250">
        <v>3815.45</v>
      </c>
      <c r="E84" s="269"/>
      <c r="F84" s="250">
        <v>3815.45</v>
      </c>
      <c r="G84" s="269"/>
      <c r="H84" s="250">
        <v>3815.45</v>
      </c>
      <c r="I84" s="250"/>
      <c r="J84" s="250">
        <v>3815.45</v>
      </c>
      <c r="K84" s="250">
        <v>3815.45</v>
      </c>
      <c r="L84" s="250">
        <v>3815.45</v>
      </c>
      <c r="N84" s="164">
        <v>3058.24</v>
      </c>
      <c r="O84" s="149">
        <v>5401.73</v>
      </c>
      <c r="P84" s="156">
        <f t="shared" si="2"/>
        <v>1586.2799999999997</v>
      </c>
    </row>
    <row r="85" spans="1:16" x14ac:dyDescent="0.25">
      <c r="A85" s="267"/>
      <c r="B85" s="337"/>
      <c r="C85" s="412" t="s">
        <v>513</v>
      </c>
      <c r="D85" s="250">
        <v>6936.31</v>
      </c>
      <c r="E85" s="269"/>
      <c r="F85" s="250">
        <v>6936.31</v>
      </c>
      <c r="G85" s="269"/>
      <c r="H85" s="250">
        <v>6936.31</v>
      </c>
      <c r="I85" s="250"/>
      <c r="J85" s="250">
        <v>6936.31</v>
      </c>
      <c r="K85" s="250">
        <v>6936.31</v>
      </c>
      <c r="L85" s="250">
        <v>6936.31</v>
      </c>
      <c r="N85" s="164">
        <v>5634.09</v>
      </c>
      <c r="O85" s="149">
        <v>9951.4</v>
      </c>
      <c r="P85" s="156">
        <f t="shared" si="2"/>
        <v>3015.0899999999992</v>
      </c>
    </row>
    <row r="86" spans="1:16" x14ac:dyDescent="0.25">
      <c r="A86" s="267"/>
      <c r="B86" s="337"/>
      <c r="C86" s="412" t="s">
        <v>514</v>
      </c>
      <c r="D86" s="250">
        <v>9705.4500000000007</v>
      </c>
      <c r="E86" s="269"/>
      <c r="F86" s="250">
        <v>9705.4500000000007</v>
      </c>
      <c r="G86" s="269"/>
      <c r="H86" s="250">
        <v>9705.4500000000007</v>
      </c>
      <c r="I86" s="250"/>
      <c r="J86" s="250">
        <v>9705.4500000000007</v>
      </c>
      <c r="K86" s="250">
        <v>9705.4500000000007</v>
      </c>
      <c r="L86" s="250">
        <v>9705.4500000000007</v>
      </c>
      <c r="N86" s="164">
        <v>7072.75</v>
      </c>
      <c r="O86" s="149">
        <v>19297.16</v>
      </c>
      <c r="P86" s="156">
        <f t="shared" si="2"/>
        <v>9591.7099999999991</v>
      </c>
    </row>
    <row r="87" spans="1:16" ht="30" x14ac:dyDescent="0.25">
      <c r="A87" s="267"/>
      <c r="B87" s="337"/>
      <c r="C87" s="412" t="s">
        <v>519</v>
      </c>
      <c r="D87" s="148">
        <v>4852.7299999999996</v>
      </c>
      <c r="E87" s="269"/>
      <c r="F87" s="250">
        <v>4852.7299999999996</v>
      </c>
      <c r="G87" s="269"/>
      <c r="H87" s="148">
        <v>4852.7299999999996</v>
      </c>
      <c r="I87" s="148"/>
      <c r="J87" s="148">
        <v>4852.7299999999996</v>
      </c>
      <c r="K87" s="148">
        <v>4852.7299999999996</v>
      </c>
      <c r="L87" s="148">
        <v>4852.7299999999996</v>
      </c>
      <c r="N87" s="164">
        <v>4728.42</v>
      </c>
      <c r="O87" s="159">
        <v>12900.92</v>
      </c>
      <c r="P87" s="156">
        <f t="shared" si="2"/>
        <v>8048.1900000000005</v>
      </c>
    </row>
    <row r="88" spans="1:16" ht="30" x14ac:dyDescent="0.25">
      <c r="A88" s="267"/>
      <c r="B88" s="337"/>
      <c r="C88" s="412" t="s">
        <v>520</v>
      </c>
      <c r="D88" s="148"/>
      <c r="E88" s="269"/>
      <c r="F88" s="250"/>
      <c r="G88" s="269"/>
      <c r="H88" s="148"/>
      <c r="I88" s="148"/>
      <c r="J88" s="148">
        <v>14299.64</v>
      </c>
      <c r="K88" s="148">
        <v>14299.64</v>
      </c>
      <c r="L88" s="148">
        <v>14299.64</v>
      </c>
      <c r="N88" s="164">
        <v>10609.13</v>
      </c>
      <c r="O88" s="159">
        <v>28945.74</v>
      </c>
      <c r="P88" s="156"/>
    </row>
    <row r="89" spans="1:16" ht="42.75" x14ac:dyDescent="0.25">
      <c r="A89" s="268">
        <v>12</v>
      </c>
      <c r="B89" s="341" t="s">
        <v>535</v>
      </c>
      <c r="C89" s="410" t="s">
        <v>536</v>
      </c>
      <c r="D89" s="233">
        <v>5669.56</v>
      </c>
      <c r="E89" s="233" t="s">
        <v>93</v>
      </c>
      <c r="F89" s="258">
        <v>7248.85</v>
      </c>
      <c r="G89" s="268" t="s">
        <v>94</v>
      </c>
      <c r="H89" s="233">
        <v>5669.56</v>
      </c>
      <c r="I89" s="233"/>
      <c r="J89" s="233">
        <v>5669.56</v>
      </c>
      <c r="K89" s="233">
        <v>5669.56</v>
      </c>
      <c r="L89" s="233">
        <v>5669.56</v>
      </c>
      <c r="N89" s="151">
        <v>5751.92</v>
      </c>
      <c r="O89" s="257">
        <v>7890.78</v>
      </c>
      <c r="P89" s="156">
        <f t="shared" ref="P89:P124" si="3">O89-H89</f>
        <v>2221.2199999999993</v>
      </c>
    </row>
    <row r="90" spans="1:16" x14ac:dyDescent="0.25">
      <c r="A90" s="269"/>
      <c r="B90" s="332"/>
      <c r="C90" s="411" t="s">
        <v>402</v>
      </c>
      <c r="D90" s="233"/>
      <c r="E90" s="233"/>
      <c r="F90" s="258"/>
      <c r="G90" s="269"/>
      <c r="H90" s="233"/>
      <c r="I90" s="233"/>
      <c r="J90" s="233"/>
      <c r="K90" s="233"/>
      <c r="L90" s="233"/>
      <c r="N90" s="151"/>
      <c r="O90" s="257">
        <v>5352.18</v>
      </c>
      <c r="P90" s="156"/>
    </row>
    <row r="91" spans="1:16" x14ac:dyDescent="0.25">
      <c r="A91" s="269"/>
      <c r="B91" s="332"/>
      <c r="C91" s="414" t="s">
        <v>508</v>
      </c>
      <c r="D91" s="233">
        <v>2120.71</v>
      </c>
      <c r="E91" s="233"/>
      <c r="F91" s="258">
        <f>3949.97</f>
        <v>3949.97</v>
      </c>
      <c r="G91" s="269"/>
      <c r="H91" s="233">
        <v>2120.71</v>
      </c>
      <c r="I91" s="27">
        <f>D91-H91</f>
        <v>0</v>
      </c>
      <c r="J91" s="233">
        <v>2120.71</v>
      </c>
      <c r="K91" s="233">
        <v>2120.71</v>
      </c>
      <c r="L91" s="233">
        <v>2120.71</v>
      </c>
      <c r="N91" s="151">
        <v>4172.79</v>
      </c>
      <c r="O91" s="193">
        <v>2676.05</v>
      </c>
      <c r="P91" s="156">
        <f t="shared" si="3"/>
        <v>555.34000000000015</v>
      </c>
    </row>
    <row r="92" spans="1:16" x14ac:dyDescent="0.25">
      <c r="A92" s="269"/>
      <c r="B92" s="332"/>
      <c r="C92" s="414" t="s">
        <v>537</v>
      </c>
      <c r="D92" s="233">
        <v>4255.42</v>
      </c>
      <c r="E92" s="233"/>
      <c r="F92" s="258">
        <f>4042.5</f>
        <v>4042.5</v>
      </c>
      <c r="G92" s="269"/>
      <c r="H92" s="233">
        <v>4255.42</v>
      </c>
      <c r="I92" s="27">
        <f>D92-H92</f>
        <v>0</v>
      </c>
      <c r="J92" s="233">
        <v>4255.42</v>
      </c>
      <c r="K92" s="233">
        <v>4255.42</v>
      </c>
      <c r="L92" s="233">
        <v>4255.42</v>
      </c>
      <c r="N92" s="151">
        <v>2068.75</v>
      </c>
      <c r="O92" s="193">
        <v>5400.14</v>
      </c>
      <c r="P92" s="156">
        <f t="shared" si="3"/>
        <v>1144.7200000000003</v>
      </c>
    </row>
    <row r="93" spans="1:16" ht="30" x14ac:dyDescent="0.25">
      <c r="A93" s="269"/>
      <c r="B93" s="332"/>
      <c r="C93" s="414" t="s">
        <v>528</v>
      </c>
      <c r="D93" s="233"/>
      <c r="E93" s="233"/>
      <c r="F93" s="258"/>
      <c r="G93" s="269"/>
      <c r="H93" s="233"/>
      <c r="I93" s="27"/>
      <c r="J93" s="233"/>
      <c r="K93" s="233"/>
      <c r="L93" s="233"/>
      <c r="N93" s="151">
        <v>155.44</v>
      </c>
      <c r="O93" s="193">
        <v>201.16</v>
      </c>
      <c r="P93" s="156"/>
    </row>
    <row r="94" spans="1:16" x14ac:dyDescent="0.25">
      <c r="A94" s="269"/>
      <c r="B94" s="332"/>
      <c r="C94" s="414" t="s">
        <v>17</v>
      </c>
      <c r="D94" s="233"/>
      <c r="E94" s="233"/>
      <c r="F94" s="258"/>
      <c r="G94" s="269"/>
      <c r="H94" s="233"/>
      <c r="I94" s="27"/>
      <c r="J94" s="233"/>
      <c r="K94" s="233"/>
      <c r="L94" s="233"/>
      <c r="N94" s="151">
        <v>9843.11</v>
      </c>
      <c r="O94" s="193">
        <v>13310.2</v>
      </c>
      <c r="P94" s="156"/>
    </row>
    <row r="95" spans="1:16" x14ac:dyDescent="0.25">
      <c r="A95" s="269"/>
      <c r="B95" s="332"/>
      <c r="C95" s="414" t="s">
        <v>18</v>
      </c>
      <c r="D95" s="233">
        <v>9677.94</v>
      </c>
      <c r="E95" s="233"/>
      <c r="F95" s="258">
        <v>6883.22</v>
      </c>
      <c r="G95" s="269"/>
      <c r="H95" s="233">
        <v>9677.94</v>
      </c>
      <c r="I95" s="233"/>
      <c r="J95" s="233">
        <v>9677.94</v>
      </c>
      <c r="K95" s="233">
        <v>9677.94</v>
      </c>
      <c r="L95" s="233">
        <v>9677.94</v>
      </c>
      <c r="N95" s="151">
        <v>8636.42</v>
      </c>
      <c r="O95" s="193">
        <v>11252.6</v>
      </c>
      <c r="P95" s="156">
        <f t="shared" si="3"/>
        <v>1574.6599999999999</v>
      </c>
    </row>
    <row r="96" spans="1:16" x14ac:dyDescent="0.25">
      <c r="A96" s="270"/>
      <c r="B96" s="332"/>
      <c r="C96" s="414" t="s">
        <v>19</v>
      </c>
      <c r="D96" s="233">
        <v>13117.415999999999</v>
      </c>
      <c r="E96" s="233"/>
      <c r="F96" s="258">
        <v>10046.780000000001</v>
      </c>
      <c r="G96" s="270"/>
      <c r="H96" s="233">
        <v>13117.415999999999</v>
      </c>
      <c r="I96" s="233"/>
      <c r="J96" s="233">
        <v>13117.415999999999</v>
      </c>
      <c r="K96" s="233">
        <v>13117.415999999999</v>
      </c>
      <c r="L96" s="233">
        <v>13117.415999999999</v>
      </c>
      <c r="N96" s="151">
        <v>12796.04</v>
      </c>
      <c r="O96" s="193">
        <v>17303.259999999998</v>
      </c>
      <c r="P96" s="156">
        <f t="shared" si="3"/>
        <v>4185.8439999999991</v>
      </c>
    </row>
    <row r="97" spans="1:16" x14ac:dyDescent="0.25">
      <c r="A97" s="237"/>
      <c r="B97" s="332"/>
      <c r="C97" s="412" t="s">
        <v>99</v>
      </c>
      <c r="D97" s="233"/>
      <c r="E97" s="233"/>
      <c r="F97" s="233"/>
      <c r="G97" s="233"/>
      <c r="H97" s="233"/>
      <c r="I97" s="233"/>
      <c r="J97" s="233"/>
      <c r="K97" s="233"/>
      <c r="L97" s="233"/>
      <c r="N97" s="151">
        <v>9922.86</v>
      </c>
      <c r="O97" s="193">
        <v>13465.68</v>
      </c>
      <c r="P97" s="156"/>
    </row>
    <row r="98" spans="1:16" x14ac:dyDescent="0.25">
      <c r="A98" s="237"/>
      <c r="B98" s="332"/>
      <c r="C98" s="412" t="s">
        <v>47</v>
      </c>
      <c r="D98" s="233"/>
      <c r="E98" s="233"/>
      <c r="F98" s="233"/>
      <c r="G98" s="233"/>
      <c r="H98" s="233"/>
      <c r="I98" s="233"/>
      <c r="J98" s="233"/>
      <c r="K98" s="233"/>
      <c r="L98" s="233"/>
      <c r="N98" s="151">
        <v>4961.43</v>
      </c>
      <c r="O98" s="193">
        <v>6734.14</v>
      </c>
      <c r="P98" s="156"/>
    </row>
    <row r="99" spans="1:16" x14ac:dyDescent="0.25">
      <c r="A99" s="237"/>
      <c r="B99" s="346"/>
      <c r="C99" s="412" t="s">
        <v>48</v>
      </c>
      <c r="D99" s="233"/>
      <c r="E99" s="233"/>
      <c r="F99" s="233"/>
      <c r="G99" s="233"/>
      <c r="H99" s="233"/>
      <c r="I99" s="233"/>
      <c r="J99" s="233"/>
      <c r="K99" s="233"/>
      <c r="L99" s="233"/>
      <c r="N99" s="151">
        <v>12271.53</v>
      </c>
      <c r="O99" s="207">
        <v>16741.14</v>
      </c>
      <c r="P99" s="156"/>
    </row>
    <row r="100" spans="1:16" ht="42.75" x14ac:dyDescent="0.25">
      <c r="A100" s="268">
        <v>15</v>
      </c>
      <c r="B100" s="341" t="s">
        <v>538</v>
      </c>
      <c r="C100" s="410" t="s">
        <v>507</v>
      </c>
      <c r="D100" s="233">
        <v>6062.32</v>
      </c>
      <c r="E100" s="233" t="s">
        <v>97</v>
      </c>
      <c r="F100" s="258">
        <v>7650.27</v>
      </c>
      <c r="G100" s="268" t="s">
        <v>98</v>
      </c>
      <c r="H100" s="233">
        <v>6062.32</v>
      </c>
      <c r="I100" s="233"/>
      <c r="J100" s="233">
        <v>6062.32</v>
      </c>
      <c r="K100" s="233">
        <v>6062.32</v>
      </c>
      <c r="L100" s="233" t="s">
        <v>370</v>
      </c>
      <c r="N100" s="164">
        <v>6357.82</v>
      </c>
      <c r="O100" s="257">
        <v>7650.27</v>
      </c>
      <c r="P100" s="156">
        <f t="shared" si="3"/>
        <v>1587.9500000000007</v>
      </c>
    </row>
    <row r="101" spans="1:16" x14ac:dyDescent="0.25">
      <c r="A101" s="269"/>
      <c r="B101" s="332"/>
      <c r="C101" s="414" t="s">
        <v>402</v>
      </c>
      <c r="D101" s="233">
        <v>4059.47</v>
      </c>
      <c r="E101" s="233"/>
      <c r="F101" s="258">
        <f>5123</f>
        <v>5123</v>
      </c>
      <c r="G101" s="269"/>
      <c r="H101" s="233">
        <v>4059.47</v>
      </c>
      <c r="I101" s="27">
        <f>D101-H101</f>
        <v>0</v>
      </c>
      <c r="J101" s="233">
        <v>4059.47</v>
      </c>
      <c r="K101" s="233">
        <v>4059.47</v>
      </c>
      <c r="L101" s="233">
        <v>5123</v>
      </c>
      <c r="N101" s="164">
        <v>4257.7299999999996</v>
      </c>
      <c r="O101" s="193">
        <v>5123</v>
      </c>
      <c r="P101" s="156">
        <f t="shared" si="3"/>
        <v>1063.5300000000002</v>
      </c>
    </row>
    <row r="102" spans="1:16" x14ac:dyDescent="0.25">
      <c r="A102" s="269"/>
      <c r="B102" s="332"/>
      <c r="C102" s="414" t="s">
        <v>508</v>
      </c>
      <c r="D102" s="233"/>
      <c r="E102" s="233"/>
      <c r="F102" s="258"/>
      <c r="G102" s="269"/>
      <c r="H102" s="233"/>
      <c r="I102" s="233"/>
      <c r="J102" s="233"/>
      <c r="K102" s="233"/>
      <c r="L102" s="233"/>
      <c r="N102" s="164"/>
      <c r="O102" s="193" t="s">
        <v>60</v>
      </c>
      <c r="P102" s="156" t="e">
        <f t="shared" si="3"/>
        <v>#VALUE!</v>
      </c>
    </row>
    <row r="103" spans="1:16" x14ac:dyDescent="0.25">
      <c r="A103" s="269"/>
      <c r="B103" s="332"/>
      <c r="C103" s="414" t="s">
        <v>509</v>
      </c>
      <c r="D103" s="233">
        <v>4059.47</v>
      </c>
      <c r="E103" s="233"/>
      <c r="F103" s="258">
        <f>5123</f>
        <v>5123</v>
      </c>
      <c r="G103" s="269"/>
      <c r="H103" s="233">
        <v>4059.47</v>
      </c>
      <c r="I103" s="27">
        <f>D103-H103</f>
        <v>0</v>
      </c>
      <c r="J103" s="233">
        <v>4059.47</v>
      </c>
      <c r="K103" s="233">
        <v>4059.47</v>
      </c>
      <c r="L103" s="233">
        <v>5123</v>
      </c>
      <c r="N103" s="164">
        <v>4257.7299999999996</v>
      </c>
      <c r="O103" s="193">
        <v>5123</v>
      </c>
      <c r="P103" s="156">
        <f t="shared" si="3"/>
        <v>1063.5300000000002</v>
      </c>
    </row>
    <row r="104" spans="1:16" x14ac:dyDescent="0.25">
      <c r="A104" s="269"/>
      <c r="B104" s="332"/>
      <c r="C104" s="414" t="s">
        <v>511</v>
      </c>
      <c r="D104" s="233">
        <v>7987.39</v>
      </c>
      <c r="E104" s="233"/>
      <c r="F104" s="258">
        <f>9600</f>
        <v>9600</v>
      </c>
      <c r="G104" s="269"/>
      <c r="H104" s="233">
        <v>7987.39</v>
      </c>
      <c r="I104" s="233"/>
      <c r="J104" s="233">
        <v>7987.39</v>
      </c>
      <c r="K104" s="233">
        <v>7987.39</v>
      </c>
      <c r="L104" s="233">
        <v>9600</v>
      </c>
      <c r="N104" s="164">
        <v>8377.49</v>
      </c>
      <c r="O104" s="193">
        <v>10080</v>
      </c>
      <c r="P104" s="156">
        <f t="shared" si="3"/>
        <v>2092.6099999999997</v>
      </c>
    </row>
    <row r="105" spans="1:16" x14ac:dyDescent="0.25">
      <c r="A105" s="269"/>
      <c r="B105" s="332"/>
      <c r="C105" s="414" t="s">
        <v>512</v>
      </c>
      <c r="D105" s="233"/>
      <c r="E105" s="233"/>
      <c r="F105" s="258"/>
      <c r="G105" s="269"/>
      <c r="H105" s="233"/>
      <c r="I105" s="233"/>
      <c r="J105" s="233"/>
      <c r="K105" s="233"/>
      <c r="L105" s="233"/>
      <c r="N105" s="164"/>
      <c r="O105" s="193"/>
      <c r="P105" s="156">
        <f t="shared" si="3"/>
        <v>0</v>
      </c>
    </row>
    <row r="106" spans="1:16" x14ac:dyDescent="0.25">
      <c r="A106" s="269"/>
      <c r="B106" s="332"/>
      <c r="C106" s="414" t="s">
        <v>513</v>
      </c>
      <c r="D106" s="233">
        <v>7987.39</v>
      </c>
      <c r="E106" s="233"/>
      <c r="F106" s="258">
        <v>10080</v>
      </c>
      <c r="G106" s="269"/>
      <c r="H106" s="233">
        <v>7987.39</v>
      </c>
      <c r="I106" s="233"/>
      <c r="J106" s="233">
        <v>7987.39</v>
      </c>
      <c r="K106" s="233">
        <v>7987.39</v>
      </c>
      <c r="L106" s="233">
        <v>10080</v>
      </c>
      <c r="N106" s="164">
        <v>8377.49</v>
      </c>
      <c r="O106" s="193">
        <v>10080</v>
      </c>
      <c r="P106" s="156">
        <f t="shared" si="3"/>
        <v>2092.6099999999997</v>
      </c>
    </row>
    <row r="107" spans="1:16" x14ac:dyDescent="0.25">
      <c r="A107" s="269"/>
      <c r="B107" s="332"/>
      <c r="C107" s="414" t="s">
        <v>539</v>
      </c>
      <c r="D107" s="233">
        <v>7143.41</v>
      </c>
      <c r="E107" s="233"/>
      <c r="F107" s="258">
        <v>9014.9</v>
      </c>
      <c r="G107" s="269"/>
      <c r="H107" s="233">
        <v>7143.41</v>
      </c>
      <c r="I107" s="233"/>
      <c r="J107" s="233">
        <v>7143.41</v>
      </c>
      <c r="K107" s="233">
        <v>7143.41</v>
      </c>
      <c r="L107" s="233">
        <v>9014.9</v>
      </c>
      <c r="N107" s="164">
        <v>7492.28</v>
      </c>
      <c r="O107" s="193">
        <v>9014.9</v>
      </c>
      <c r="P107" s="156">
        <f t="shared" si="3"/>
        <v>1871.4899999999998</v>
      </c>
    </row>
    <row r="108" spans="1:16" ht="30" x14ac:dyDescent="0.25">
      <c r="A108" s="269"/>
      <c r="B108" s="332"/>
      <c r="C108" s="414" t="s">
        <v>520</v>
      </c>
      <c r="D108" s="233">
        <v>7143.41</v>
      </c>
      <c r="E108" s="233"/>
      <c r="F108" s="258">
        <v>9014.9</v>
      </c>
      <c r="G108" s="269"/>
      <c r="H108" s="233">
        <v>7143.41</v>
      </c>
      <c r="I108" s="233"/>
      <c r="J108" s="233">
        <v>7143.41</v>
      </c>
      <c r="K108" s="233">
        <v>7143.41</v>
      </c>
      <c r="L108" s="233">
        <v>9014.9</v>
      </c>
      <c r="N108" s="164">
        <v>7492.28</v>
      </c>
      <c r="O108" s="193">
        <v>9014.9</v>
      </c>
      <c r="P108" s="156">
        <f t="shared" si="3"/>
        <v>1871.4899999999998</v>
      </c>
    </row>
    <row r="109" spans="1:16" ht="30" x14ac:dyDescent="0.25">
      <c r="A109" s="270"/>
      <c r="B109" s="346"/>
      <c r="C109" s="415" t="s">
        <v>528</v>
      </c>
      <c r="D109" s="233">
        <v>123.81</v>
      </c>
      <c r="E109" s="233"/>
      <c r="F109" s="258">
        <f>156.25</f>
        <v>156.25</v>
      </c>
      <c r="G109" s="270"/>
      <c r="H109" s="233">
        <v>123.81</v>
      </c>
      <c r="I109" s="233"/>
      <c r="J109" s="233">
        <v>123.81</v>
      </c>
      <c r="K109" s="233">
        <v>123.81</v>
      </c>
      <c r="L109" s="233">
        <v>156.25</v>
      </c>
      <c r="N109" s="164">
        <v>129.86000000000001</v>
      </c>
      <c r="O109" s="193">
        <v>156.25</v>
      </c>
      <c r="P109" s="156">
        <f t="shared" si="3"/>
        <v>32.44</v>
      </c>
    </row>
    <row r="110" spans="1:16" ht="42.75" x14ac:dyDescent="0.25">
      <c r="A110" s="237"/>
      <c r="B110" s="341" t="s">
        <v>540</v>
      </c>
      <c r="C110" s="410" t="s">
        <v>507</v>
      </c>
      <c r="D110" s="233"/>
      <c r="E110" s="233"/>
      <c r="F110" s="258"/>
      <c r="G110" s="237"/>
      <c r="H110" s="233"/>
      <c r="I110" s="233"/>
      <c r="J110" s="233"/>
      <c r="K110" s="233"/>
      <c r="L110" s="233"/>
      <c r="N110" s="164"/>
      <c r="O110" s="233">
        <v>8458.57</v>
      </c>
      <c r="P110" s="156"/>
    </row>
    <row r="111" spans="1:16" x14ac:dyDescent="0.25">
      <c r="A111" s="237"/>
      <c r="B111" s="332"/>
      <c r="C111" s="414" t="s">
        <v>402</v>
      </c>
      <c r="D111" s="233"/>
      <c r="E111" s="233"/>
      <c r="F111" s="258"/>
      <c r="G111" s="237"/>
      <c r="H111" s="233"/>
      <c r="I111" s="233"/>
      <c r="J111" s="233"/>
      <c r="K111" s="233"/>
      <c r="L111" s="233"/>
      <c r="N111" s="164"/>
      <c r="O111" s="234">
        <v>4399.42</v>
      </c>
      <c r="P111" s="156"/>
    </row>
    <row r="112" spans="1:16" x14ac:dyDescent="0.25">
      <c r="A112" s="237"/>
      <c r="B112" s="332"/>
      <c r="C112" s="414" t="s">
        <v>511</v>
      </c>
      <c r="D112" s="233"/>
      <c r="E112" s="233"/>
      <c r="F112" s="258"/>
      <c r="G112" s="237"/>
      <c r="H112" s="233"/>
      <c r="I112" s="233"/>
      <c r="J112" s="233"/>
      <c r="K112" s="233"/>
      <c r="L112" s="233"/>
      <c r="N112" s="164"/>
      <c r="O112" s="234">
        <v>8458.57</v>
      </c>
      <c r="P112" s="156"/>
    </row>
    <row r="113" spans="1:16" ht="28.5" x14ac:dyDescent="0.25">
      <c r="A113" s="234">
        <v>16</v>
      </c>
      <c r="B113" s="346"/>
      <c r="C113" s="414" t="s">
        <v>514</v>
      </c>
      <c r="D113" s="233" t="s">
        <v>371</v>
      </c>
      <c r="E113" s="233" t="s">
        <v>97</v>
      </c>
      <c r="F113" s="233" t="s">
        <v>371</v>
      </c>
      <c r="G113" s="234" t="s">
        <v>101</v>
      </c>
      <c r="H113" s="233" t="s">
        <v>371</v>
      </c>
      <c r="I113" s="233"/>
      <c r="J113" s="233" t="s">
        <v>371</v>
      </c>
      <c r="K113" s="233" t="s">
        <v>371</v>
      </c>
      <c r="L113" s="233" t="s">
        <v>371</v>
      </c>
      <c r="N113" s="164">
        <v>8458.57</v>
      </c>
      <c r="O113" s="204">
        <v>10435.290000000001</v>
      </c>
      <c r="P113" s="156" t="e">
        <f>O110-H113</f>
        <v>#VALUE!</v>
      </c>
    </row>
    <row r="114" spans="1:16" s="155" customFormat="1" ht="63.4" customHeight="1" x14ac:dyDescent="0.25">
      <c r="A114" s="268">
        <v>17</v>
      </c>
      <c r="B114" s="340" t="s">
        <v>541</v>
      </c>
      <c r="C114" s="417" t="s">
        <v>542</v>
      </c>
      <c r="D114" s="190" t="s">
        <v>372</v>
      </c>
      <c r="E114" s="190" t="s">
        <v>102</v>
      </c>
      <c r="F114" s="190" t="s">
        <v>373</v>
      </c>
      <c r="G114" s="304" t="s">
        <v>103</v>
      </c>
      <c r="H114" s="190" t="s">
        <v>373</v>
      </c>
      <c r="I114" s="190"/>
      <c r="J114" s="190"/>
      <c r="K114" s="190" t="s">
        <v>372</v>
      </c>
      <c r="L114" s="190" t="s">
        <v>372</v>
      </c>
      <c r="M114" s="192"/>
      <c r="N114" s="137" t="s">
        <v>374</v>
      </c>
      <c r="O114" s="257">
        <v>9068.1</v>
      </c>
      <c r="P114" s="156" t="e">
        <f t="shared" si="3"/>
        <v>#VALUE!</v>
      </c>
    </row>
    <row r="115" spans="1:16" s="155" customFormat="1" x14ac:dyDescent="0.25">
      <c r="A115" s="269"/>
      <c r="B115" s="327"/>
      <c r="C115" s="418" t="s">
        <v>402</v>
      </c>
      <c r="D115" s="190">
        <v>3780.65</v>
      </c>
      <c r="E115" s="190"/>
      <c r="F115" s="255">
        <v>2563.4</v>
      </c>
      <c r="G115" s="305"/>
      <c r="H115" s="255">
        <v>2563.4</v>
      </c>
      <c r="I115" s="136">
        <f>D115-H115</f>
        <v>1217.25</v>
      </c>
      <c r="J115" s="255"/>
      <c r="K115" s="190">
        <v>3780.65</v>
      </c>
      <c r="L115" s="190">
        <v>3780.65</v>
      </c>
      <c r="M115" s="192"/>
      <c r="N115" s="191">
        <v>2435.23</v>
      </c>
      <c r="O115" s="193">
        <v>5695.23</v>
      </c>
      <c r="P115" s="156">
        <f t="shared" si="3"/>
        <v>3131.8299999999995</v>
      </c>
    </row>
    <row r="116" spans="1:16" s="155" customFormat="1" x14ac:dyDescent="0.25">
      <c r="A116" s="269"/>
      <c r="B116" s="327"/>
      <c r="C116" s="418" t="s">
        <v>508</v>
      </c>
      <c r="D116" s="190">
        <v>3568</v>
      </c>
      <c r="E116" s="190"/>
      <c r="F116" s="255">
        <v>2237.33</v>
      </c>
      <c r="G116" s="305"/>
      <c r="H116" s="255">
        <v>2237.33</v>
      </c>
      <c r="I116" s="136">
        <f>D116-H116</f>
        <v>1330.67</v>
      </c>
      <c r="J116" s="255"/>
      <c r="K116" s="190">
        <v>3568</v>
      </c>
      <c r="L116" s="190">
        <v>3568</v>
      </c>
      <c r="M116" s="192"/>
      <c r="N116" s="191">
        <v>2103.56</v>
      </c>
      <c r="O116" s="193">
        <v>5394.22</v>
      </c>
      <c r="P116" s="156">
        <f t="shared" si="3"/>
        <v>3156.8900000000003</v>
      </c>
    </row>
    <row r="117" spans="1:16" s="155" customFormat="1" x14ac:dyDescent="0.25">
      <c r="A117" s="269"/>
      <c r="B117" s="327"/>
      <c r="C117" s="418" t="s">
        <v>509</v>
      </c>
      <c r="D117" s="190">
        <v>4004.39</v>
      </c>
      <c r="E117" s="190"/>
      <c r="F117" s="255">
        <v>3076.08</v>
      </c>
      <c r="G117" s="305"/>
      <c r="H117" s="255">
        <v>3076.08</v>
      </c>
      <c r="I117" s="136">
        <f>D117-H117</f>
        <v>928.31</v>
      </c>
      <c r="J117" s="255"/>
      <c r="K117" s="190">
        <v>4004.39</v>
      </c>
      <c r="L117" s="190">
        <v>4004.39</v>
      </c>
      <c r="M117" s="192"/>
      <c r="N117" s="191">
        <v>2922.28</v>
      </c>
      <c r="O117" s="193">
        <v>5796.49</v>
      </c>
      <c r="P117" s="156">
        <f t="shared" si="3"/>
        <v>2720.41</v>
      </c>
    </row>
    <row r="118" spans="1:16" s="155" customFormat="1" ht="30" x14ac:dyDescent="0.25">
      <c r="A118" s="269"/>
      <c r="B118" s="327"/>
      <c r="C118" s="419" t="s">
        <v>528</v>
      </c>
      <c r="D118" s="190"/>
      <c r="E118" s="190"/>
      <c r="F118" s="255"/>
      <c r="G118" s="305"/>
      <c r="H118" s="255"/>
      <c r="I118" s="136"/>
      <c r="J118" s="255"/>
      <c r="K118" s="190"/>
      <c r="L118" s="190"/>
      <c r="M118" s="192"/>
      <c r="N118" s="191"/>
      <c r="O118" s="193">
        <v>199.4</v>
      </c>
      <c r="P118" s="156"/>
    </row>
    <row r="119" spans="1:16" s="155" customFormat="1" x14ac:dyDescent="0.25">
      <c r="A119" s="269"/>
      <c r="B119" s="327"/>
      <c r="C119" s="418" t="s">
        <v>511</v>
      </c>
      <c r="D119" s="190">
        <v>8975.5</v>
      </c>
      <c r="E119" s="190"/>
      <c r="F119" s="255">
        <v>5834.08</v>
      </c>
      <c r="G119" s="305"/>
      <c r="H119" s="255">
        <v>5834.08</v>
      </c>
      <c r="I119" s="190"/>
      <c r="J119" s="255"/>
      <c r="K119" s="190">
        <v>8975.5</v>
      </c>
      <c r="L119" s="190">
        <v>8975.5</v>
      </c>
      <c r="M119" s="192"/>
      <c r="N119" s="191">
        <v>5192.33</v>
      </c>
      <c r="O119" s="193">
        <v>12091.34</v>
      </c>
      <c r="P119" s="156">
        <f t="shared" si="3"/>
        <v>6257.26</v>
      </c>
    </row>
    <row r="120" spans="1:16" s="155" customFormat="1" x14ac:dyDescent="0.25">
      <c r="A120" s="269"/>
      <c r="B120" s="327"/>
      <c r="C120" s="418" t="s">
        <v>543</v>
      </c>
      <c r="D120" s="190">
        <v>8756</v>
      </c>
      <c r="E120" s="190"/>
      <c r="F120" s="255">
        <v>5418.93</v>
      </c>
      <c r="G120" s="305"/>
      <c r="H120" s="255">
        <v>5418.93</v>
      </c>
      <c r="I120" s="190"/>
      <c r="J120" s="255"/>
      <c r="K120" s="190">
        <v>8756</v>
      </c>
      <c r="L120" s="190">
        <v>8756</v>
      </c>
      <c r="M120" s="192"/>
      <c r="N120" s="191">
        <v>4948.6899999999996</v>
      </c>
      <c r="O120" s="193">
        <v>9608.09</v>
      </c>
      <c r="P120" s="156">
        <f t="shared" si="3"/>
        <v>4189.16</v>
      </c>
    </row>
    <row r="121" spans="1:16" s="155" customFormat="1" x14ac:dyDescent="0.25">
      <c r="A121" s="269"/>
      <c r="B121" s="327"/>
      <c r="C121" s="418" t="s">
        <v>544</v>
      </c>
      <c r="D121" s="190">
        <v>9547</v>
      </c>
      <c r="E121" s="190"/>
      <c r="F121" s="255">
        <v>7584.3</v>
      </c>
      <c r="G121" s="305"/>
      <c r="H121" s="255">
        <v>7584.3</v>
      </c>
      <c r="I121" s="190"/>
      <c r="J121" s="255"/>
      <c r="K121" s="190">
        <v>9547</v>
      </c>
      <c r="L121" s="190">
        <v>9547</v>
      </c>
      <c r="M121" s="192"/>
      <c r="N121" s="191">
        <v>6750.03</v>
      </c>
      <c r="O121" s="193">
        <v>13332.97</v>
      </c>
      <c r="P121" s="156">
        <f t="shared" si="3"/>
        <v>5748.6699999999992</v>
      </c>
    </row>
    <row r="122" spans="1:16" s="155" customFormat="1" ht="30" x14ac:dyDescent="0.25">
      <c r="A122" s="269"/>
      <c r="B122" s="327"/>
      <c r="C122" s="418" t="s">
        <v>519</v>
      </c>
      <c r="D122" s="190">
        <v>8339.48</v>
      </c>
      <c r="E122" s="190"/>
      <c r="F122" s="255">
        <v>5866.18</v>
      </c>
      <c r="G122" s="305"/>
      <c r="H122" s="255">
        <v>5866.18</v>
      </c>
      <c r="I122" s="190"/>
      <c r="J122" s="255"/>
      <c r="K122" s="190">
        <v>8339.48</v>
      </c>
      <c r="L122" s="190">
        <v>8339.48</v>
      </c>
      <c r="M122" s="192"/>
      <c r="N122" s="191">
        <v>6278.3</v>
      </c>
      <c r="O122" s="193">
        <v>35498.03</v>
      </c>
      <c r="P122" s="156">
        <f t="shared" si="3"/>
        <v>29631.85</v>
      </c>
    </row>
    <row r="123" spans="1:16" s="155" customFormat="1" ht="30" x14ac:dyDescent="0.25">
      <c r="A123" s="269"/>
      <c r="B123" s="327"/>
      <c r="C123" s="418" t="s">
        <v>520</v>
      </c>
      <c r="D123" s="190">
        <v>8118</v>
      </c>
      <c r="E123" s="190"/>
      <c r="F123" s="255">
        <v>5053.97</v>
      </c>
      <c r="G123" s="305"/>
      <c r="H123" s="255">
        <v>5053.97</v>
      </c>
      <c r="I123" s="190"/>
      <c r="J123" s="255"/>
      <c r="K123" s="190">
        <v>8118</v>
      </c>
      <c r="L123" s="190">
        <v>8118</v>
      </c>
      <c r="M123" s="192"/>
      <c r="N123" s="191">
        <v>4962.76</v>
      </c>
      <c r="O123" s="193">
        <v>30191.69</v>
      </c>
      <c r="P123" s="156">
        <f t="shared" si="3"/>
        <v>25137.719999999998</v>
      </c>
    </row>
    <row r="124" spans="1:16" s="155" customFormat="1" ht="45" x14ac:dyDescent="0.25">
      <c r="A124" s="269"/>
      <c r="B124" s="327"/>
      <c r="C124" s="418" t="s">
        <v>507</v>
      </c>
      <c r="D124" s="190">
        <v>8848</v>
      </c>
      <c r="E124" s="190"/>
      <c r="F124" s="255">
        <v>8799.2800000000007</v>
      </c>
      <c r="G124" s="305"/>
      <c r="H124" s="255">
        <v>8799.2800000000007</v>
      </c>
      <c r="I124" s="190"/>
      <c r="J124" s="255"/>
      <c r="K124" s="190">
        <v>8848</v>
      </c>
      <c r="L124" s="190">
        <v>8848</v>
      </c>
      <c r="M124" s="192"/>
      <c r="N124" s="191">
        <v>9417.44</v>
      </c>
      <c r="O124" s="193">
        <v>53246.79</v>
      </c>
      <c r="P124" s="156">
        <f t="shared" si="3"/>
        <v>44447.51</v>
      </c>
    </row>
    <row r="125" spans="1:16" s="155" customFormat="1" ht="55.15" customHeight="1" x14ac:dyDescent="0.25">
      <c r="A125" s="236"/>
      <c r="B125" s="327"/>
      <c r="C125" s="417" t="s">
        <v>545</v>
      </c>
      <c r="D125" s="190"/>
      <c r="E125" s="190"/>
      <c r="F125" s="255"/>
      <c r="G125" s="254"/>
      <c r="H125" s="255"/>
      <c r="I125" s="190"/>
      <c r="J125" s="255"/>
      <c r="K125" s="190"/>
      <c r="L125" s="190"/>
      <c r="M125" s="192"/>
      <c r="N125" s="191"/>
      <c r="O125" s="257">
        <v>9187.98</v>
      </c>
      <c r="P125" s="156"/>
    </row>
    <row r="126" spans="1:16" s="155" customFormat="1" x14ac:dyDescent="0.25">
      <c r="A126" s="236"/>
      <c r="B126" s="327"/>
      <c r="C126" s="418" t="s">
        <v>402</v>
      </c>
      <c r="D126" s="190"/>
      <c r="E126" s="190"/>
      <c r="F126" s="255"/>
      <c r="G126" s="254"/>
      <c r="H126" s="255"/>
      <c r="I126" s="190"/>
      <c r="J126" s="255"/>
      <c r="K126" s="190"/>
      <c r="L126" s="190"/>
      <c r="M126" s="192"/>
      <c r="N126" s="191"/>
      <c r="O126" s="193">
        <v>3504.25</v>
      </c>
      <c r="P126" s="156"/>
    </row>
    <row r="127" spans="1:16" s="155" customFormat="1" x14ac:dyDescent="0.25">
      <c r="A127" s="236"/>
      <c r="B127" s="327"/>
      <c r="C127" s="418" t="s">
        <v>508</v>
      </c>
      <c r="D127" s="190"/>
      <c r="E127" s="190"/>
      <c r="F127" s="255"/>
      <c r="G127" s="254"/>
      <c r="H127" s="255"/>
      <c r="I127" s="190"/>
      <c r="J127" s="255"/>
      <c r="K127" s="190"/>
      <c r="L127" s="190"/>
      <c r="M127" s="192"/>
      <c r="N127" s="191"/>
      <c r="O127" s="193">
        <v>3071.87</v>
      </c>
      <c r="P127" s="156"/>
    </row>
    <row r="128" spans="1:16" s="155" customFormat="1" x14ac:dyDescent="0.25">
      <c r="A128" s="236"/>
      <c r="B128" s="327"/>
      <c r="C128" s="418" t="s">
        <v>509</v>
      </c>
      <c r="D128" s="190"/>
      <c r="E128" s="190"/>
      <c r="F128" s="255"/>
      <c r="G128" s="254"/>
      <c r="H128" s="255"/>
      <c r="I128" s="190"/>
      <c r="J128" s="255"/>
      <c r="K128" s="190"/>
      <c r="L128" s="190"/>
      <c r="M128" s="192"/>
      <c r="N128" s="191"/>
      <c r="O128" s="193">
        <v>4231.8</v>
      </c>
      <c r="P128" s="156"/>
    </row>
    <row r="129" spans="1:16" s="155" customFormat="1" ht="30" x14ac:dyDescent="0.25">
      <c r="A129" s="236"/>
      <c r="B129" s="327"/>
      <c r="C129" s="419" t="s">
        <v>528</v>
      </c>
      <c r="D129" s="190"/>
      <c r="E129" s="190"/>
      <c r="F129" s="255"/>
      <c r="G129" s="254"/>
      <c r="H129" s="255"/>
      <c r="I129" s="190"/>
      <c r="J129" s="255"/>
      <c r="K129" s="190"/>
      <c r="L129" s="190"/>
      <c r="M129" s="192"/>
      <c r="N129" s="191"/>
      <c r="O129" s="193">
        <v>154.63</v>
      </c>
      <c r="P129" s="156"/>
    </row>
    <row r="130" spans="1:16" s="155" customFormat="1" x14ac:dyDescent="0.25">
      <c r="A130" s="236"/>
      <c r="B130" s="327"/>
      <c r="C130" s="418" t="s">
        <v>511</v>
      </c>
      <c r="D130" s="190"/>
      <c r="E130" s="190"/>
      <c r="F130" s="255"/>
      <c r="G130" s="254"/>
      <c r="H130" s="255"/>
      <c r="I130" s="190"/>
      <c r="J130" s="255"/>
      <c r="K130" s="190"/>
      <c r="L130" s="190"/>
      <c r="M130" s="192"/>
      <c r="N130" s="191"/>
      <c r="O130" s="193">
        <v>10067.91</v>
      </c>
      <c r="P130" s="156"/>
    </row>
    <row r="131" spans="1:16" s="155" customFormat="1" x14ac:dyDescent="0.25">
      <c r="A131" s="236"/>
      <c r="B131" s="327"/>
      <c r="C131" s="418" t="s">
        <v>543</v>
      </c>
      <c r="D131" s="190"/>
      <c r="E131" s="190"/>
      <c r="F131" s="255"/>
      <c r="G131" s="254"/>
      <c r="H131" s="255"/>
      <c r="I131" s="190"/>
      <c r="J131" s="255"/>
      <c r="K131" s="190"/>
      <c r="L131" s="190"/>
      <c r="M131" s="192"/>
      <c r="N131" s="191"/>
      <c r="O131" s="193">
        <v>9620.31</v>
      </c>
      <c r="P131" s="156"/>
    </row>
    <row r="132" spans="1:16" s="155" customFormat="1" x14ac:dyDescent="0.25">
      <c r="A132" s="236"/>
      <c r="B132" s="327"/>
      <c r="C132" s="418" t="s">
        <v>544</v>
      </c>
      <c r="D132" s="190"/>
      <c r="E132" s="190"/>
      <c r="F132" s="255"/>
      <c r="G132" s="254"/>
      <c r="H132" s="255"/>
      <c r="I132" s="190"/>
      <c r="J132" s="255"/>
      <c r="K132" s="190"/>
      <c r="L132" s="190"/>
      <c r="M132" s="192"/>
      <c r="N132" s="191"/>
      <c r="O132" s="193">
        <v>11015.39</v>
      </c>
      <c r="P132" s="156"/>
    </row>
    <row r="133" spans="1:16" s="155" customFormat="1" x14ac:dyDescent="0.25">
      <c r="A133" s="236"/>
      <c r="B133" s="327"/>
      <c r="C133" s="418" t="s">
        <v>514</v>
      </c>
      <c r="D133" s="190"/>
      <c r="E133" s="190"/>
      <c r="F133" s="255"/>
      <c r="G133" s="254"/>
      <c r="H133" s="255"/>
      <c r="I133" s="190"/>
      <c r="J133" s="255"/>
      <c r="K133" s="190"/>
      <c r="L133" s="190"/>
      <c r="M133" s="192"/>
      <c r="N133" s="191"/>
      <c r="O133" s="193">
        <v>40401.42</v>
      </c>
      <c r="P133" s="156"/>
    </row>
    <row r="134" spans="1:16" s="155" customFormat="1" ht="30" x14ac:dyDescent="0.25">
      <c r="A134" s="236"/>
      <c r="B134" s="327"/>
      <c r="C134" s="418" t="s">
        <v>546</v>
      </c>
      <c r="D134" s="190"/>
      <c r="E134" s="190"/>
      <c r="F134" s="255"/>
      <c r="G134" s="254"/>
      <c r="H134" s="255"/>
      <c r="I134" s="190"/>
      <c r="J134" s="255"/>
      <c r="K134" s="190"/>
      <c r="L134" s="190"/>
      <c r="M134" s="192"/>
      <c r="N134" s="191"/>
      <c r="O134" s="193">
        <v>15226.9</v>
      </c>
      <c r="P134" s="156"/>
    </row>
    <row r="135" spans="1:16" s="155" customFormat="1" ht="30" x14ac:dyDescent="0.25">
      <c r="A135" s="236"/>
      <c r="B135" s="327"/>
      <c r="C135" s="418" t="s">
        <v>547</v>
      </c>
      <c r="D135" s="190"/>
      <c r="E135" s="190"/>
      <c r="F135" s="255"/>
      <c r="G135" s="254"/>
      <c r="H135" s="255"/>
      <c r="I135" s="190"/>
      <c r="J135" s="255"/>
      <c r="K135" s="190"/>
      <c r="L135" s="190"/>
      <c r="M135" s="192"/>
      <c r="N135" s="191"/>
      <c r="O135" s="193">
        <v>44570.39</v>
      </c>
      <c r="P135" s="156"/>
    </row>
    <row r="136" spans="1:16" s="155" customFormat="1" ht="70.900000000000006" customHeight="1" x14ac:dyDescent="0.25">
      <c r="A136" s="236"/>
      <c r="B136" s="327"/>
      <c r="C136" s="416" t="s">
        <v>548</v>
      </c>
      <c r="D136" s="190"/>
      <c r="E136" s="190"/>
      <c r="F136" s="255"/>
      <c r="G136" s="254"/>
      <c r="H136" s="255"/>
      <c r="I136" s="190"/>
      <c r="J136" s="255"/>
      <c r="K136" s="190"/>
      <c r="L136" s="190"/>
      <c r="M136" s="192"/>
      <c r="N136" s="191"/>
      <c r="O136" s="257">
        <v>9342.5300000000007</v>
      </c>
      <c r="P136" s="156"/>
    </row>
    <row r="137" spans="1:16" s="155" customFormat="1" x14ac:dyDescent="0.25">
      <c r="A137" s="236"/>
      <c r="B137" s="327"/>
      <c r="C137" s="420" t="s">
        <v>402</v>
      </c>
      <c r="D137" s="190"/>
      <c r="E137" s="190"/>
      <c r="F137" s="255"/>
      <c r="G137" s="254"/>
      <c r="H137" s="255"/>
      <c r="I137" s="190"/>
      <c r="J137" s="255"/>
      <c r="K137" s="190"/>
      <c r="L137" s="190"/>
      <c r="M137" s="192"/>
      <c r="N137" s="191"/>
      <c r="O137" s="193">
        <v>3509.14</v>
      </c>
      <c r="P137" s="156"/>
    </row>
    <row r="138" spans="1:16" s="155" customFormat="1" x14ac:dyDescent="0.25">
      <c r="A138" s="236"/>
      <c r="B138" s="327"/>
      <c r="C138" s="420" t="s">
        <v>508</v>
      </c>
      <c r="D138" s="190"/>
      <c r="E138" s="190"/>
      <c r="F138" s="255"/>
      <c r="G138" s="254"/>
      <c r="H138" s="255"/>
      <c r="I138" s="190"/>
      <c r="J138" s="255"/>
      <c r="K138" s="190"/>
      <c r="L138" s="190"/>
      <c r="M138" s="192"/>
      <c r="N138" s="191"/>
      <c r="O138" s="193">
        <v>3075.32</v>
      </c>
      <c r="P138" s="156"/>
    </row>
    <row r="139" spans="1:16" s="155" customFormat="1" x14ac:dyDescent="0.25">
      <c r="A139" s="236"/>
      <c r="B139" s="327"/>
      <c r="C139" s="420" t="s">
        <v>509</v>
      </c>
      <c r="D139" s="190"/>
      <c r="E139" s="190"/>
      <c r="F139" s="255"/>
      <c r="G139" s="254"/>
      <c r="H139" s="255"/>
      <c r="I139" s="190"/>
      <c r="J139" s="255"/>
      <c r="K139" s="190"/>
      <c r="L139" s="190"/>
      <c r="M139" s="192"/>
      <c r="N139" s="191"/>
      <c r="O139" s="193">
        <v>3641.86</v>
      </c>
      <c r="P139" s="156"/>
    </row>
    <row r="140" spans="1:16" s="155" customFormat="1" ht="30" x14ac:dyDescent="0.25">
      <c r="A140" s="236"/>
      <c r="B140" s="327"/>
      <c r="C140" s="419" t="s">
        <v>528</v>
      </c>
      <c r="D140" s="190"/>
      <c r="E140" s="190"/>
      <c r="F140" s="255"/>
      <c r="G140" s="254"/>
      <c r="H140" s="255"/>
      <c r="I140" s="190"/>
      <c r="J140" s="255"/>
      <c r="K140" s="190"/>
      <c r="L140" s="190"/>
      <c r="M140" s="192"/>
      <c r="N140" s="191"/>
      <c r="O140" s="193">
        <v>125.14</v>
      </c>
      <c r="P140" s="156"/>
    </row>
    <row r="141" spans="1:16" s="155" customFormat="1" x14ac:dyDescent="0.25">
      <c r="A141" s="236"/>
      <c r="B141" s="327"/>
      <c r="C141" s="420" t="s">
        <v>511</v>
      </c>
      <c r="D141" s="190"/>
      <c r="E141" s="190"/>
      <c r="F141" s="255"/>
      <c r="G141" s="254"/>
      <c r="H141" s="255"/>
      <c r="I141" s="190"/>
      <c r="J141" s="255"/>
      <c r="K141" s="190"/>
      <c r="L141" s="190"/>
      <c r="M141" s="192"/>
      <c r="N141" s="191"/>
      <c r="O141" s="193">
        <v>13368.7</v>
      </c>
      <c r="P141" s="156"/>
    </row>
    <row r="142" spans="1:16" s="155" customFormat="1" x14ac:dyDescent="0.25">
      <c r="A142" s="236"/>
      <c r="B142" s="327"/>
      <c r="C142" s="420" t="s">
        <v>543</v>
      </c>
      <c r="D142" s="190"/>
      <c r="E142" s="190"/>
      <c r="F142" s="255"/>
      <c r="G142" s="254"/>
      <c r="H142" s="255"/>
      <c r="I142" s="190"/>
      <c r="J142" s="255"/>
      <c r="K142" s="190"/>
      <c r="L142" s="190"/>
      <c r="M142" s="192"/>
      <c r="N142" s="191"/>
      <c r="O142" s="193">
        <v>12360.89</v>
      </c>
      <c r="P142" s="156"/>
    </row>
    <row r="143" spans="1:16" s="155" customFormat="1" x14ac:dyDescent="0.25">
      <c r="A143" s="236"/>
      <c r="B143" s="327"/>
      <c r="C143" s="420" t="s">
        <v>549</v>
      </c>
      <c r="D143" s="190"/>
      <c r="E143" s="190"/>
      <c r="F143" s="255"/>
      <c r="G143" s="254"/>
      <c r="H143" s="255"/>
      <c r="I143" s="190"/>
      <c r="J143" s="255"/>
      <c r="K143" s="190"/>
      <c r="L143" s="190"/>
      <c r="M143" s="192"/>
      <c r="N143" s="191"/>
      <c r="O143" s="193">
        <v>15325.11</v>
      </c>
      <c r="P143" s="156"/>
    </row>
    <row r="144" spans="1:16" s="155" customFormat="1" x14ac:dyDescent="0.25">
      <c r="A144" s="236"/>
      <c r="B144" s="327"/>
      <c r="C144" s="420" t="s">
        <v>514</v>
      </c>
      <c r="D144" s="190"/>
      <c r="E144" s="190"/>
      <c r="F144" s="255"/>
      <c r="G144" s="254"/>
      <c r="H144" s="255"/>
      <c r="I144" s="190"/>
      <c r="J144" s="255"/>
      <c r="K144" s="190"/>
      <c r="L144" s="190"/>
      <c r="M144" s="192"/>
      <c r="N144" s="191"/>
      <c r="O144" s="193">
        <v>50314.57</v>
      </c>
      <c r="P144" s="156"/>
    </row>
    <row r="145" spans="1:16" s="155" customFormat="1" ht="30" x14ac:dyDescent="0.25">
      <c r="A145" s="236"/>
      <c r="B145" s="327"/>
      <c r="C145" s="420" t="s">
        <v>519</v>
      </c>
      <c r="D145" s="190"/>
      <c r="E145" s="190"/>
      <c r="F145" s="255"/>
      <c r="G145" s="254"/>
      <c r="H145" s="255"/>
      <c r="I145" s="190"/>
      <c r="J145" s="255"/>
      <c r="K145" s="190"/>
      <c r="L145" s="190"/>
      <c r="M145" s="192"/>
      <c r="N145" s="191"/>
      <c r="O145" s="193">
        <v>35220.199999999997</v>
      </c>
      <c r="P145" s="156"/>
    </row>
    <row r="146" spans="1:16" s="155" customFormat="1" ht="30" x14ac:dyDescent="0.25">
      <c r="A146" s="236"/>
      <c r="B146" s="348"/>
      <c r="C146" s="420" t="s">
        <v>550</v>
      </c>
      <c r="D146" s="190"/>
      <c r="E146" s="190"/>
      <c r="F146" s="255"/>
      <c r="G146" s="254"/>
      <c r="H146" s="255"/>
      <c r="I146" s="190"/>
      <c r="J146" s="255"/>
      <c r="K146" s="190"/>
      <c r="L146" s="190"/>
      <c r="M146" s="192"/>
      <c r="N146" s="191"/>
      <c r="O146" s="193">
        <v>54847.85</v>
      </c>
      <c r="P146" s="156"/>
    </row>
    <row r="147" spans="1:16" ht="71.25" customHeight="1" x14ac:dyDescent="0.25">
      <c r="A147" s="267">
        <v>22</v>
      </c>
      <c r="B147" s="306" t="s">
        <v>432</v>
      </c>
      <c r="C147" s="422" t="s">
        <v>551</v>
      </c>
      <c r="D147" s="255">
        <v>6035.5</v>
      </c>
      <c r="E147" s="306" t="s">
        <v>106</v>
      </c>
      <c r="F147" s="135">
        <v>4797.2299999999996</v>
      </c>
      <c r="G147" s="307" t="s">
        <v>107</v>
      </c>
      <c r="H147" s="255">
        <v>6035.5</v>
      </c>
      <c r="I147" s="255"/>
      <c r="J147" s="255">
        <v>6035.5</v>
      </c>
      <c r="K147" s="255">
        <v>6035.5</v>
      </c>
      <c r="L147" s="255">
        <v>6035.5</v>
      </c>
      <c r="M147" s="138"/>
      <c r="N147" s="191">
        <v>7408.46</v>
      </c>
      <c r="O147" s="181">
        <v>7977.56</v>
      </c>
      <c r="P147" s="156">
        <f t="shared" ref="P147:P169" si="4">O147-H147</f>
        <v>1942.0600000000004</v>
      </c>
    </row>
    <row r="148" spans="1:16" x14ac:dyDescent="0.25">
      <c r="A148" s="267"/>
      <c r="B148" s="306"/>
      <c r="C148" s="423" t="s">
        <v>552</v>
      </c>
      <c r="D148" s="255">
        <v>139.26</v>
      </c>
      <c r="E148" s="306"/>
      <c r="F148" s="135">
        <f>139.86</f>
        <v>139.86000000000001</v>
      </c>
      <c r="G148" s="308"/>
      <c r="H148" s="255">
        <v>139.26</v>
      </c>
      <c r="I148" s="255"/>
      <c r="J148" s="255">
        <v>139.26</v>
      </c>
      <c r="K148" s="255">
        <v>139.26</v>
      </c>
      <c r="L148" s="255">
        <v>139.26</v>
      </c>
      <c r="M148" s="138"/>
      <c r="N148" s="191">
        <v>139.26</v>
      </c>
      <c r="O148" s="134">
        <v>4536.91</v>
      </c>
      <c r="P148" s="156">
        <f t="shared" si="4"/>
        <v>4397.6499999999996</v>
      </c>
    </row>
    <row r="149" spans="1:16" x14ac:dyDescent="0.25">
      <c r="A149" s="267"/>
      <c r="B149" s="306"/>
      <c r="C149" s="423" t="s">
        <v>508</v>
      </c>
      <c r="D149" s="255"/>
      <c r="E149" s="306"/>
      <c r="F149" s="135">
        <v>0</v>
      </c>
      <c r="G149" s="308"/>
      <c r="H149" s="255"/>
      <c r="I149" s="255"/>
      <c r="J149" s="255"/>
      <c r="K149" s="255"/>
      <c r="L149" s="255"/>
      <c r="M149" s="138"/>
      <c r="N149" s="191"/>
      <c r="O149" s="134"/>
      <c r="P149" s="156">
        <f t="shared" si="4"/>
        <v>0</v>
      </c>
    </row>
    <row r="150" spans="1:16" x14ac:dyDescent="0.25">
      <c r="A150" s="267"/>
      <c r="B150" s="306"/>
      <c r="C150" s="423" t="s">
        <v>553</v>
      </c>
      <c r="D150" s="255">
        <v>3830.24</v>
      </c>
      <c r="E150" s="306"/>
      <c r="F150" s="135">
        <f>3613.43</f>
        <v>3613.43</v>
      </c>
      <c r="G150" s="308"/>
      <c r="H150" s="255">
        <v>3830.24</v>
      </c>
      <c r="I150" s="136">
        <f>D150-H150</f>
        <v>0</v>
      </c>
      <c r="J150" s="255">
        <v>3830.24</v>
      </c>
      <c r="K150" s="255">
        <v>3830.24</v>
      </c>
      <c r="L150" s="255">
        <v>3830.24</v>
      </c>
      <c r="M150" s="138"/>
      <c r="N150" s="191">
        <v>4213.26</v>
      </c>
      <c r="O150" s="134">
        <v>4536.91</v>
      </c>
      <c r="P150" s="156">
        <f t="shared" si="4"/>
        <v>706.67000000000007</v>
      </c>
    </row>
    <row r="151" spans="1:16" ht="30" x14ac:dyDescent="0.25">
      <c r="A151" s="267"/>
      <c r="B151" s="306"/>
      <c r="C151" s="421" t="s">
        <v>510</v>
      </c>
      <c r="D151" s="255"/>
      <c r="E151" s="306"/>
      <c r="F151" s="135"/>
      <c r="G151" s="308"/>
      <c r="H151" s="255"/>
      <c r="I151" s="136"/>
      <c r="J151" s="255"/>
      <c r="K151" s="255"/>
      <c r="L151" s="255"/>
      <c r="M151" s="138"/>
      <c r="N151" s="191"/>
      <c r="O151" s="134">
        <v>175.62</v>
      </c>
      <c r="P151" s="156"/>
    </row>
    <row r="152" spans="1:16" x14ac:dyDescent="0.25">
      <c r="A152" s="267"/>
      <c r="B152" s="306"/>
      <c r="C152" s="424" t="s">
        <v>511</v>
      </c>
      <c r="D152" s="255"/>
      <c r="E152" s="306"/>
      <c r="F152" s="135"/>
      <c r="G152" s="308"/>
      <c r="H152" s="255"/>
      <c r="I152" s="136"/>
      <c r="J152" s="255"/>
      <c r="K152" s="255"/>
      <c r="L152" s="255"/>
      <c r="M152" s="138"/>
      <c r="N152" s="191"/>
      <c r="O152" s="193">
        <v>11147.91</v>
      </c>
      <c r="P152" s="156"/>
    </row>
    <row r="153" spans="1:16" x14ac:dyDescent="0.25">
      <c r="A153" s="267"/>
      <c r="B153" s="306"/>
      <c r="C153" s="424" t="s">
        <v>543</v>
      </c>
      <c r="D153" s="255"/>
      <c r="E153" s="306"/>
      <c r="F153" s="135"/>
      <c r="G153" s="308"/>
      <c r="H153" s="255"/>
      <c r="I153" s="136"/>
      <c r="J153" s="255"/>
      <c r="K153" s="255"/>
      <c r="L153" s="255"/>
      <c r="M153" s="138"/>
      <c r="N153" s="191"/>
      <c r="O153" s="193">
        <v>8726.57</v>
      </c>
      <c r="P153" s="156"/>
    </row>
    <row r="154" spans="1:16" x14ac:dyDescent="0.25">
      <c r="A154" s="267"/>
      <c r="B154" s="306"/>
      <c r="C154" s="424" t="s">
        <v>544</v>
      </c>
      <c r="D154" s="255"/>
      <c r="E154" s="306"/>
      <c r="F154" s="135"/>
      <c r="G154" s="308"/>
      <c r="H154" s="255"/>
      <c r="I154" s="136"/>
      <c r="J154" s="255"/>
      <c r="K154" s="255"/>
      <c r="L154" s="255"/>
      <c r="M154" s="138"/>
      <c r="N154" s="191"/>
      <c r="O154" s="193">
        <v>11750.31</v>
      </c>
      <c r="P154" s="156"/>
    </row>
    <row r="155" spans="1:16" x14ac:dyDescent="0.25">
      <c r="A155" s="267"/>
      <c r="B155" s="306"/>
      <c r="C155" s="424" t="s">
        <v>514</v>
      </c>
      <c r="D155" s="255"/>
      <c r="E155" s="306"/>
      <c r="F155" s="135"/>
      <c r="G155" s="308"/>
      <c r="H155" s="255"/>
      <c r="I155" s="136"/>
      <c r="J155" s="255"/>
      <c r="K155" s="255"/>
      <c r="L155" s="255"/>
      <c r="M155" s="138"/>
      <c r="N155" s="191"/>
      <c r="O155" s="193">
        <v>15423.52</v>
      </c>
      <c r="P155" s="156"/>
    </row>
    <row r="156" spans="1:16" ht="30" x14ac:dyDescent="0.25">
      <c r="A156" s="267"/>
      <c r="B156" s="306"/>
      <c r="C156" s="424" t="s">
        <v>546</v>
      </c>
      <c r="D156" s="255"/>
      <c r="E156" s="306"/>
      <c r="F156" s="135"/>
      <c r="G156" s="308"/>
      <c r="H156" s="255"/>
      <c r="I156" s="136"/>
      <c r="J156" s="255"/>
      <c r="K156" s="255"/>
      <c r="L156" s="255"/>
      <c r="M156" s="138"/>
      <c r="N156" s="191"/>
      <c r="O156" s="193">
        <v>12072.34</v>
      </c>
      <c r="P156" s="156"/>
    </row>
    <row r="157" spans="1:16" ht="30" x14ac:dyDescent="0.25">
      <c r="A157" s="267"/>
      <c r="B157" s="306"/>
      <c r="C157" s="424" t="s">
        <v>547</v>
      </c>
      <c r="D157" s="255"/>
      <c r="E157" s="306"/>
      <c r="F157" s="135"/>
      <c r="G157" s="308"/>
      <c r="H157" s="255"/>
      <c r="I157" s="136"/>
      <c r="J157" s="255"/>
      <c r="K157" s="255"/>
      <c r="L157" s="255"/>
      <c r="M157" s="138"/>
      <c r="N157" s="191"/>
      <c r="O157" s="193">
        <v>18374.54</v>
      </c>
      <c r="P157" s="156"/>
    </row>
    <row r="158" spans="1:16" ht="42.75" x14ac:dyDescent="0.25">
      <c r="A158" s="267"/>
      <c r="B158" s="306"/>
      <c r="C158" s="425" t="s">
        <v>554</v>
      </c>
      <c r="D158" s="255"/>
      <c r="E158" s="306"/>
      <c r="F158" s="135"/>
      <c r="G158" s="308"/>
      <c r="H158" s="255"/>
      <c r="I158" s="136"/>
      <c r="J158" s="255"/>
      <c r="K158" s="255"/>
      <c r="L158" s="255"/>
      <c r="M158" s="138"/>
      <c r="N158" s="191"/>
      <c r="O158" s="257">
        <v>5924.66</v>
      </c>
      <c r="P158" s="156"/>
    </row>
    <row r="159" spans="1:16" x14ac:dyDescent="0.25">
      <c r="A159" s="267"/>
      <c r="B159" s="306"/>
      <c r="C159" s="426" t="s">
        <v>552</v>
      </c>
      <c r="D159" s="255"/>
      <c r="E159" s="306"/>
      <c r="F159" s="135"/>
      <c r="G159" s="308"/>
      <c r="H159" s="255"/>
      <c r="I159" s="136"/>
      <c r="J159" s="255"/>
      <c r="K159" s="255"/>
      <c r="L159" s="255"/>
      <c r="M159" s="138"/>
      <c r="N159" s="191"/>
      <c r="O159" s="193">
        <v>3191.74</v>
      </c>
      <c r="P159" s="156"/>
    </row>
    <row r="160" spans="1:16" x14ac:dyDescent="0.25">
      <c r="A160" s="267"/>
      <c r="B160" s="306"/>
      <c r="C160" s="426" t="s">
        <v>508</v>
      </c>
      <c r="D160" s="255"/>
      <c r="E160" s="306"/>
      <c r="F160" s="135"/>
      <c r="G160" s="308"/>
      <c r="H160" s="255"/>
      <c r="I160" s="136"/>
      <c r="J160" s="255"/>
      <c r="K160" s="255"/>
      <c r="L160" s="255"/>
      <c r="M160" s="138"/>
      <c r="N160" s="191"/>
      <c r="O160" s="193">
        <v>2358.36</v>
      </c>
      <c r="P160" s="156"/>
    </row>
    <row r="161" spans="1:16" ht="30" x14ac:dyDescent="0.25">
      <c r="A161" s="267"/>
      <c r="B161" s="306"/>
      <c r="C161" s="426" t="s">
        <v>510</v>
      </c>
      <c r="D161" s="255"/>
      <c r="E161" s="306"/>
      <c r="F161" s="135"/>
      <c r="G161" s="308"/>
      <c r="H161" s="255"/>
      <c r="I161" s="136"/>
      <c r="J161" s="255"/>
      <c r="K161" s="255"/>
      <c r="L161" s="255"/>
      <c r="M161" s="138"/>
      <c r="N161" s="191"/>
      <c r="O161" s="193">
        <v>148.27000000000001</v>
      </c>
      <c r="P161" s="156"/>
    </row>
    <row r="162" spans="1:16" x14ac:dyDescent="0.25">
      <c r="A162" s="267"/>
      <c r="B162" s="306"/>
      <c r="C162" s="427" t="s">
        <v>555</v>
      </c>
      <c r="D162" s="255"/>
      <c r="E162" s="306"/>
      <c r="F162" s="135"/>
      <c r="G162" s="308"/>
      <c r="H162" s="255"/>
      <c r="I162" s="136"/>
      <c r="J162" s="255"/>
      <c r="K162" s="255"/>
      <c r="L162" s="255"/>
      <c r="M162" s="138"/>
      <c r="N162" s="191"/>
      <c r="O162" s="193">
        <v>3830.24</v>
      </c>
      <c r="P162" s="156"/>
    </row>
    <row r="163" spans="1:16" x14ac:dyDescent="0.25">
      <c r="A163" s="267"/>
      <c r="B163" s="306"/>
      <c r="C163" s="428" t="s">
        <v>511</v>
      </c>
      <c r="D163" s="255"/>
      <c r="E163" s="306"/>
      <c r="F163" s="135"/>
      <c r="G163" s="308"/>
      <c r="H163" s="255"/>
      <c r="I163" s="136"/>
      <c r="J163" s="255"/>
      <c r="K163" s="255"/>
      <c r="L163" s="255"/>
      <c r="M163" s="138"/>
      <c r="N163" s="191"/>
      <c r="O163" s="193">
        <v>8138.88</v>
      </c>
      <c r="P163" s="156"/>
    </row>
    <row r="164" spans="1:16" x14ac:dyDescent="0.25">
      <c r="A164" s="267"/>
      <c r="B164" s="306"/>
      <c r="C164" s="428" t="s">
        <v>543</v>
      </c>
      <c r="D164" s="255"/>
      <c r="E164" s="306"/>
      <c r="F164" s="135"/>
      <c r="G164" s="308"/>
      <c r="H164" s="255"/>
      <c r="I164" s="136"/>
      <c r="J164" s="255"/>
      <c r="K164" s="255"/>
      <c r="L164" s="255"/>
      <c r="M164" s="138"/>
      <c r="N164" s="191"/>
      <c r="O164" s="193">
        <v>6800</v>
      </c>
      <c r="P164" s="156"/>
    </row>
    <row r="165" spans="1:16" x14ac:dyDescent="0.25">
      <c r="A165" s="267"/>
      <c r="B165" s="306"/>
      <c r="C165" s="428" t="s">
        <v>544</v>
      </c>
      <c r="D165" s="255"/>
      <c r="E165" s="306"/>
      <c r="F165" s="135"/>
      <c r="G165" s="308"/>
      <c r="H165" s="255"/>
      <c r="I165" s="136"/>
      <c r="J165" s="255"/>
      <c r="K165" s="255"/>
      <c r="L165" s="255"/>
      <c r="M165" s="138"/>
      <c r="N165" s="191"/>
      <c r="O165" s="193">
        <v>9239.7900000000009</v>
      </c>
      <c r="P165" s="156"/>
    </row>
    <row r="166" spans="1:16" x14ac:dyDescent="0.25">
      <c r="A166" s="267"/>
      <c r="B166" s="306"/>
      <c r="C166" s="429" t="s">
        <v>514</v>
      </c>
      <c r="D166" s="255"/>
      <c r="E166" s="306"/>
      <c r="F166" s="135"/>
      <c r="G166" s="308"/>
      <c r="H166" s="255"/>
      <c r="I166" s="136"/>
      <c r="J166" s="255"/>
      <c r="K166" s="255"/>
      <c r="L166" s="255"/>
      <c r="M166" s="138"/>
      <c r="N166" s="191"/>
      <c r="O166" s="193">
        <v>19542.580000000002</v>
      </c>
      <c r="P166" s="156"/>
    </row>
    <row r="167" spans="1:16" ht="30" x14ac:dyDescent="0.25">
      <c r="A167" s="267"/>
      <c r="B167" s="306"/>
      <c r="C167" s="429" t="s">
        <v>546</v>
      </c>
      <c r="D167" s="255"/>
      <c r="E167" s="306"/>
      <c r="F167" s="135"/>
      <c r="G167" s="308"/>
      <c r="H167" s="255"/>
      <c r="I167" s="136"/>
      <c r="J167" s="255"/>
      <c r="K167" s="255"/>
      <c r="L167" s="255"/>
      <c r="M167" s="138"/>
      <c r="N167" s="191"/>
      <c r="O167" s="234">
        <v>21082.13</v>
      </c>
      <c r="P167" s="156"/>
    </row>
    <row r="168" spans="1:16" ht="30" x14ac:dyDescent="0.25">
      <c r="A168" s="267"/>
      <c r="B168" s="306"/>
      <c r="C168" s="429" t="s">
        <v>547</v>
      </c>
      <c r="D168" s="255">
        <v>8527.25</v>
      </c>
      <c r="E168" s="306"/>
      <c r="F168" s="135">
        <v>7415</v>
      </c>
      <c r="G168" s="308"/>
      <c r="H168" s="255">
        <v>8527.25</v>
      </c>
      <c r="I168" s="255"/>
      <c r="J168" s="255">
        <v>8527.25</v>
      </c>
      <c r="K168" s="255">
        <v>8527.25</v>
      </c>
      <c r="L168" s="255">
        <v>8527.25</v>
      </c>
      <c r="M168" s="138"/>
      <c r="N168" s="191">
        <v>10979.35</v>
      </c>
      <c r="O168" s="134">
        <v>9771.23</v>
      </c>
      <c r="P168" s="156">
        <f t="shared" si="4"/>
        <v>1243.9799999999996</v>
      </c>
    </row>
    <row r="169" spans="1:16" hidden="1" x14ac:dyDescent="0.25">
      <c r="A169" s="267"/>
      <c r="B169" s="306"/>
      <c r="C169" s="135" t="s">
        <v>48</v>
      </c>
      <c r="D169" s="255">
        <v>13045.7</v>
      </c>
      <c r="E169" s="306"/>
      <c r="F169" s="135">
        <v>9023.51</v>
      </c>
      <c r="G169" s="308"/>
      <c r="H169" s="255">
        <v>13045.7</v>
      </c>
      <c r="I169" s="255"/>
      <c r="J169" s="255">
        <v>13045.7</v>
      </c>
      <c r="K169" s="255">
        <v>13045.7</v>
      </c>
      <c r="L169" s="255">
        <v>13045.7</v>
      </c>
      <c r="M169" s="138"/>
      <c r="N169" s="191">
        <v>16796.990000000002</v>
      </c>
      <c r="O169" s="134">
        <v>21082.13</v>
      </c>
      <c r="P169" s="156">
        <f t="shared" si="4"/>
        <v>8036.43</v>
      </c>
    </row>
    <row r="170" spans="1:16" ht="58.5" customHeight="1" x14ac:dyDescent="0.25">
      <c r="A170" s="267">
        <v>25</v>
      </c>
      <c r="B170" s="337" t="s">
        <v>439</v>
      </c>
      <c r="C170" s="430" t="s">
        <v>507</v>
      </c>
      <c r="D170" s="234" t="s">
        <v>375</v>
      </c>
      <c r="E170" s="234" t="s">
        <v>110</v>
      </c>
      <c r="F170" s="233" t="s">
        <v>376</v>
      </c>
      <c r="G170" s="300" t="s">
        <v>111</v>
      </c>
      <c r="H170" s="234" t="s">
        <v>375</v>
      </c>
      <c r="I170" s="234"/>
      <c r="J170" s="234" t="s">
        <v>375</v>
      </c>
      <c r="K170" s="234" t="s">
        <v>375</v>
      </c>
      <c r="L170" s="234" t="s">
        <v>375</v>
      </c>
      <c r="M170" s="71"/>
      <c r="N170" s="164" t="s">
        <v>375</v>
      </c>
      <c r="O170" s="257">
        <v>5766.82</v>
      </c>
      <c r="P170" s="156" t="e">
        <f t="shared" ref="P170:P210" si="5">O170-H170</f>
        <v>#VALUE!</v>
      </c>
    </row>
    <row r="171" spans="1:16" ht="49.5" hidden="1" customHeight="1" x14ac:dyDescent="0.25">
      <c r="A171" s="267"/>
      <c r="B171" s="337"/>
      <c r="C171" s="10"/>
      <c r="D171" s="234" t="s">
        <v>112</v>
      </c>
      <c r="E171" s="268" t="s">
        <v>29</v>
      </c>
      <c r="F171" s="233" t="s">
        <v>112</v>
      </c>
      <c r="G171" s="301"/>
      <c r="H171" s="234" t="s">
        <v>112</v>
      </c>
      <c r="I171" s="234"/>
      <c r="J171" s="234" t="s">
        <v>112</v>
      </c>
      <c r="K171" s="234" t="s">
        <v>113</v>
      </c>
      <c r="L171" s="234" t="s">
        <v>114</v>
      </c>
      <c r="M171" s="71"/>
      <c r="N171" s="164" t="s">
        <v>112</v>
      </c>
      <c r="O171" s="193" t="s">
        <v>112</v>
      </c>
      <c r="P171" s="156" t="e">
        <f t="shared" si="5"/>
        <v>#VALUE!</v>
      </c>
    </row>
    <row r="172" spans="1:16" ht="15.75" hidden="1" customHeight="1" x14ac:dyDescent="0.25">
      <c r="A172" s="267"/>
      <c r="B172" s="337"/>
      <c r="C172" s="10"/>
      <c r="D172" s="234">
        <v>172.32</v>
      </c>
      <c r="E172" s="269"/>
      <c r="F172" s="234">
        <v>172.32</v>
      </c>
      <c r="G172" s="301"/>
      <c r="H172" s="234">
        <v>172.32</v>
      </c>
      <c r="I172" s="234"/>
      <c r="J172" s="234">
        <v>172.32</v>
      </c>
      <c r="K172" s="234">
        <v>173.32</v>
      </c>
      <c r="L172" s="234">
        <v>174.32</v>
      </c>
      <c r="M172" s="71"/>
      <c r="N172" s="164">
        <v>172.32</v>
      </c>
      <c r="O172" s="193">
        <v>172.32</v>
      </c>
      <c r="P172" s="156">
        <f t="shared" si="5"/>
        <v>0</v>
      </c>
    </row>
    <row r="173" spans="1:16" ht="15.75" hidden="1" customHeight="1" x14ac:dyDescent="0.25">
      <c r="A173" s="267"/>
      <c r="B173" s="337"/>
      <c r="C173" s="10"/>
      <c r="D173" s="234" t="s">
        <v>60</v>
      </c>
      <c r="E173" s="269"/>
      <c r="F173" s="234" t="s">
        <v>60</v>
      </c>
      <c r="G173" s="301"/>
      <c r="H173" s="234" t="s">
        <v>60</v>
      </c>
      <c r="I173" s="234"/>
      <c r="J173" s="234" t="s">
        <v>60</v>
      </c>
      <c r="K173" s="234" t="s">
        <v>60</v>
      </c>
      <c r="L173" s="234" t="s">
        <v>60</v>
      </c>
      <c r="M173" s="71"/>
      <c r="N173" s="164" t="s">
        <v>60</v>
      </c>
      <c r="O173" s="193" t="s">
        <v>60</v>
      </c>
      <c r="P173" s="156" t="e">
        <f t="shared" si="5"/>
        <v>#VALUE!</v>
      </c>
    </row>
    <row r="174" spans="1:16" ht="15.75" hidden="1" customHeight="1" x14ac:dyDescent="0.25">
      <c r="A174" s="267"/>
      <c r="B174" s="337"/>
      <c r="C174" s="10"/>
      <c r="D174" s="234">
        <v>201.78</v>
      </c>
      <c r="E174" s="269"/>
      <c r="F174" s="234">
        <v>201.78</v>
      </c>
      <c r="G174" s="301"/>
      <c r="H174" s="234">
        <v>201.78</v>
      </c>
      <c r="I174" s="234"/>
      <c r="J174" s="234">
        <v>201.78</v>
      </c>
      <c r="K174" s="234">
        <v>201.78</v>
      </c>
      <c r="L174" s="234">
        <v>201.78</v>
      </c>
      <c r="M174" s="71"/>
      <c r="N174" s="164">
        <v>201.78</v>
      </c>
      <c r="O174" s="193">
        <v>201.78</v>
      </c>
      <c r="P174" s="156">
        <f t="shared" si="5"/>
        <v>0</v>
      </c>
    </row>
    <row r="175" spans="1:16" ht="15.75" hidden="1" customHeight="1" x14ac:dyDescent="0.25">
      <c r="A175" s="267"/>
      <c r="B175" s="337"/>
      <c r="C175" s="10"/>
      <c r="D175" s="234">
        <v>201.78</v>
      </c>
      <c r="E175" s="270"/>
      <c r="F175" s="234">
        <v>201.78</v>
      </c>
      <c r="G175" s="301"/>
      <c r="H175" s="234">
        <v>201.78</v>
      </c>
      <c r="I175" s="234"/>
      <c r="J175" s="234">
        <v>201.78</v>
      </c>
      <c r="K175" s="234">
        <v>201.78</v>
      </c>
      <c r="L175" s="234">
        <v>201.78</v>
      </c>
      <c r="M175" s="71"/>
      <c r="N175" s="164">
        <v>201.78</v>
      </c>
      <c r="O175" s="193">
        <v>201.78</v>
      </c>
      <c r="P175" s="156">
        <f t="shared" si="5"/>
        <v>0</v>
      </c>
    </row>
    <row r="176" spans="1:16" ht="47.45" hidden="1" customHeight="1" x14ac:dyDescent="0.25">
      <c r="A176" s="267"/>
      <c r="B176" s="337"/>
      <c r="C176" s="10"/>
      <c r="D176" s="234" t="s">
        <v>115</v>
      </c>
      <c r="E176" s="268" t="s">
        <v>21</v>
      </c>
      <c r="F176" s="233" t="s">
        <v>115</v>
      </c>
      <c r="G176" s="301"/>
      <c r="H176" s="234" t="s">
        <v>115</v>
      </c>
      <c r="I176" s="234"/>
      <c r="J176" s="234" t="s">
        <v>115</v>
      </c>
      <c r="K176" s="234" t="s">
        <v>116</v>
      </c>
      <c r="L176" s="234" t="s">
        <v>117</v>
      </c>
      <c r="M176" s="71"/>
      <c r="N176" s="164" t="s">
        <v>115</v>
      </c>
      <c r="O176" s="193" t="s">
        <v>115</v>
      </c>
      <c r="P176" s="156" t="e">
        <f t="shared" si="5"/>
        <v>#VALUE!</v>
      </c>
    </row>
    <row r="177" spans="1:21" ht="15.75" hidden="1" customHeight="1" x14ac:dyDescent="0.25">
      <c r="A177" s="267"/>
      <c r="B177" s="337"/>
      <c r="C177" s="10"/>
      <c r="D177" s="234">
        <v>178.3</v>
      </c>
      <c r="E177" s="269"/>
      <c r="F177" s="234">
        <v>178.3</v>
      </c>
      <c r="G177" s="301"/>
      <c r="H177" s="234">
        <v>178.3</v>
      </c>
      <c r="I177" s="234"/>
      <c r="J177" s="234">
        <v>178.3</v>
      </c>
      <c r="K177" s="234">
        <v>178.3</v>
      </c>
      <c r="L177" s="234">
        <v>178.3</v>
      </c>
      <c r="M177" s="71"/>
      <c r="N177" s="164">
        <v>178.3</v>
      </c>
      <c r="O177" s="193">
        <v>178.3</v>
      </c>
      <c r="P177" s="156">
        <f t="shared" si="5"/>
        <v>0</v>
      </c>
    </row>
    <row r="178" spans="1:21" ht="15.75" hidden="1" customHeight="1" x14ac:dyDescent="0.25">
      <c r="A178" s="267"/>
      <c r="B178" s="337"/>
      <c r="C178" s="10"/>
      <c r="D178" s="234">
        <v>206.52</v>
      </c>
      <c r="E178" s="269"/>
      <c r="F178" s="234">
        <v>206.52</v>
      </c>
      <c r="G178" s="301"/>
      <c r="H178" s="234">
        <v>206.52</v>
      </c>
      <c r="I178" s="234"/>
      <c r="J178" s="234">
        <v>206.52</v>
      </c>
      <c r="K178" s="234">
        <v>206.52</v>
      </c>
      <c r="L178" s="234">
        <v>206.52</v>
      </c>
      <c r="M178" s="71"/>
      <c r="N178" s="164">
        <v>206.52</v>
      </c>
      <c r="O178" s="193">
        <v>206.52</v>
      </c>
      <c r="P178" s="156">
        <f t="shared" si="5"/>
        <v>0</v>
      </c>
    </row>
    <row r="179" spans="1:21" ht="15.75" hidden="1" customHeight="1" x14ac:dyDescent="0.25">
      <c r="A179" s="267"/>
      <c r="B179" s="337"/>
      <c r="C179" s="10"/>
      <c r="D179" s="234">
        <v>232.75</v>
      </c>
      <c r="E179" s="269"/>
      <c r="F179" s="234">
        <v>232.75</v>
      </c>
      <c r="G179" s="301"/>
      <c r="H179" s="234">
        <v>232.75</v>
      </c>
      <c r="I179" s="234"/>
      <c r="J179" s="234">
        <v>232.75</v>
      </c>
      <c r="K179" s="234">
        <v>232.75</v>
      </c>
      <c r="L179" s="234">
        <v>232.75</v>
      </c>
      <c r="M179" s="71"/>
      <c r="N179" s="164">
        <v>232.75</v>
      </c>
      <c r="O179" s="193">
        <v>232.75</v>
      </c>
      <c r="P179" s="156">
        <f t="shared" si="5"/>
        <v>0</v>
      </c>
    </row>
    <row r="180" spans="1:21" ht="15.75" hidden="1" customHeight="1" x14ac:dyDescent="0.25">
      <c r="A180" s="267"/>
      <c r="B180" s="337"/>
      <c r="C180" s="10"/>
      <c r="D180" s="234">
        <v>232.75</v>
      </c>
      <c r="E180" s="270"/>
      <c r="F180" s="234">
        <v>232.75</v>
      </c>
      <c r="G180" s="301"/>
      <c r="H180" s="234">
        <v>232.75</v>
      </c>
      <c r="I180" s="234"/>
      <c r="J180" s="234">
        <v>232.75</v>
      </c>
      <c r="K180" s="234">
        <v>232.75</v>
      </c>
      <c r="L180" s="234">
        <v>232.75</v>
      </c>
      <c r="M180" s="71"/>
      <c r="N180" s="164">
        <v>232.75</v>
      </c>
      <c r="O180" s="193">
        <v>232.75</v>
      </c>
      <c r="P180" s="156">
        <f t="shared" si="5"/>
        <v>0</v>
      </c>
    </row>
    <row r="181" spans="1:21" ht="15.75" customHeight="1" x14ac:dyDescent="0.25">
      <c r="A181" s="267"/>
      <c r="B181" s="337"/>
      <c r="C181" s="432" t="s">
        <v>552</v>
      </c>
      <c r="D181" s="234"/>
      <c r="E181" s="237"/>
      <c r="F181" s="234"/>
      <c r="G181" s="301"/>
      <c r="H181" s="234"/>
      <c r="I181" s="234"/>
      <c r="J181" s="234"/>
      <c r="K181" s="234"/>
      <c r="L181" s="234"/>
      <c r="M181" s="71"/>
      <c r="N181" s="164"/>
      <c r="O181" s="193">
        <v>3768.98</v>
      </c>
      <c r="P181" s="156"/>
    </row>
    <row r="182" spans="1:21" ht="15.75" customHeight="1" x14ac:dyDescent="0.25">
      <c r="A182" s="267"/>
      <c r="B182" s="337"/>
      <c r="C182" s="432" t="s">
        <v>508</v>
      </c>
      <c r="D182" s="234"/>
      <c r="E182" s="237"/>
      <c r="F182" s="6"/>
      <c r="G182" s="301"/>
      <c r="H182" s="234"/>
      <c r="I182" s="234"/>
      <c r="J182" s="234"/>
      <c r="K182" s="234"/>
      <c r="L182" s="234"/>
      <c r="M182" s="71"/>
      <c r="N182" s="164"/>
      <c r="O182" s="193">
        <v>0</v>
      </c>
      <c r="P182" s="156">
        <f t="shared" si="5"/>
        <v>0</v>
      </c>
    </row>
    <row r="183" spans="1:21" ht="15.75" customHeight="1" x14ac:dyDescent="0.25">
      <c r="A183" s="267"/>
      <c r="B183" s="337"/>
      <c r="C183" s="431" t="s">
        <v>555</v>
      </c>
      <c r="D183" s="234">
        <v>3819.01</v>
      </c>
      <c r="E183" s="237"/>
      <c r="F183" s="6">
        <f>3819.01</f>
        <v>3819.01</v>
      </c>
      <c r="G183" s="301"/>
      <c r="H183" s="234">
        <v>3819.01</v>
      </c>
      <c r="I183" s="27">
        <f>D183-H183</f>
        <v>0</v>
      </c>
      <c r="J183" s="234">
        <v>3819.01</v>
      </c>
      <c r="K183" s="234">
        <v>3819.01</v>
      </c>
      <c r="L183" s="234">
        <v>3819.01</v>
      </c>
      <c r="M183" s="71"/>
      <c r="N183" s="164">
        <v>3819.01</v>
      </c>
      <c r="O183" s="193">
        <v>3768.98</v>
      </c>
      <c r="P183" s="156">
        <f t="shared" si="5"/>
        <v>-50.0300000000002</v>
      </c>
    </row>
    <row r="184" spans="1:21" ht="15.75" customHeight="1" x14ac:dyDescent="0.25">
      <c r="A184" s="267"/>
      <c r="B184" s="337"/>
      <c r="C184" s="433" t="s">
        <v>511</v>
      </c>
      <c r="D184" s="234"/>
      <c r="E184" s="237"/>
      <c r="F184" s="6"/>
      <c r="G184" s="301"/>
      <c r="H184" s="234"/>
      <c r="I184" s="27"/>
      <c r="J184" s="234"/>
      <c r="K184" s="234"/>
      <c r="L184" s="234"/>
      <c r="M184" s="71"/>
      <c r="N184" s="164"/>
      <c r="O184" s="193">
        <v>7733.37</v>
      </c>
      <c r="P184" s="156"/>
    </row>
    <row r="185" spans="1:21" ht="15.75" customHeight="1" x14ac:dyDescent="0.25">
      <c r="A185" s="267"/>
      <c r="B185" s="337"/>
      <c r="C185" s="433" t="s">
        <v>543</v>
      </c>
      <c r="D185" s="234"/>
      <c r="E185" s="237"/>
      <c r="F185" s="6"/>
      <c r="G185" s="301"/>
      <c r="H185" s="234"/>
      <c r="I185" s="234"/>
      <c r="J185" s="234"/>
      <c r="K185" s="234"/>
      <c r="L185" s="234"/>
      <c r="M185" s="71"/>
      <c r="N185" s="164"/>
      <c r="O185" s="193">
        <v>0</v>
      </c>
      <c r="P185" s="156">
        <f t="shared" si="5"/>
        <v>0</v>
      </c>
    </row>
    <row r="186" spans="1:21" ht="15.75" customHeight="1" x14ac:dyDescent="0.25">
      <c r="A186" s="267"/>
      <c r="B186" s="337"/>
      <c r="C186" s="433" t="s">
        <v>544</v>
      </c>
      <c r="D186" s="234">
        <v>7836.02</v>
      </c>
      <c r="E186" s="237"/>
      <c r="F186" s="6">
        <f>7836.02</f>
        <v>7836.02</v>
      </c>
      <c r="G186" s="301"/>
      <c r="H186" s="234">
        <v>7836.02</v>
      </c>
      <c r="I186" s="234"/>
      <c r="J186" s="234">
        <v>7836.02</v>
      </c>
      <c r="K186" s="234">
        <v>7836.02</v>
      </c>
      <c r="L186" s="234">
        <v>7836.02</v>
      </c>
      <c r="M186" s="71"/>
      <c r="N186" s="164">
        <v>7836.02</v>
      </c>
      <c r="O186" s="193">
        <v>7733.37</v>
      </c>
      <c r="P186" s="156">
        <f t="shared" si="5"/>
        <v>-102.65000000000055</v>
      </c>
    </row>
    <row r="187" spans="1:21" ht="32.25" customHeight="1" x14ac:dyDescent="0.25">
      <c r="A187" s="267"/>
      <c r="B187" s="337"/>
      <c r="C187" s="432" t="s">
        <v>510</v>
      </c>
      <c r="D187" s="234">
        <v>129.46</v>
      </c>
      <c r="E187" s="237"/>
      <c r="F187" s="6">
        <v>129.46</v>
      </c>
      <c r="G187" s="301"/>
      <c r="H187" s="234">
        <v>129.46</v>
      </c>
      <c r="I187" s="234"/>
      <c r="J187" s="234">
        <v>129.46</v>
      </c>
      <c r="K187" s="234">
        <v>129.46</v>
      </c>
      <c r="L187" s="234">
        <v>129.46</v>
      </c>
      <c r="M187" s="71"/>
      <c r="N187" s="164">
        <v>129.46</v>
      </c>
      <c r="O187" s="193">
        <v>127.76</v>
      </c>
      <c r="P187" s="156">
        <f t="shared" si="5"/>
        <v>-1.7000000000000028</v>
      </c>
    </row>
    <row r="188" spans="1:21" ht="15.75" customHeight="1" x14ac:dyDescent="0.25">
      <c r="A188" s="267"/>
      <c r="B188" s="337"/>
      <c r="C188" s="433" t="s">
        <v>514</v>
      </c>
      <c r="D188" s="86"/>
      <c r="E188" s="183"/>
      <c r="F188" s="28"/>
      <c r="G188" s="301"/>
      <c r="H188" s="234"/>
      <c r="I188" s="234"/>
      <c r="J188" s="234"/>
      <c r="K188" s="234"/>
      <c r="L188" s="234"/>
      <c r="M188" s="71"/>
      <c r="N188" s="164"/>
      <c r="O188" s="193">
        <v>8233.92</v>
      </c>
      <c r="P188" s="156">
        <f t="shared" si="5"/>
        <v>8233.92</v>
      </c>
    </row>
    <row r="189" spans="1:21" ht="15.75" customHeight="1" x14ac:dyDescent="0.25">
      <c r="A189" s="267"/>
      <c r="B189" s="337"/>
      <c r="C189" s="433" t="s">
        <v>546</v>
      </c>
      <c r="D189" s="86">
        <v>6806</v>
      </c>
      <c r="E189" s="183"/>
      <c r="F189" s="28"/>
      <c r="G189" s="301"/>
      <c r="H189" s="234">
        <v>6806</v>
      </c>
      <c r="I189" s="234"/>
      <c r="J189" s="234">
        <v>6806</v>
      </c>
      <c r="K189" s="234">
        <v>6806</v>
      </c>
      <c r="L189" s="234">
        <v>6806</v>
      </c>
      <c r="M189" s="71"/>
      <c r="N189" s="164">
        <v>6806</v>
      </c>
      <c r="O189" s="193">
        <v>6716.84</v>
      </c>
      <c r="P189" s="156">
        <f t="shared" si="5"/>
        <v>-89.159999999999854</v>
      </c>
    </row>
    <row r="190" spans="1:21" ht="15.75" customHeight="1" x14ac:dyDescent="0.25">
      <c r="A190" s="267"/>
      <c r="B190" s="337"/>
      <c r="C190" s="433" t="s">
        <v>547</v>
      </c>
      <c r="D190" s="86">
        <v>8343.2199999999993</v>
      </c>
      <c r="E190" s="183"/>
      <c r="F190" s="28"/>
      <c r="G190" s="309"/>
      <c r="H190" s="234">
        <v>8343.2199999999993</v>
      </c>
      <c r="I190" s="234"/>
      <c r="J190" s="234">
        <v>8343.2199999999993</v>
      </c>
      <c r="K190" s="234">
        <v>8343.2199999999993</v>
      </c>
      <c r="L190" s="234">
        <v>8343.2199999999993</v>
      </c>
      <c r="M190" s="71"/>
      <c r="N190" s="164">
        <v>8343.2199999999993</v>
      </c>
      <c r="O190" s="193">
        <v>8233.92</v>
      </c>
      <c r="P190" s="156">
        <f t="shared" si="5"/>
        <v>-109.29999999999927</v>
      </c>
    </row>
    <row r="191" spans="1:21" ht="42.75" x14ac:dyDescent="0.25">
      <c r="A191" s="300">
        <v>26</v>
      </c>
      <c r="B191" s="341" t="s">
        <v>557</v>
      </c>
      <c r="C191" s="434" t="s">
        <v>507</v>
      </c>
      <c r="D191" s="234">
        <v>7759.22</v>
      </c>
      <c r="E191" s="267" t="s">
        <v>55</v>
      </c>
      <c r="F191" s="233" t="s">
        <v>377</v>
      </c>
      <c r="G191" s="267" t="s">
        <v>118</v>
      </c>
      <c r="H191" s="234">
        <v>7524.78</v>
      </c>
      <c r="I191" s="234"/>
      <c r="J191" s="234">
        <v>7759.22</v>
      </c>
      <c r="K191" s="234">
        <v>7524.78</v>
      </c>
      <c r="L191" s="234">
        <v>7524.78</v>
      </c>
      <c r="M191" s="163"/>
      <c r="N191" s="164">
        <v>7759.22</v>
      </c>
      <c r="O191" s="208">
        <v>13265.53</v>
      </c>
      <c r="P191" s="156">
        <f t="shared" si="5"/>
        <v>5740.7500000000009</v>
      </c>
      <c r="Q191" s="88"/>
      <c r="R191" s="88"/>
      <c r="S191" s="88"/>
      <c r="T191" s="88"/>
      <c r="U191" s="88"/>
    </row>
    <row r="192" spans="1:21" x14ac:dyDescent="0.25">
      <c r="A192" s="301"/>
      <c r="B192" s="332"/>
      <c r="C192" s="435" t="s">
        <v>402</v>
      </c>
      <c r="D192" s="27">
        <v>3806.95</v>
      </c>
      <c r="E192" s="267"/>
      <c r="F192" s="6">
        <v>3696.07</v>
      </c>
      <c r="G192" s="267"/>
      <c r="H192" s="27">
        <v>3696.07</v>
      </c>
      <c r="I192" s="27">
        <f>D192-H192</f>
        <v>110.87999999999965</v>
      </c>
      <c r="J192" s="27">
        <v>3806.95</v>
      </c>
      <c r="K192" s="27">
        <v>3696.07</v>
      </c>
      <c r="L192" s="27">
        <v>3696.07</v>
      </c>
      <c r="M192" s="163"/>
      <c r="N192" s="164">
        <v>3806.95</v>
      </c>
      <c r="O192" s="209">
        <v>5894.91</v>
      </c>
      <c r="P192" s="156">
        <f t="shared" si="5"/>
        <v>2198.8399999999997</v>
      </c>
      <c r="Q192" s="88"/>
      <c r="R192" s="88"/>
      <c r="S192" s="88"/>
      <c r="T192" s="88"/>
      <c r="U192" s="88"/>
    </row>
    <row r="193" spans="1:21" x14ac:dyDescent="0.25">
      <c r="A193" s="301"/>
      <c r="B193" s="332"/>
      <c r="C193" s="435" t="s">
        <v>508</v>
      </c>
      <c r="D193" s="27">
        <v>3297.31</v>
      </c>
      <c r="E193" s="267"/>
      <c r="F193" s="6">
        <f>3201.27</f>
        <v>3201.27</v>
      </c>
      <c r="G193" s="267"/>
      <c r="H193" s="27">
        <v>3201.27</v>
      </c>
      <c r="I193" s="27">
        <f>D193-H193</f>
        <v>96.039999999999964</v>
      </c>
      <c r="J193" s="27">
        <v>3297.31</v>
      </c>
      <c r="K193" s="27">
        <v>3201.27</v>
      </c>
      <c r="L193" s="27">
        <v>3201.27</v>
      </c>
      <c r="M193" s="163"/>
      <c r="N193" s="164">
        <v>3297.31</v>
      </c>
      <c r="O193" s="209">
        <v>5149.54</v>
      </c>
      <c r="P193" s="156">
        <f t="shared" si="5"/>
        <v>1948.27</v>
      </c>
      <c r="Q193" s="88"/>
      <c r="R193" s="88"/>
      <c r="S193" s="88"/>
      <c r="T193" s="88"/>
      <c r="U193" s="88"/>
    </row>
    <row r="194" spans="1:21" x14ac:dyDescent="0.25">
      <c r="A194" s="301"/>
      <c r="B194" s="332"/>
      <c r="C194" s="435" t="s">
        <v>509</v>
      </c>
      <c r="D194" s="27">
        <v>3859.38</v>
      </c>
      <c r="E194" s="267"/>
      <c r="F194" s="6">
        <v>3746.97</v>
      </c>
      <c r="G194" s="267"/>
      <c r="H194" s="27">
        <v>3746.97</v>
      </c>
      <c r="I194" s="27">
        <f>D194-H194</f>
        <v>112.41000000000031</v>
      </c>
      <c r="J194" s="27">
        <v>3859.38</v>
      </c>
      <c r="K194" s="27">
        <v>3746.97</v>
      </c>
      <c r="L194" s="27">
        <v>3746.97</v>
      </c>
      <c r="M194" s="163"/>
      <c r="N194" s="164">
        <v>3859.38</v>
      </c>
      <c r="O194" s="209">
        <v>6027.35</v>
      </c>
      <c r="P194" s="156">
        <f t="shared" si="5"/>
        <v>2280.3800000000006</v>
      </c>
      <c r="Q194" s="88"/>
      <c r="R194" s="88"/>
      <c r="S194" s="88"/>
      <c r="T194" s="88"/>
      <c r="U194" s="88"/>
    </row>
    <row r="195" spans="1:21" x14ac:dyDescent="0.25">
      <c r="A195" s="301"/>
      <c r="B195" s="332"/>
      <c r="C195" s="435" t="s">
        <v>556</v>
      </c>
      <c r="D195" s="27"/>
      <c r="E195" s="267"/>
      <c r="F195" s="6"/>
      <c r="G195" s="267"/>
      <c r="H195" s="27"/>
      <c r="I195" s="27"/>
      <c r="J195" s="27"/>
      <c r="K195" s="27"/>
      <c r="L195" s="27"/>
      <c r="M195" s="163"/>
      <c r="N195" s="164"/>
      <c r="O195" s="209">
        <v>227.17</v>
      </c>
      <c r="P195" s="156"/>
      <c r="Q195" s="88"/>
      <c r="R195" s="88"/>
      <c r="S195" s="88"/>
      <c r="T195" s="88"/>
      <c r="U195" s="88"/>
    </row>
    <row r="196" spans="1:21" x14ac:dyDescent="0.25">
      <c r="A196" s="301"/>
      <c r="B196" s="332"/>
      <c r="C196" s="435" t="s">
        <v>511</v>
      </c>
      <c r="D196" s="27">
        <v>11493.19</v>
      </c>
      <c r="E196" s="267"/>
      <c r="F196" s="6">
        <v>10741.3</v>
      </c>
      <c r="G196" s="267"/>
      <c r="H196" s="27">
        <v>10741.3</v>
      </c>
      <c r="I196" s="27"/>
      <c r="J196" s="27">
        <v>11493.19</v>
      </c>
      <c r="K196" s="27">
        <v>10741.3</v>
      </c>
      <c r="L196" s="27">
        <v>10741.3</v>
      </c>
      <c r="M196" s="163"/>
      <c r="N196" s="164">
        <v>11493.19</v>
      </c>
      <c r="O196" s="209">
        <v>18974.66</v>
      </c>
      <c r="P196" s="156">
        <f t="shared" si="5"/>
        <v>8233.36</v>
      </c>
      <c r="Q196" s="88"/>
      <c r="R196" s="88"/>
      <c r="S196" s="88"/>
      <c r="T196" s="88"/>
      <c r="U196" s="88"/>
    </row>
    <row r="197" spans="1:21" x14ac:dyDescent="0.25">
      <c r="A197" s="301"/>
      <c r="B197" s="332"/>
      <c r="C197" s="435" t="s">
        <v>512</v>
      </c>
      <c r="D197" s="27">
        <v>8956.2199999999993</v>
      </c>
      <c r="E197" s="267"/>
      <c r="F197" s="6">
        <v>8370.2900000000009</v>
      </c>
      <c r="G197" s="267"/>
      <c r="H197" s="27">
        <v>8370.2900000000009</v>
      </c>
      <c r="I197" s="27"/>
      <c r="J197" s="27">
        <v>8956.2199999999993</v>
      </c>
      <c r="K197" s="27">
        <v>8370.2900000000009</v>
      </c>
      <c r="L197" s="27">
        <v>8370.2900000000009</v>
      </c>
      <c r="M197" s="163"/>
      <c r="N197" s="164">
        <v>8956.2199999999993</v>
      </c>
      <c r="O197" s="209">
        <v>14883</v>
      </c>
      <c r="P197" s="156">
        <f t="shared" si="5"/>
        <v>6512.7099999999991</v>
      </c>
      <c r="Q197" s="88"/>
      <c r="R197" s="88"/>
      <c r="S197" s="88"/>
      <c r="T197" s="88"/>
      <c r="U197" s="88"/>
    </row>
    <row r="198" spans="1:21" x14ac:dyDescent="0.25">
      <c r="A198" s="301"/>
      <c r="B198" s="332"/>
      <c r="C198" s="435" t="s">
        <v>513</v>
      </c>
      <c r="D198" s="27">
        <v>15812.12</v>
      </c>
      <c r="E198" s="267"/>
      <c r="F198" s="6">
        <v>14777.68</v>
      </c>
      <c r="G198" s="267"/>
      <c r="H198" s="27">
        <v>14777.68</v>
      </c>
      <c r="I198" s="27"/>
      <c r="J198" s="27">
        <v>15812.12</v>
      </c>
      <c r="K198" s="27">
        <v>14777.68</v>
      </c>
      <c r="L198" s="27">
        <v>14777.68</v>
      </c>
      <c r="M198" s="163"/>
      <c r="N198" s="164">
        <v>15812.12</v>
      </c>
      <c r="O198" s="209">
        <v>26275.81</v>
      </c>
      <c r="P198" s="156">
        <f t="shared" si="5"/>
        <v>11498.130000000001</v>
      </c>
      <c r="Q198" s="88"/>
      <c r="R198" s="88"/>
      <c r="S198" s="88"/>
      <c r="T198" s="88"/>
      <c r="U198" s="88"/>
    </row>
    <row r="199" spans="1:21" x14ac:dyDescent="0.25">
      <c r="A199" s="301"/>
      <c r="B199" s="332"/>
      <c r="C199" s="435" t="s">
        <v>514</v>
      </c>
      <c r="D199" s="27">
        <v>24113.81</v>
      </c>
      <c r="E199" s="267"/>
      <c r="F199" s="6">
        <v>23903.54</v>
      </c>
      <c r="G199" s="267"/>
      <c r="H199" s="27">
        <v>23903.54</v>
      </c>
      <c r="I199" s="27"/>
      <c r="J199" s="27">
        <v>24113.81</v>
      </c>
      <c r="K199" s="27">
        <v>23903.54</v>
      </c>
      <c r="L199" s="27">
        <v>23903.54</v>
      </c>
      <c r="M199" s="163"/>
      <c r="N199" s="164">
        <v>24113.81</v>
      </c>
      <c r="O199" s="209">
        <v>38710.089999999997</v>
      </c>
      <c r="P199" s="156">
        <f t="shared" si="5"/>
        <v>14806.549999999996</v>
      </c>
      <c r="Q199" s="88"/>
      <c r="R199" s="88"/>
      <c r="S199" s="88"/>
      <c r="T199" s="88"/>
      <c r="U199" s="88"/>
    </row>
    <row r="200" spans="1:21" ht="30" x14ac:dyDescent="0.25">
      <c r="A200" s="301"/>
      <c r="B200" s="332"/>
      <c r="C200" s="435" t="s">
        <v>519</v>
      </c>
      <c r="D200" s="27">
        <v>16233.47</v>
      </c>
      <c r="E200" s="267"/>
      <c r="F200" s="6">
        <v>16157.71</v>
      </c>
      <c r="G200" s="267"/>
      <c r="H200" s="27">
        <v>16157.71</v>
      </c>
      <c r="I200" s="27"/>
      <c r="J200" s="27">
        <v>16233.47</v>
      </c>
      <c r="K200" s="27">
        <v>16157.71</v>
      </c>
      <c r="L200" s="27">
        <v>16157.71</v>
      </c>
      <c r="M200" s="163"/>
      <c r="N200" s="164">
        <v>16233.47</v>
      </c>
      <c r="O200" s="209">
        <v>27251.85</v>
      </c>
      <c r="P200" s="156">
        <f t="shared" si="5"/>
        <v>11094.14</v>
      </c>
      <c r="Q200" s="88"/>
      <c r="R200" s="88"/>
      <c r="S200" s="88"/>
      <c r="T200" s="88"/>
      <c r="U200" s="88"/>
    </row>
    <row r="201" spans="1:21" ht="30" x14ac:dyDescent="0.25">
      <c r="A201" s="301"/>
      <c r="B201" s="332"/>
      <c r="C201" s="435" t="s">
        <v>550</v>
      </c>
      <c r="D201" s="27"/>
      <c r="E201" s="267"/>
      <c r="F201" s="6"/>
      <c r="G201" s="267"/>
      <c r="H201" s="27"/>
      <c r="I201" s="27"/>
      <c r="J201" s="27">
        <v>28087.37</v>
      </c>
      <c r="K201" s="27">
        <v>27809.27</v>
      </c>
      <c r="L201" s="27">
        <v>27809.27</v>
      </c>
      <c r="M201" s="163"/>
      <c r="N201" s="164">
        <v>28087.37</v>
      </c>
      <c r="O201" s="209">
        <v>55631.98</v>
      </c>
      <c r="P201" s="156"/>
      <c r="Q201" s="88"/>
      <c r="R201" s="88"/>
      <c r="S201" s="88"/>
      <c r="T201" s="88"/>
      <c r="U201" s="88"/>
    </row>
    <row r="202" spans="1:21" ht="60.75" customHeight="1" x14ac:dyDescent="0.25">
      <c r="A202" s="268">
        <v>27</v>
      </c>
      <c r="B202" s="341" t="s">
        <v>443</v>
      </c>
      <c r="C202" s="436" t="s">
        <v>558</v>
      </c>
      <c r="D202" s="233" t="s">
        <v>121</v>
      </c>
      <c r="E202" s="233" t="s">
        <v>120</v>
      </c>
      <c r="F202" s="258">
        <v>4606.2</v>
      </c>
      <c r="G202" s="268" t="s">
        <v>122</v>
      </c>
      <c r="H202" s="233" t="s">
        <v>121</v>
      </c>
      <c r="I202" s="233"/>
      <c r="J202" s="233" t="s">
        <v>121</v>
      </c>
      <c r="K202" s="233" t="s">
        <v>121</v>
      </c>
      <c r="L202" s="233" t="s">
        <v>121</v>
      </c>
      <c r="N202" s="52" t="s">
        <v>121</v>
      </c>
      <c r="O202" s="257" t="s">
        <v>121</v>
      </c>
      <c r="P202" s="156" t="e">
        <f t="shared" si="5"/>
        <v>#VALUE!</v>
      </c>
    </row>
    <row r="203" spans="1:21" ht="41.25" customHeight="1" x14ac:dyDescent="0.25">
      <c r="A203" s="269"/>
      <c r="B203" s="332"/>
      <c r="C203" s="439" t="s">
        <v>559</v>
      </c>
      <c r="D203" s="233">
        <v>4606.2</v>
      </c>
      <c r="E203" s="233"/>
      <c r="F203" s="258">
        <v>1209.1600000000001</v>
      </c>
      <c r="G203" s="269"/>
      <c r="H203" s="233">
        <v>4606.2</v>
      </c>
      <c r="I203" s="233"/>
      <c r="J203" s="233">
        <v>5066.82</v>
      </c>
      <c r="K203" s="233">
        <v>4606.2</v>
      </c>
      <c r="L203" s="233">
        <v>4606.2</v>
      </c>
      <c r="N203" s="151">
        <v>5066.82</v>
      </c>
      <c r="O203" s="210">
        <v>8346.98</v>
      </c>
      <c r="P203" s="156">
        <f t="shared" si="5"/>
        <v>3740.7799999999997</v>
      </c>
    </row>
    <row r="204" spans="1:21" ht="22.5" customHeight="1" x14ac:dyDescent="0.25">
      <c r="A204" s="269"/>
      <c r="B204" s="332"/>
      <c r="C204" s="439" t="s">
        <v>402</v>
      </c>
      <c r="D204" s="233"/>
      <c r="E204" s="233"/>
      <c r="F204" s="258"/>
      <c r="G204" s="269"/>
      <c r="H204" s="233"/>
      <c r="I204" s="233"/>
      <c r="J204" s="233">
        <v>2498.3200000000002</v>
      </c>
      <c r="K204" s="233"/>
      <c r="L204" s="233"/>
      <c r="N204" s="151">
        <v>2498.3200000000002</v>
      </c>
      <c r="O204" s="207">
        <v>4002.1</v>
      </c>
      <c r="P204" s="156"/>
    </row>
    <row r="205" spans="1:21" ht="17.25" customHeight="1" x14ac:dyDescent="0.25">
      <c r="A205" s="269"/>
      <c r="B205" s="332"/>
      <c r="C205" s="439" t="s">
        <v>508</v>
      </c>
      <c r="D205" s="233">
        <v>1209.1600000000001</v>
      </c>
      <c r="E205" s="233"/>
      <c r="F205" s="258">
        <v>2415.35</v>
      </c>
      <c r="G205" s="269"/>
      <c r="H205" s="233">
        <v>1209.1600000000001</v>
      </c>
      <c r="I205" s="27">
        <f>D205-H205</f>
        <v>0</v>
      </c>
      <c r="J205" s="233">
        <v>1249.1600000000001</v>
      </c>
      <c r="K205" s="233">
        <v>1209.1600000000001</v>
      </c>
      <c r="L205" s="233">
        <v>1209.1600000000001</v>
      </c>
      <c r="N205" s="151">
        <v>1249.1600000000001</v>
      </c>
      <c r="O205" s="207">
        <v>2001.05</v>
      </c>
      <c r="P205" s="156">
        <f>O204-H205</f>
        <v>2792.9399999999996</v>
      </c>
    </row>
    <row r="206" spans="1:21" ht="17.25" customHeight="1" x14ac:dyDescent="0.25">
      <c r="A206" s="269"/>
      <c r="B206" s="332"/>
      <c r="C206" s="439" t="s">
        <v>509</v>
      </c>
      <c r="D206" s="233">
        <v>2415.35</v>
      </c>
      <c r="E206" s="233"/>
      <c r="F206" s="258">
        <v>5181.57</v>
      </c>
      <c r="G206" s="269"/>
      <c r="H206" s="233">
        <v>2415.35</v>
      </c>
      <c r="I206" s="27">
        <f>D206-H206</f>
        <v>0</v>
      </c>
      <c r="J206" s="233">
        <v>2536.75</v>
      </c>
      <c r="K206" s="233">
        <v>2415.35</v>
      </c>
      <c r="L206" s="233">
        <v>2415.35</v>
      </c>
      <c r="N206" s="151">
        <v>2536.75</v>
      </c>
      <c r="O206" s="207">
        <v>4015.42</v>
      </c>
      <c r="P206" s="156">
        <f>O205-H206</f>
        <v>-414.29999999999995</v>
      </c>
    </row>
    <row r="207" spans="1:21" ht="17.25" customHeight="1" x14ac:dyDescent="0.25">
      <c r="A207" s="269"/>
      <c r="B207" s="332"/>
      <c r="C207" s="439" t="s">
        <v>560</v>
      </c>
      <c r="D207" s="233"/>
      <c r="E207" s="233"/>
      <c r="F207" s="258"/>
      <c r="G207" s="269"/>
      <c r="H207" s="233"/>
      <c r="I207" s="27"/>
      <c r="J207" s="233"/>
      <c r="K207" s="233"/>
      <c r="L207" s="233"/>
      <c r="N207" s="151"/>
      <c r="O207" s="207">
        <v>157</v>
      </c>
      <c r="P207" s="156"/>
    </row>
    <row r="208" spans="1:21" ht="17.25" customHeight="1" x14ac:dyDescent="0.25">
      <c r="A208" s="269"/>
      <c r="B208" s="332"/>
      <c r="C208" s="439" t="s">
        <v>511</v>
      </c>
      <c r="D208" s="233"/>
      <c r="E208" s="233"/>
      <c r="F208" s="258"/>
      <c r="G208" s="269"/>
      <c r="H208" s="233"/>
      <c r="I208" s="27"/>
      <c r="J208" s="233">
        <v>6292.79</v>
      </c>
      <c r="K208" s="233"/>
      <c r="L208" s="233"/>
      <c r="N208" s="151">
        <v>6292.79</v>
      </c>
      <c r="O208" s="207">
        <v>10368.540000000001</v>
      </c>
      <c r="P208" s="156"/>
    </row>
    <row r="209" spans="1:16" ht="16.5" customHeight="1" x14ac:dyDescent="0.25">
      <c r="A209" s="269"/>
      <c r="B209" s="332"/>
      <c r="C209" s="439" t="s">
        <v>512</v>
      </c>
      <c r="D209" s="233">
        <v>5181.57</v>
      </c>
      <c r="E209" s="233"/>
      <c r="F209" s="258">
        <v>6377.8</v>
      </c>
      <c r="G209" s="269"/>
      <c r="H209" s="233">
        <v>5181.57</v>
      </c>
      <c r="I209" s="27"/>
      <c r="J209" s="233">
        <v>5260.13</v>
      </c>
      <c r="K209" s="233">
        <v>5181.57</v>
      </c>
      <c r="L209" s="233">
        <v>5181.57</v>
      </c>
      <c r="N209" s="151">
        <v>5260.13</v>
      </c>
      <c r="O209" s="207">
        <v>7816.29</v>
      </c>
      <c r="P209" s="156">
        <f>O206-H209</f>
        <v>-1166.1499999999996</v>
      </c>
    </row>
    <row r="210" spans="1:16" ht="18" customHeight="1" x14ac:dyDescent="0.25">
      <c r="A210" s="269"/>
      <c r="B210" s="332"/>
      <c r="C210" s="439" t="s">
        <v>513</v>
      </c>
      <c r="D210" s="233">
        <v>6377.8</v>
      </c>
      <c r="E210" s="233" t="s">
        <v>124</v>
      </c>
      <c r="F210" s="258">
        <v>94.44</v>
      </c>
      <c r="G210" s="269"/>
      <c r="H210" s="233">
        <v>6377.8</v>
      </c>
      <c r="I210" s="233"/>
      <c r="J210" s="233">
        <v>7551.34</v>
      </c>
      <c r="K210" s="233">
        <v>6377.8</v>
      </c>
      <c r="L210" s="233">
        <v>6377.8</v>
      </c>
      <c r="N210" s="151">
        <v>7551.34</v>
      </c>
      <c r="O210" s="207">
        <v>13479.11</v>
      </c>
      <c r="P210" s="156">
        <f t="shared" si="5"/>
        <v>7101.31</v>
      </c>
    </row>
    <row r="211" spans="1:16" ht="15" customHeight="1" x14ac:dyDescent="0.25">
      <c r="A211" s="236"/>
      <c r="B211" s="332"/>
      <c r="C211" s="437" t="s">
        <v>514</v>
      </c>
      <c r="D211" s="234"/>
      <c r="E211" s="236"/>
      <c r="F211" s="234"/>
      <c r="G211" s="269"/>
      <c r="H211" s="234"/>
      <c r="I211" s="234"/>
      <c r="J211" s="234">
        <v>11029.29</v>
      </c>
      <c r="K211" s="234"/>
      <c r="L211" s="234"/>
      <c r="N211" s="151">
        <v>11029.29</v>
      </c>
      <c r="O211" s="207">
        <v>18404.48</v>
      </c>
      <c r="P211" s="156"/>
    </row>
    <row r="212" spans="1:16" ht="15" customHeight="1" x14ac:dyDescent="0.25">
      <c r="A212" s="236"/>
      <c r="B212" s="332"/>
      <c r="C212" s="437" t="s">
        <v>519</v>
      </c>
      <c r="D212" s="234"/>
      <c r="E212" s="236"/>
      <c r="F212" s="234"/>
      <c r="G212" s="269"/>
      <c r="H212" s="234"/>
      <c r="I212" s="234"/>
      <c r="J212" s="234">
        <v>5514.65</v>
      </c>
      <c r="K212" s="234"/>
      <c r="L212" s="234"/>
      <c r="N212" s="151">
        <v>5514.65</v>
      </c>
      <c r="O212" s="207">
        <v>9223.91</v>
      </c>
      <c r="P212" s="156"/>
    </row>
    <row r="213" spans="1:16" ht="15" customHeight="1" x14ac:dyDescent="0.25">
      <c r="A213" s="236"/>
      <c r="B213" s="332"/>
      <c r="C213" s="437" t="s">
        <v>520</v>
      </c>
      <c r="D213" s="234"/>
      <c r="E213" s="236"/>
      <c r="F213" s="234"/>
      <c r="G213" s="269"/>
      <c r="H213" s="234"/>
      <c r="I213" s="234"/>
      <c r="J213" s="234">
        <v>11454.01</v>
      </c>
      <c r="K213" s="234"/>
      <c r="L213" s="234"/>
      <c r="N213" s="151">
        <v>11454.01</v>
      </c>
      <c r="O213" s="207">
        <v>19110.27</v>
      </c>
      <c r="P213" s="156"/>
    </row>
    <row r="214" spans="1:16" ht="69.75" customHeight="1" x14ac:dyDescent="0.25">
      <c r="A214" s="236"/>
      <c r="B214" s="332"/>
      <c r="C214" s="442" t="s">
        <v>561</v>
      </c>
      <c r="D214" s="234"/>
      <c r="E214" s="236"/>
      <c r="F214" s="234"/>
      <c r="G214" s="269"/>
      <c r="H214" s="234"/>
      <c r="I214" s="234"/>
      <c r="J214" s="233" t="s">
        <v>322</v>
      </c>
      <c r="K214" s="234" t="s">
        <v>322</v>
      </c>
      <c r="L214" s="234" t="s">
        <v>322</v>
      </c>
      <c r="M214" s="161" t="s">
        <v>322</v>
      </c>
      <c r="N214" s="52" t="s">
        <v>322</v>
      </c>
      <c r="O214" s="257" t="s">
        <v>322</v>
      </c>
      <c r="P214" s="156"/>
    </row>
    <row r="215" spans="1:16" ht="15" customHeight="1" x14ac:dyDescent="0.25">
      <c r="A215" s="236"/>
      <c r="B215" s="332"/>
      <c r="C215" s="440" t="s">
        <v>559</v>
      </c>
      <c r="D215" s="234"/>
      <c r="E215" s="236"/>
      <c r="F215" s="234"/>
      <c r="G215" s="269"/>
      <c r="H215" s="234"/>
      <c r="I215" s="234"/>
      <c r="J215" s="234"/>
      <c r="K215" s="234"/>
      <c r="L215" s="234"/>
      <c r="N215" s="163"/>
      <c r="O215" s="210">
        <v>6307.34</v>
      </c>
      <c r="P215" s="156"/>
    </row>
    <row r="216" spans="1:16" ht="15" customHeight="1" x14ac:dyDescent="0.25">
      <c r="A216" s="236"/>
      <c r="B216" s="332"/>
      <c r="C216" s="440" t="s">
        <v>402</v>
      </c>
      <c r="D216" s="234"/>
      <c r="E216" s="236"/>
      <c r="F216" s="234"/>
      <c r="G216" s="269"/>
      <c r="H216" s="234"/>
      <c r="I216" s="234"/>
      <c r="J216" s="234"/>
      <c r="K216" s="234"/>
      <c r="L216" s="234"/>
      <c r="N216" s="163"/>
      <c r="O216" s="207">
        <v>3652.92</v>
      </c>
      <c r="P216" s="156"/>
    </row>
    <row r="217" spans="1:16" ht="15" customHeight="1" x14ac:dyDescent="0.25">
      <c r="A217" s="236"/>
      <c r="B217" s="332"/>
      <c r="C217" s="440" t="s">
        <v>509</v>
      </c>
      <c r="D217" s="234"/>
      <c r="E217" s="236"/>
      <c r="F217" s="234"/>
      <c r="G217" s="269"/>
      <c r="H217" s="234"/>
      <c r="I217" s="234"/>
      <c r="J217" s="234"/>
      <c r="K217" s="234"/>
      <c r="L217" s="234"/>
      <c r="N217" s="163"/>
      <c r="O217" s="207">
        <f>O216</f>
        <v>3652.92</v>
      </c>
      <c r="P217" s="156"/>
    </row>
    <row r="218" spans="1:16" ht="34.5" customHeight="1" x14ac:dyDescent="0.25">
      <c r="A218" s="236"/>
      <c r="B218" s="332"/>
      <c r="C218" s="440" t="s">
        <v>528</v>
      </c>
      <c r="D218" s="234"/>
      <c r="E218" s="236"/>
      <c r="F218" s="234"/>
      <c r="G218" s="269"/>
      <c r="H218" s="234"/>
      <c r="I218" s="234"/>
      <c r="J218" s="234"/>
      <c r="K218" s="234"/>
      <c r="L218" s="234"/>
      <c r="N218" s="163"/>
      <c r="O218" s="207">
        <v>142.83000000000001</v>
      </c>
      <c r="P218" s="156"/>
    </row>
    <row r="219" spans="1:16" ht="15" customHeight="1" x14ac:dyDescent="0.25">
      <c r="A219" s="236"/>
      <c r="B219" s="332"/>
      <c r="C219" s="440" t="s">
        <v>511</v>
      </c>
      <c r="D219" s="234"/>
      <c r="E219" s="236"/>
      <c r="F219" s="234"/>
      <c r="G219" s="269"/>
      <c r="H219" s="234"/>
      <c r="I219" s="234"/>
      <c r="J219" s="234"/>
      <c r="K219" s="234"/>
      <c r="L219" s="234"/>
      <c r="N219" s="163"/>
      <c r="O219" s="207">
        <v>5958.81</v>
      </c>
      <c r="P219" s="156"/>
    </row>
    <row r="220" spans="1:16" ht="15" customHeight="1" x14ac:dyDescent="0.25">
      <c r="A220" s="236"/>
      <c r="B220" s="332"/>
      <c r="C220" s="440" t="s">
        <v>512</v>
      </c>
      <c r="D220" s="234"/>
      <c r="E220" s="236"/>
      <c r="F220" s="234"/>
      <c r="G220" s="269"/>
      <c r="H220" s="234"/>
      <c r="I220" s="234"/>
      <c r="J220" s="234"/>
      <c r="K220" s="234"/>
      <c r="L220" s="234"/>
      <c r="N220" s="163"/>
      <c r="O220" s="207">
        <v>5808.15</v>
      </c>
      <c r="P220" s="156"/>
    </row>
    <row r="221" spans="1:16" ht="15" customHeight="1" x14ac:dyDescent="0.25">
      <c r="A221" s="236"/>
      <c r="B221" s="332"/>
      <c r="C221" s="443" t="s">
        <v>513</v>
      </c>
      <c r="D221" s="234"/>
      <c r="E221" s="236"/>
      <c r="F221" s="234"/>
      <c r="G221" s="269"/>
      <c r="H221" s="234"/>
      <c r="I221" s="234"/>
      <c r="J221" s="234"/>
      <c r="K221" s="234"/>
      <c r="L221" s="234"/>
      <c r="N221" s="163"/>
      <c r="O221" s="207">
        <v>7746.45</v>
      </c>
      <c r="P221" s="156"/>
    </row>
    <row r="222" spans="1:16" ht="15" customHeight="1" x14ac:dyDescent="0.25">
      <c r="A222" s="236"/>
      <c r="B222" s="332"/>
      <c r="C222" s="438" t="s">
        <v>514</v>
      </c>
      <c r="D222" s="234"/>
      <c r="E222" s="236"/>
      <c r="F222" s="234"/>
      <c r="G222" s="269"/>
      <c r="H222" s="234"/>
      <c r="I222" s="234"/>
      <c r="J222" s="234"/>
      <c r="K222" s="234"/>
      <c r="L222" s="234"/>
      <c r="N222" s="163"/>
      <c r="O222" s="207">
        <v>23723.7</v>
      </c>
      <c r="P222" s="156"/>
    </row>
    <row r="223" spans="1:16" ht="28.15" customHeight="1" x14ac:dyDescent="0.25">
      <c r="A223" s="236"/>
      <c r="B223" s="332"/>
      <c r="C223" s="438" t="s">
        <v>520</v>
      </c>
      <c r="D223" s="234"/>
      <c r="E223" s="236"/>
      <c r="F223" s="234"/>
      <c r="G223" s="269"/>
      <c r="H223" s="234"/>
      <c r="I223" s="234"/>
      <c r="J223" s="234"/>
      <c r="K223" s="234"/>
      <c r="L223" s="234"/>
      <c r="N223" s="163"/>
      <c r="O223" s="207">
        <v>23723.7</v>
      </c>
      <c r="P223" s="156"/>
    </row>
    <row r="224" spans="1:16" ht="79.5" customHeight="1" x14ac:dyDescent="0.25">
      <c r="A224" s="236"/>
      <c r="B224" s="332"/>
      <c r="C224" s="441" t="s">
        <v>562</v>
      </c>
      <c r="D224" s="234"/>
      <c r="E224" s="236"/>
      <c r="F224" s="234"/>
      <c r="G224" s="236"/>
      <c r="H224" s="234"/>
      <c r="I224" s="234"/>
      <c r="J224" s="234"/>
      <c r="K224" s="234"/>
      <c r="L224" s="234"/>
      <c r="N224" s="163"/>
      <c r="O224" s="257">
        <v>3022.6</v>
      </c>
      <c r="P224" s="156"/>
    </row>
    <row r="225" spans="1:16" ht="18" customHeight="1" x14ac:dyDescent="0.25">
      <c r="A225" s="236"/>
      <c r="B225" s="332"/>
      <c r="C225" s="438" t="s">
        <v>402</v>
      </c>
      <c r="D225" s="234"/>
      <c r="E225" s="236"/>
      <c r="F225" s="234"/>
      <c r="G225" s="236"/>
      <c r="H225" s="234"/>
      <c r="I225" s="234"/>
      <c r="J225" s="234"/>
      <c r="K225" s="234"/>
      <c r="L225" s="234"/>
      <c r="N225" s="163"/>
      <c r="O225" s="193">
        <v>2609.19</v>
      </c>
      <c r="P225" s="156"/>
    </row>
    <row r="226" spans="1:16" ht="18" customHeight="1" x14ac:dyDescent="0.25">
      <c r="A226" s="236"/>
      <c r="B226" s="332"/>
      <c r="C226" s="438" t="s">
        <v>509</v>
      </c>
      <c r="D226" s="234"/>
      <c r="E226" s="236"/>
      <c r="F226" s="234"/>
      <c r="G226" s="236"/>
      <c r="H226" s="234"/>
      <c r="I226" s="234"/>
      <c r="J226" s="234"/>
      <c r="K226" s="234"/>
      <c r="L226" s="234"/>
      <c r="N226" s="163"/>
      <c r="O226" s="193">
        <v>2609.19</v>
      </c>
      <c r="P226" s="156"/>
    </row>
    <row r="227" spans="1:16" ht="15.75" customHeight="1" x14ac:dyDescent="0.25">
      <c r="A227" s="236"/>
      <c r="B227" s="332"/>
      <c r="C227" s="438" t="s">
        <v>511</v>
      </c>
      <c r="D227" s="234"/>
      <c r="E227" s="236"/>
      <c r="F227" s="234"/>
      <c r="G227" s="236"/>
      <c r="H227" s="234"/>
      <c r="I227" s="234"/>
      <c r="J227" s="234"/>
      <c r="K227" s="234"/>
      <c r="L227" s="234"/>
      <c r="N227" s="163"/>
      <c r="O227" s="193">
        <v>4115.8599999999997</v>
      </c>
      <c r="P227" s="156"/>
    </row>
    <row r="228" spans="1:16" ht="18" customHeight="1" x14ac:dyDescent="0.25">
      <c r="A228" s="236"/>
      <c r="B228" s="332"/>
      <c r="C228" s="438" t="s">
        <v>513</v>
      </c>
      <c r="D228" s="234"/>
      <c r="E228" s="236"/>
      <c r="F228" s="234"/>
      <c r="G228" s="236"/>
      <c r="H228" s="234"/>
      <c r="I228" s="234"/>
      <c r="J228" s="234"/>
      <c r="K228" s="234"/>
      <c r="L228" s="234"/>
      <c r="N228" s="163"/>
      <c r="O228" s="193">
        <v>4115.8599999999997</v>
      </c>
      <c r="P228" s="156"/>
    </row>
    <row r="229" spans="1:16" ht="14.25" customHeight="1" x14ac:dyDescent="0.25">
      <c r="A229" s="236"/>
      <c r="B229" s="332"/>
      <c r="C229" s="438" t="s">
        <v>514</v>
      </c>
      <c r="D229" s="234"/>
      <c r="E229" s="236"/>
      <c r="F229" s="234"/>
      <c r="G229" s="236"/>
      <c r="H229" s="234"/>
      <c r="I229" s="234"/>
      <c r="J229" s="234"/>
      <c r="K229" s="234"/>
      <c r="L229" s="234"/>
      <c r="N229" s="163"/>
      <c r="O229" s="193">
        <v>4115.8599999999997</v>
      </c>
      <c r="P229" s="156"/>
    </row>
    <row r="230" spans="1:16" ht="17.25" customHeight="1" x14ac:dyDescent="0.25">
      <c r="A230" s="236"/>
      <c r="B230" s="332"/>
      <c r="C230" s="438" t="s">
        <v>520</v>
      </c>
      <c r="D230" s="234"/>
      <c r="E230" s="236"/>
      <c r="F230" s="234"/>
      <c r="G230" s="236"/>
      <c r="H230" s="234"/>
      <c r="I230" s="234"/>
      <c r="J230" s="234"/>
      <c r="K230" s="234"/>
      <c r="L230" s="234"/>
      <c r="N230" s="163"/>
      <c r="O230" s="193">
        <v>4115.8599999999997</v>
      </c>
      <c r="P230" s="156"/>
    </row>
    <row r="231" spans="1:16" ht="28.15" customHeight="1" x14ac:dyDescent="0.25">
      <c r="A231" s="236"/>
      <c r="B231" s="332"/>
      <c r="C231" s="444" t="s">
        <v>528</v>
      </c>
      <c r="D231" s="234"/>
      <c r="E231" s="236"/>
      <c r="F231" s="234"/>
      <c r="G231" s="236"/>
      <c r="H231" s="234"/>
      <c r="I231" s="234"/>
      <c r="J231" s="234"/>
      <c r="K231" s="234"/>
      <c r="L231" s="234"/>
      <c r="N231" s="163"/>
      <c r="O231" s="193">
        <v>102.02</v>
      </c>
      <c r="P231" s="156"/>
    </row>
    <row r="232" spans="1:16" ht="42.75" x14ac:dyDescent="0.25">
      <c r="A232" s="267"/>
      <c r="B232" s="268" t="s">
        <v>133</v>
      </c>
      <c r="C232" s="447" t="s">
        <v>507</v>
      </c>
      <c r="D232" s="234" t="s">
        <v>378</v>
      </c>
      <c r="E232" s="234" t="s">
        <v>135</v>
      </c>
      <c r="F232" s="233" t="s">
        <v>379</v>
      </c>
      <c r="G232" s="267" t="s">
        <v>136</v>
      </c>
      <c r="H232" s="234" t="s">
        <v>378</v>
      </c>
      <c r="I232" s="234"/>
      <c r="J232" s="234" t="s">
        <v>378</v>
      </c>
      <c r="K232" s="234" t="s">
        <v>378</v>
      </c>
      <c r="L232" s="234" t="s">
        <v>378</v>
      </c>
      <c r="N232" s="164" t="s">
        <v>378</v>
      </c>
      <c r="O232" s="257">
        <v>5245.49</v>
      </c>
      <c r="P232" s="156" t="e">
        <f t="shared" ref="P232:P264" si="6">O232-H232</f>
        <v>#VALUE!</v>
      </c>
    </row>
    <row r="233" spans="1:16" x14ac:dyDescent="0.25">
      <c r="A233" s="267"/>
      <c r="B233" s="269"/>
      <c r="C233" s="445" t="s">
        <v>509</v>
      </c>
      <c r="D233" s="234">
        <v>4075.19</v>
      </c>
      <c r="E233" s="234"/>
      <c r="F233" s="6">
        <v>4075.19</v>
      </c>
      <c r="G233" s="267"/>
      <c r="H233" s="234">
        <v>4075.19</v>
      </c>
      <c r="I233" s="27">
        <f>D233-H233</f>
        <v>0</v>
      </c>
      <c r="J233" s="234">
        <v>4075.19</v>
      </c>
      <c r="K233" s="234">
        <v>4075.19</v>
      </c>
      <c r="L233" s="234">
        <v>4075.19</v>
      </c>
      <c r="N233" s="164">
        <v>4075.19</v>
      </c>
      <c r="O233" s="193">
        <v>4075.19</v>
      </c>
      <c r="P233" s="156">
        <f t="shared" si="6"/>
        <v>0</v>
      </c>
    </row>
    <row r="234" spans="1:16" ht="30" x14ac:dyDescent="0.25">
      <c r="A234" s="267"/>
      <c r="B234" s="269"/>
      <c r="C234" s="445" t="s">
        <v>520</v>
      </c>
      <c r="D234" s="234">
        <v>11614.14</v>
      </c>
      <c r="E234" s="234"/>
      <c r="F234" s="6">
        <v>11614.14</v>
      </c>
      <c r="G234" s="267"/>
      <c r="H234" s="234">
        <v>11614.14</v>
      </c>
      <c r="I234" s="234"/>
      <c r="J234" s="234">
        <v>11614.14</v>
      </c>
      <c r="K234" s="234">
        <v>11614.14</v>
      </c>
      <c r="L234" s="234">
        <v>11614.14</v>
      </c>
      <c r="N234" s="164">
        <v>11614.14</v>
      </c>
      <c r="O234" s="193">
        <v>11614.14</v>
      </c>
      <c r="P234" s="156">
        <f t="shared" si="6"/>
        <v>0</v>
      </c>
    </row>
    <row r="235" spans="1:16" ht="30" x14ac:dyDescent="0.25">
      <c r="A235" s="267"/>
      <c r="B235" s="270"/>
      <c r="C235" s="446" t="s">
        <v>528</v>
      </c>
      <c r="D235" s="234">
        <v>183.38</v>
      </c>
      <c r="E235" s="234"/>
      <c r="F235" s="6">
        <v>183.38</v>
      </c>
      <c r="G235" s="267"/>
      <c r="H235" s="234">
        <v>183.38</v>
      </c>
      <c r="I235" s="234"/>
      <c r="J235" s="234">
        <v>183.38</v>
      </c>
      <c r="K235" s="234">
        <v>183.38</v>
      </c>
      <c r="L235" s="234">
        <v>183.38</v>
      </c>
      <c r="N235" s="164">
        <v>183.38</v>
      </c>
      <c r="O235" s="193">
        <v>183.38</v>
      </c>
      <c r="P235" s="156">
        <f t="shared" si="6"/>
        <v>0</v>
      </c>
    </row>
    <row r="236" spans="1:16" ht="54.75" customHeight="1" x14ac:dyDescent="0.25">
      <c r="A236" s="267"/>
      <c r="B236" s="197"/>
      <c r="C236" s="448" t="s">
        <v>507</v>
      </c>
      <c r="D236" s="234">
        <v>5167.2700000000004</v>
      </c>
      <c r="E236" s="268" t="s">
        <v>139</v>
      </c>
      <c r="F236" s="258">
        <f>5171.29</f>
        <v>5171.29</v>
      </c>
      <c r="G236" s="267" t="s">
        <v>140</v>
      </c>
      <c r="H236" s="234" t="s">
        <v>380</v>
      </c>
      <c r="I236" s="234"/>
      <c r="J236" s="234">
        <v>5167.2700000000004</v>
      </c>
      <c r="K236" s="234" t="s">
        <v>380</v>
      </c>
      <c r="L236" s="234" t="s">
        <v>380</v>
      </c>
      <c r="M236" s="163"/>
      <c r="N236" s="164">
        <v>3971.08</v>
      </c>
      <c r="O236" s="233">
        <v>3971.08</v>
      </c>
      <c r="P236" s="156" t="e">
        <f t="shared" si="6"/>
        <v>#VALUE!</v>
      </c>
    </row>
    <row r="237" spans="1:16" ht="18.75" customHeight="1" x14ac:dyDescent="0.25">
      <c r="A237" s="267"/>
      <c r="B237" s="198"/>
      <c r="C237" s="449" t="s">
        <v>508</v>
      </c>
      <c r="D237" s="234"/>
      <c r="E237" s="269"/>
      <c r="F237" s="258">
        <f>1990.92</f>
        <v>1990.92</v>
      </c>
      <c r="G237" s="267"/>
      <c r="H237" s="234">
        <v>1990.92</v>
      </c>
      <c r="I237" s="27">
        <f>D237-H237</f>
        <v>-1990.92</v>
      </c>
      <c r="J237" s="234"/>
      <c r="K237" s="234">
        <v>1990.92</v>
      </c>
      <c r="L237" s="234">
        <v>1990.92</v>
      </c>
      <c r="M237" s="163"/>
      <c r="N237" s="162"/>
      <c r="O237" s="234" t="s">
        <v>60</v>
      </c>
      <c r="P237" s="156" t="e">
        <f t="shared" si="6"/>
        <v>#VALUE!</v>
      </c>
    </row>
    <row r="238" spans="1:16" ht="17.25" customHeight="1" x14ac:dyDescent="0.25">
      <c r="A238" s="267"/>
      <c r="B238" s="198"/>
      <c r="C238" s="449" t="s">
        <v>509</v>
      </c>
      <c r="D238" s="234">
        <v>2413.42</v>
      </c>
      <c r="E238" s="270"/>
      <c r="F238" s="258">
        <f>2964.16</f>
        <v>2964.16</v>
      </c>
      <c r="G238" s="267"/>
      <c r="H238" s="234">
        <v>2964.16</v>
      </c>
      <c r="I238" s="27">
        <f>D238-H238</f>
        <v>-550.73999999999978</v>
      </c>
      <c r="J238" s="234">
        <v>2413.42</v>
      </c>
      <c r="K238" s="234">
        <v>2964.16</v>
      </c>
      <c r="L238" s="234">
        <v>2964.16</v>
      </c>
      <c r="M238" s="163"/>
      <c r="N238" s="162">
        <v>2230.73</v>
      </c>
      <c r="O238" s="234">
        <v>2230.73</v>
      </c>
      <c r="P238" s="156">
        <f t="shared" si="6"/>
        <v>-733.42999999999984</v>
      </c>
    </row>
    <row r="239" spans="1:16" ht="15" customHeight="1" x14ac:dyDescent="0.25">
      <c r="A239" s="267"/>
      <c r="B239" s="198"/>
      <c r="C239" s="450" t="s">
        <v>511</v>
      </c>
      <c r="D239" s="234"/>
      <c r="E239" s="234"/>
      <c r="F239" s="234"/>
      <c r="G239" s="267"/>
      <c r="H239" s="234"/>
      <c r="I239" s="234"/>
      <c r="J239" s="234"/>
      <c r="K239" s="234"/>
      <c r="L239" s="234"/>
      <c r="M239" s="163"/>
      <c r="N239" s="162">
        <v>3971.08</v>
      </c>
      <c r="O239" s="234">
        <v>3971.08</v>
      </c>
      <c r="P239" s="156"/>
    </row>
    <row r="240" spans="1:16" ht="16.5" customHeight="1" x14ac:dyDescent="0.25">
      <c r="A240" s="267"/>
      <c r="B240" s="198"/>
      <c r="C240" s="450" t="s">
        <v>512</v>
      </c>
      <c r="D240" s="310">
        <v>5177.42</v>
      </c>
      <c r="E240" s="311"/>
      <c r="F240" s="258">
        <f>5035</f>
        <v>5035</v>
      </c>
      <c r="G240" s="267"/>
      <c r="H240" s="233">
        <v>5335</v>
      </c>
      <c r="I240" s="233"/>
      <c r="J240" s="233">
        <v>5177.42</v>
      </c>
      <c r="K240" s="233">
        <v>5335</v>
      </c>
      <c r="L240" s="233">
        <v>5335</v>
      </c>
      <c r="M240" s="163"/>
      <c r="N240" s="162">
        <v>3241.46</v>
      </c>
      <c r="O240" s="206">
        <v>3241.46</v>
      </c>
      <c r="P240" s="156">
        <f>O239-H240</f>
        <v>-1363.92</v>
      </c>
    </row>
    <row r="241" spans="1:17" ht="19.5" customHeight="1" x14ac:dyDescent="0.25">
      <c r="A241" s="267"/>
      <c r="B241" s="198"/>
      <c r="C241" s="451" t="s">
        <v>513</v>
      </c>
      <c r="D241" s="310">
        <v>6372.7</v>
      </c>
      <c r="E241" s="311"/>
      <c r="F241" s="258">
        <f>7030</f>
        <v>7030</v>
      </c>
      <c r="G241" s="267"/>
      <c r="H241" s="233">
        <v>7030</v>
      </c>
      <c r="I241" s="233"/>
      <c r="J241" s="233">
        <v>6372.7</v>
      </c>
      <c r="K241" s="233">
        <v>7030</v>
      </c>
      <c r="L241" s="233">
        <v>7030</v>
      </c>
      <c r="M241" s="163"/>
      <c r="N241" s="162">
        <v>4765.3</v>
      </c>
      <c r="O241" s="234">
        <v>4765.3</v>
      </c>
      <c r="P241" s="156">
        <f t="shared" si="6"/>
        <v>-2264.6999999999998</v>
      </c>
    </row>
    <row r="242" spans="1:17" ht="19.5" customHeight="1" x14ac:dyDescent="0.25">
      <c r="A242" s="267"/>
      <c r="B242" s="198"/>
      <c r="C242" s="452" t="s">
        <v>514</v>
      </c>
      <c r="D242" s="233"/>
      <c r="E242" s="233"/>
      <c r="F242" s="258"/>
      <c r="G242" s="267"/>
      <c r="H242" s="233"/>
      <c r="I242" s="233"/>
      <c r="J242" s="233"/>
      <c r="K242" s="233"/>
      <c r="L242" s="233"/>
      <c r="M242" s="163"/>
      <c r="N242" s="162">
        <v>7148.14</v>
      </c>
      <c r="O242" s="234">
        <v>7148.14</v>
      </c>
      <c r="P242" s="156"/>
    </row>
    <row r="243" spans="1:17" ht="28.15" customHeight="1" x14ac:dyDescent="0.25">
      <c r="A243" s="267"/>
      <c r="B243" s="198"/>
      <c r="C243" s="452" t="s">
        <v>519</v>
      </c>
      <c r="D243" s="233"/>
      <c r="E243" s="233"/>
      <c r="F243" s="258">
        <f>5813.1</f>
        <v>5813.1</v>
      </c>
      <c r="G243" s="267"/>
      <c r="H243" s="233">
        <v>5813.1</v>
      </c>
      <c r="I243" s="233"/>
      <c r="J243" s="233"/>
      <c r="K243" s="233">
        <v>5813.1</v>
      </c>
      <c r="L243" s="233">
        <v>5813.1</v>
      </c>
      <c r="M243" s="163"/>
      <c r="N243" s="162">
        <v>3574.07</v>
      </c>
      <c r="O243" s="234">
        <v>3574.07</v>
      </c>
      <c r="P243" s="156">
        <f t="shared" si="6"/>
        <v>-2239.0300000000002</v>
      </c>
    </row>
    <row r="244" spans="1:17" ht="30" x14ac:dyDescent="0.25">
      <c r="A244" s="267"/>
      <c r="B244" s="198"/>
      <c r="C244" s="452" t="s">
        <v>520</v>
      </c>
      <c r="D244" s="233">
        <v>11490.91</v>
      </c>
      <c r="E244" s="233"/>
      <c r="F244" s="258">
        <f>7932.95</f>
        <v>7932.95</v>
      </c>
      <c r="G244" s="267"/>
      <c r="H244" s="233">
        <v>7932.95</v>
      </c>
      <c r="I244" s="233"/>
      <c r="J244" s="233">
        <v>11490.91</v>
      </c>
      <c r="K244" s="233">
        <v>7932.95</v>
      </c>
      <c r="L244" s="233">
        <v>7932.95</v>
      </c>
      <c r="M244" s="163"/>
      <c r="N244" s="162">
        <v>7969.79</v>
      </c>
      <c r="O244" s="199">
        <v>7969.79</v>
      </c>
      <c r="P244" s="156">
        <f t="shared" si="6"/>
        <v>36.840000000000146</v>
      </c>
    </row>
    <row r="245" spans="1:17" ht="30" x14ac:dyDescent="0.25">
      <c r="A245" s="267"/>
      <c r="B245" s="198"/>
      <c r="C245" s="453" t="s">
        <v>528</v>
      </c>
      <c r="D245" s="233"/>
      <c r="E245" s="233"/>
      <c r="F245" s="258"/>
      <c r="G245" s="267"/>
      <c r="H245" s="233"/>
      <c r="I245" s="233"/>
      <c r="J245" s="233">
        <v>125.4</v>
      </c>
      <c r="K245" s="233">
        <v>125.4</v>
      </c>
      <c r="L245" s="233">
        <v>125.4</v>
      </c>
      <c r="M245" s="163"/>
      <c r="N245" s="164">
        <v>94.36</v>
      </c>
      <c r="O245" s="199">
        <v>94.36</v>
      </c>
      <c r="P245" s="156"/>
    </row>
    <row r="246" spans="1:17" ht="60" x14ac:dyDescent="0.25">
      <c r="A246" s="267"/>
      <c r="B246" s="198" t="s">
        <v>137</v>
      </c>
      <c r="C246" s="457" t="s">
        <v>563</v>
      </c>
      <c r="D246" s="233"/>
      <c r="E246" s="233"/>
      <c r="F246" s="258"/>
      <c r="G246" s="267"/>
      <c r="H246" s="233"/>
      <c r="I246" s="233"/>
      <c r="J246" s="233"/>
      <c r="K246" s="233"/>
      <c r="L246" s="233"/>
      <c r="M246" s="163"/>
      <c r="N246" s="164"/>
      <c r="O246" s="233">
        <v>12319.64</v>
      </c>
      <c r="P246" s="156"/>
      <c r="Q246" s="83"/>
    </row>
    <row r="247" spans="1:17" x14ac:dyDescent="0.25">
      <c r="A247" s="267"/>
      <c r="B247" s="198"/>
      <c r="C247" s="455" t="s">
        <v>402</v>
      </c>
      <c r="D247" s="233"/>
      <c r="E247" s="233"/>
      <c r="F247" s="258"/>
      <c r="G247" s="267"/>
      <c r="H247" s="233"/>
      <c r="I247" s="233"/>
      <c r="J247" s="233"/>
      <c r="K247" s="233"/>
      <c r="L247" s="233"/>
      <c r="M247" s="163"/>
      <c r="N247" s="164"/>
      <c r="O247" s="199">
        <v>2351.66</v>
      </c>
      <c r="P247" s="156"/>
    </row>
    <row r="248" spans="1:17" x14ac:dyDescent="0.25">
      <c r="A248" s="267"/>
      <c r="B248" s="198"/>
      <c r="C248" s="455" t="s">
        <v>508</v>
      </c>
      <c r="D248" s="233"/>
      <c r="E248" s="233"/>
      <c r="F248" s="258"/>
      <c r="G248" s="267"/>
      <c r="H248" s="233"/>
      <c r="I248" s="233"/>
      <c r="J248" s="233"/>
      <c r="K248" s="233"/>
      <c r="L248" s="233"/>
      <c r="M248" s="163"/>
      <c r="N248" s="164"/>
      <c r="O248" s="199">
        <v>2345.3200000000002</v>
      </c>
      <c r="P248" s="156"/>
    </row>
    <row r="249" spans="1:17" x14ac:dyDescent="0.25">
      <c r="A249" s="267"/>
      <c r="B249" s="198"/>
      <c r="C249" s="455" t="s">
        <v>509</v>
      </c>
      <c r="D249" s="233"/>
      <c r="E249" s="233"/>
      <c r="F249" s="258"/>
      <c r="G249" s="267"/>
      <c r="H249" s="233"/>
      <c r="I249" s="233"/>
      <c r="J249" s="233"/>
      <c r="K249" s="233"/>
      <c r="L249" s="233"/>
      <c r="M249" s="163"/>
      <c r="N249" s="164"/>
      <c r="O249" s="199">
        <v>2821.99</v>
      </c>
      <c r="P249" s="156"/>
    </row>
    <row r="250" spans="1:17" x14ac:dyDescent="0.25">
      <c r="A250" s="267"/>
      <c r="B250" s="198"/>
      <c r="C250" s="454" t="s">
        <v>511</v>
      </c>
      <c r="D250" s="233"/>
      <c r="E250" s="233"/>
      <c r="F250" s="258"/>
      <c r="G250" s="267"/>
      <c r="H250" s="233"/>
      <c r="I250" s="233"/>
      <c r="J250" s="233"/>
      <c r="K250" s="233"/>
      <c r="L250" s="233"/>
      <c r="M250" s="163"/>
      <c r="N250" s="164"/>
      <c r="O250" s="199">
        <v>6213</v>
      </c>
      <c r="P250" s="156"/>
    </row>
    <row r="251" spans="1:17" x14ac:dyDescent="0.25">
      <c r="A251" s="267"/>
      <c r="B251" s="198"/>
      <c r="C251" s="455" t="s">
        <v>512</v>
      </c>
      <c r="D251" s="233"/>
      <c r="E251" s="233"/>
      <c r="F251" s="258"/>
      <c r="G251" s="267"/>
      <c r="H251" s="233"/>
      <c r="I251" s="233"/>
      <c r="J251" s="233"/>
      <c r="K251" s="233"/>
      <c r="L251" s="233"/>
      <c r="M251" s="163"/>
      <c r="N251" s="164"/>
      <c r="O251" s="199">
        <v>4349.1000000000004</v>
      </c>
      <c r="P251" s="156"/>
    </row>
    <row r="252" spans="1:17" x14ac:dyDescent="0.25">
      <c r="A252" s="267"/>
      <c r="B252" s="198"/>
      <c r="C252" s="455" t="s">
        <v>513</v>
      </c>
      <c r="D252" s="233"/>
      <c r="E252" s="233"/>
      <c r="F252" s="258"/>
      <c r="G252" s="267"/>
      <c r="H252" s="233"/>
      <c r="I252" s="233"/>
      <c r="J252" s="233"/>
      <c r="K252" s="233"/>
      <c r="L252" s="233"/>
      <c r="M252" s="163"/>
      <c r="N252" s="164"/>
      <c r="O252" s="199">
        <v>7716.78</v>
      </c>
      <c r="P252" s="156"/>
    </row>
    <row r="253" spans="1:17" x14ac:dyDescent="0.25">
      <c r="A253" s="267"/>
      <c r="B253" s="198"/>
      <c r="C253" s="455" t="s">
        <v>514</v>
      </c>
      <c r="D253" s="233">
        <v>125.4</v>
      </c>
      <c r="E253" s="233"/>
      <c r="F253" s="258">
        <v>125.4</v>
      </c>
      <c r="G253" s="267"/>
      <c r="H253" s="233">
        <v>125.4</v>
      </c>
      <c r="I253" s="233"/>
      <c r="J253" s="162"/>
      <c r="K253" s="163"/>
      <c r="L253" s="163"/>
      <c r="M253" s="163"/>
      <c r="N253" s="163"/>
      <c r="O253" s="204">
        <v>21800.98</v>
      </c>
      <c r="P253" s="156">
        <f>O242-H253</f>
        <v>7022.7400000000007</v>
      </c>
    </row>
    <row r="254" spans="1:17" ht="30" x14ac:dyDescent="0.25">
      <c r="A254" s="267"/>
      <c r="B254" s="198"/>
      <c r="C254" s="455" t="s">
        <v>519</v>
      </c>
      <c r="D254" s="233"/>
      <c r="E254" s="233"/>
      <c r="F254" s="258"/>
      <c r="G254" s="267"/>
      <c r="H254" s="233"/>
      <c r="I254" s="233"/>
      <c r="J254" s="233"/>
      <c r="K254" s="233"/>
      <c r="L254" s="233"/>
      <c r="M254" s="163"/>
      <c r="N254" s="164"/>
      <c r="O254" s="199">
        <v>10900.49</v>
      </c>
      <c r="P254" s="156"/>
    </row>
    <row r="255" spans="1:17" ht="30" x14ac:dyDescent="0.25">
      <c r="A255" s="267"/>
      <c r="B255" s="198"/>
      <c r="C255" s="455" t="s">
        <v>520</v>
      </c>
      <c r="D255" s="233"/>
      <c r="E255" s="233"/>
      <c r="F255" s="258"/>
      <c r="G255" s="267"/>
      <c r="H255" s="233"/>
      <c r="I255" s="233"/>
      <c r="J255" s="233"/>
      <c r="K255" s="233"/>
      <c r="L255" s="233"/>
      <c r="M255" s="163"/>
      <c r="N255" s="164"/>
      <c r="O255" s="199">
        <v>24882.06</v>
      </c>
      <c r="P255" s="156"/>
    </row>
    <row r="256" spans="1:17" ht="30" x14ac:dyDescent="0.25">
      <c r="A256" s="267"/>
      <c r="B256" s="198"/>
      <c r="C256" s="456" t="s">
        <v>528</v>
      </c>
      <c r="D256" s="233">
        <v>125.4</v>
      </c>
      <c r="E256" s="233"/>
      <c r="F256" s="258">
        <v>125.4</v>
      </c>
      <c r="G256" s="267"/>
      <c r="H256" s="233">
        <v>125.4</v>
      </c>
      <c r="I256" s="233"/>
      <c r="J256" s="162"/>
      <c r="K256" s="163"/>
      <c r="L256" s="163"/>
      <c r="M256" s="163"/>
      <c r="N256" s="163"/>
      <c r="O256" s="206">
        <v>119.37</v>
      </c>
      <c r="P256" s="156">
        <f>O245-H256</f>
        <v>-31.040000000000006</v>
      </c>
    </row>
    <row r="257" spans="1:16" ht="42.75" customHeight="1" x14ac:dyDescent="0.25">
      <c r="A257" s="268">
        <v>31</v>
      </c>
      <c r="B257" s="341" t="s">
        <v>456</v>
      </c>
      <c r="C257" s="460" t="s">
        <v>564</v>
      </c>
      <c r="D257" s="258">
        <v>6247.47</v>
      </c>
      <c r="E257" s="233" t="s">
        <v>141</v>
      </c>
      <c r="F257" s="233" t="s">
        <v>381</v>
      </c>
      <c r="G257" s="312" t="s">
        <v>142</v>
      </c>
      <c r="H257" s="258">
        <v>6247.47</v>
      </c>
      <c r="I257" s="258"/>
      <c r="J257" s="258"/>
      <c r="K257" s="258">
        <v>6247.47</v>
      </c>
      <c r="L257" s="258">
        <v>6623.26</v>
      </c>
      <c r="N257" s="164">
        <v>1434.82</v>
      </c>
      <c r="O257" s="29">
        <v>7915.48</v>
      </c>
      <c r="P257" s="156">
        <f t="shared" si="6"/>
        <v>1668.0099999999993</v>
      </c>
    </row>
    <row r="258" spans="1:16" x14ac:dyDescent="0.25">
      <c r="A258" s="269"/>
      <c r="B258" s="332"/>
      <c r="C258" s="460" t="s">
        <v>552</v>
      </c>
      <c r="D258" s="258"/>
      <c r="E258" s="240"/>
      <c r="F258" s="233"/>
      <c r="G258" s="312"/>
      <c r="H258" s="258"/>
      <c r="I258" s="258"/>
      <c r="J258" s="258"/>
      <c r="K258" s="258"/>
      <c r="L258" s="258"/>
      <c r="N258" s="164">
        <v>1200.8499999999999</v>
      </c>
      <c r="O258" s="30">
        <v>4750.26</v>
      </c>
      <c r="P258" s="156"/>
    </row>
    <row r="259" spans="1:16" x14ac:dyDescent="0.25">
      <c r="A259" s="269"/>
      <c r="B259" s="332"/>
      <c r="C259" s="461" t="s">
        <v>508</v>
      </c>
      <c r="D259" s="258">
        <v>4292.4399999999996</v>
      </c>
      <c r="E259" s="268" t="s">
        <v>21</v>
      </c>
      <c r="F259" s="258">
        <f>4550.63</f>
        <v>4550.63</v>
      </c>
      <c r="G259" s="312"/>
      <c r="H259" s="258">
        <v>4292.4399999999996</v>
      </c>
      <c r="I259" s="27">
        <f>D259-H259</f>
        <v>0</v>
      </c>
      <c r="J259" s="258"/>
      <c r="K259" s="258">
        <v>4292.4399999999996</v>
      </c>
      <c r="L259" s="258">
        <f>4550.63</f>
        <v>4550.63</v>
      </c>
      <c r="N259" s="164">
        <v>985.67</v>
      </c>
      <c r="O259" s="30">
        <v>3664.4</v>
      </c>
      <c r="P259" s="156">
        <f t="shared" si="6"/>
        <v>-628.03999999999951</v>
      </c>
    </row>
    <row r="260" spans="1:16" x14ac:dyDescent="0.25">
      <c r="A260" s="269"/>
      <c r="B260" s="332"/>
      <c r="C260" s="461" t="s">
        <v>509</v>
      </c>
      <c r="D260" s="258">
        <v>5629.19</v>
      </c>
      <c r="E260" s="269"/>
      <c r="F260" s="258">
        <f>5967.79</f>
        <v>5967.79</v>
      </c>
      <c r="G260" s="312"/>
      <c r="H260" s="258">
        <v>5629.19</v>
      </c>
      <c r="I260" s="27">
        <f>D260-H260</f>
        <v>0</v>
      </c>
      <c r="J260" s="258"/>
      <c r="K260" s="258">
        <v>5629.19</v>
      </c>
      <c r="L260" s="258">
        <f>5967.79</f>
        <v>5967.79</v>
      </c>
      <c r="N260" s="164">
        <v>1292.6199999999999</v>
      </c>
      <c r="O260" s="30">
        <v>4805.57</v>
      </c>
      <c r="P260" s="156">
        <f t="shared" si="6"/>
        <v>-823.61999999999989</v>
      </c>
    </row>
    <row r="261" spans="1:16" x14ac:dyDescent="0.25">
      <c r="A261" s="269"/>
      <c r="B261" s="332"/>
      <c r="C261" s="458" t="s">
        <v>556</v>
      </c>
      <c r="D261" s="258"/>
      <c r="E261" s="269"/>
      <c r="F261" s="258"/>
      <c r="G261" s="312"/>
      <c r="H261" s="258"/>
      <c r="I261" s="27"/>
      <c r="J261" s="258"/>
      <c r="K261" s="258"/>
      <c r="L261" s="258"/>
      <c r="N261" s="164"/>
      <c r="O261" s="30">
        <v>109.28</v>
      </c>
      <c r="P261" s="156"/>
    </row>
    <row r="262" spans="1:16" x14ac:dyDescent="0.25">
      <c r="A262" s="269"/>
      <c r="B262" s="332"/>
      <c r="C262" s="461" t="s">
        <v>512</v>
      </c>
      <c r="D262" s="258"/>
      <c r="E262" s="269"/>
      <c r="F262" s="258"/>
      <c r="G262" s="312"/>
      <c r="H262" s="258"/>
      <c r="I262" s="27"/>
      <c r="J262" s="258"/>
      <c r="K262" s="258"/>
      <c r="L262" s="258"/>
      <c r="N262" s="164">
        <v>1531.4</v>
      </c>
      <c r="O262" s="150">
        <v>6811.25</v>
      </c>
      <c r="P262" s="156"/>
    </row>
    <row r="263" spans="1:16" x14ac:dyDescent="0.25">
      <c r="A263" s="269"/>
      <c r="B263" s="332"/>
      <c r="C263" s="461" t="s">
        <v>513</v>
      </c>
      <c r="D263" s="258">
        <v>4667.3500000000004</v>
      </c>
      <c r="E263" s="269"/>
      <c r="F263" s="258">
        <f>6360.38</f>
        <v>6360.38</v>
      </c>
      <c r="G263" s="312"/>
      <c r="H263" s="258">
        <v>4667.3500000000004</v>
      </c>
      <c r="I263" s="258"/>
      <c r="J263" s="258"/>
      <c r="K263" s="258">
        <v>4667.3500000000004</v>
      </c>
      <c r="L263" s="258">
        <f>6360.38</f>
        <v>6360.38</v>
      </c>
      <c r="N263" s="164">
        <v>1071.98</v>
      </c>
      <c r="O263" s="150">
        <v>4974.8999999999996</v>
      </c>
      <c r="P263" s="156">
        <f t="shared" si="6"/>
        <v>307.54999999999927</v>
      </c>
    </row>
    <row r="264" spans="1:16" x14ac:dyDescent="0.25">
      <c r="A264" s="269"/>
      <c r="B264" s="332"/>
      <c r="C264" s="461" t="s">
        <v>514</v>
      </c>
      <c r="D264" s="258">
        <v>8430.85</v>
      </c>
      <c r="E264" s="269"/>
      <c r="F264" s="258">
        <f>7741.85</f>
        <v>7741.85</v>
      </c>
      <c r="G264" s="312"/>
      <c r="H264" s="258">
        <v>8430.85</v>
      </c>
      <c r="I264" s="258"/>
      <c r="J264" s="258"/>
      <c r="K264" s="258">
        <v>8430.85</v>
      </c>
      <c r="L264" s="258">
        <f>7741.85</f>
        <v>7741.85</v>
      </c>
      <c r="N264" s="164">
        <v>1936.36</v>
      </c>
      <c r="O264" s="150">
        <v>8057.17</v>
      </c>
      <c r="P264" s="156">
        <f t="shared" si="6"/>
        <v>-373.68000000000029</v>
      </c>
    </row>
    <row r="265" spans="1:16" ht="30" x14ac:dyDescent="0.25">
      <c r="A265" s="269"/>
      <c r="B265" s="332"/>
      <c r="C265" s="461" t="s">
        <v>519</v>
      </c>
      <c r="D265" s="258"/>
      <c r="E265" s="269"/>
      <c r="F265" s="258"/>
      <c r="G265" s="312"/>
      <c r="H265" s="258"/>
      <c r="I265" s="258"/>
      <c r="J265" s="258"/>
      <c r="K265" s="258"/>
      <c r="L265" s="258"/>
      <c r="N265" s="163"/>
      <c r="O265" s="150">
        <v>12013.78</v>
      </c>
      <c r="P265" s="156"/>
    </row>
    <row r="266" spans="1:16" ht="30" x14ac:dyDescent="0.25">
      <c r="A266" s="269"/>
      <c r="B266" s="332"/>
      <c r="C266" s="461" t="s">
        <v>520</v>
      </c>
      <c r="D266" s="258"/>
      <c r="E266" s="269"/>
      <c r="F266" s="258"/>
      <c r="G266" s="312"/>
      <c r="H266" s="258"/>
      <c r="I266" s="258"/>
      <c r="J266" s="258"/>
      <c r="K266" s="258"/>
      <c r="L266" s="258"/>
      <c r="N266" s="163"/>
      <c r="O266" s="150">
        <v>8457</v>
      </c>
      <c r="P266" s="156"/>
    </row>
    <row r="267" spans="1:16" ht="45" x14ac:dyDescent="0.25">
      <c r="A267" s="269"/>
      <c r="B267" s="332"/>
      <c r="C267" s="461" t="s">
        <v>507</v>
      </c>
      <c r="D267" s="258"/>
      <c r="E267" s="269"/>
      <c r="F267" s="258"/>
      <c r="G267" s="312"/>
      <c r="H267" s="258"/>
      <c r="I267" s="258"/>
      <c r="J267" s="258"/>
      <c r="K267" s="258"/>
      <c r="L267" s="258"/>
      <c r="N267" s="163"/>
      <c r="O267" s="150">
        <v>18023.599999999999</v>
      </c>
      <c r="P267" s="156"/>
    </row>
    <row r="268" spans="1:16" ht="51.75" customHeight="1" x14ac:dyDescent="0.25">
      <c r="A268" s="269"/>
      <c r="B268" s="332"/>
      <c r="C268" s="460" t="s">
        <v>565</v>
      </c>
      <c r="D268" s="258">
        <v>5526.05</v>
      </c>
      <c r="E268" s="233" t="s">
        <v>143</v>
      </c>
      <c r="F268" s="233" t="s">
        <v>382</v>
      </c>
      <c r="G268" s="313" t="s">
        <v>144</v>
      </c>
      <c r="H268" s="258">
        <v>5526.05</v>
      </c>
      <c r="I268" s="258"/>
      <c r="J268" s="258"/>
      <c r="K268" s="258">
        <v>5526.05</v>
      </c>
      <c r="L268" s="258">
        <f>5596.83</f>
        <v>5596.83</v>
      </c>
      <c r="N268" s="164">
        <v>1112.68</v>
      </c>
      <c r="O268" s="210">
        <v>2277.98</v>
      </c>
      <c r="P268" s="156">
        <f>O269-H268</f>
        <v>-3874.86</v>
      </c>
    </row>
    <row r="269" spans="1:16" ht="18.75" customHeight="1" x14ac:dyDescent="0.25">
      <c r="A269" s="269"/>
      <c r="B269" s="332"/>
      <c r="C269" s="461" t="s">
        <v>552</v>
      </c>
      <c r="D269" s="258"/>
      <c r="E269" s="240"/>
      <c r="F269" s="258">
        <f>2261.9</f>
        <v>2261.9</v>
      </c>
      <c r="G269" s="314"/>
      <c r="H269" s="258"/>
      <c r="I269" s="27">
        <f>D269-H269</f>
        <v>0</v>
      </c>
      <c r="J269" s="258"/>
      <c r="K269" s="258"/>
      <c r="L269" s="258">
        <f>2261.9</f>
        <v>2261.9</v>
      </c>
      <c r="N269" s="164">
        <v>899.33</v>
      </c>
      <c r="O269" s="207">
        <v>1651.19</v>
      </c>
      <c r="P269" s="156" t="e">
        <f>#REF!-H269</f>
        <v>#REF!</v>
      </c>
    </row>
    <row r="270" spans="1:16" x14ac:dyDescent="0.25">
      <c r="A270" s="269"/>
      <c r="B270" s="332"/>
      <c r="C270" s="461" t="s">
        <v>508</v>
      </c>
      <c r="D270" s="258"/>
      <c r="E270" s="240"/>
      <c r="F270" s="258"/>
      <c r="G270" s="314"/>
      <c r="H270" s="258"/>
      <c r="I270" s="27"/>
      <c r="J270" s="258"/>
      <c r="K270" s="258"/>
      <c r="L270" s="258"/>
      <c r="N270" s="164"/>
      <c r="O270" s="207">
        <v>825.6</v>
      </c>
      <c r="P270" s="156"/>
    </row>
    <row r="271" spans="1:16" x14ac:dyDescent="0.25">
      <c r="A271" s="269"/>
      <c r="B271" s="332"/>
      <c r="C271" s="461" t="s">
        <v>509</v>
      </c>
      <c r="D271" s="258">
        <v>4297.62</v>
      </c>
      <c r="E271" s="240"/>
      <c r="F271" s="258">
        <f>4523.81</f>
        <v>4523.8100000000004</v>
      </c>
      <c r="G271" s="314"/>
      <c r="H271" s="258">
        <v>4297.62</v>
      </c>
      <c r="I271" s="27">
        <f>D271-H271</f>
        <v>0</v>
      </c>
      <c r="J271" s="258"/>
      <c r="K271" s="258">
        <v>4297.62</v>
      </c>
      <c r="L271" s="258">
        <f>4523.81</f>
        <v>4523.8100000000004</v>
      </c>
      <c r="N271" s="164">
        <v>899.33</v>
      </c>
      <c r="O271" s="207">
        <v>1651.19</v>
      </c>
      <c r="P271" s="156">
        <f>O270-H271</f>
        <v>-3472.02</v>
      </c>
    </row>
    <row r="272" spans="1:16" x14ac:dyDescent="0.25">
      <c r="A272" s="269"/>
      <c r="B272" s="332"/>
      <c r="C272" s="461" t="s">
        <v>566</v>
      </c>
      <c r="D272" s="258"/>
      <c r="E272" s="240"/>
      <c r="F272" s="258"/>
      <c r="G272" s="314"/>
      <c r="H272" s="258"/>
      <c r="I272" s="27"/>
      <c r="J272" s="258"/>
      <c r="K272" s="258"/>
      <c r="L272" s="258"/>
      <c r="N272" s="164">
        <v>1440.04</v>
      </c>
      <c r="O272" s="207">
        <v>3243.52</v>
      </c>
      <c r="P272" s="156"/>
    </row>
    <row r="273" spans="1:16" x14ac:dyDescent="0.25">
      <c r="A273" s="269"/>
      <c r="B273" s="332"/>
      <c r="C273" s="461" t="s">
        <v>512</v>
      </c>
      <c r="D273" s="258">
        <v>7410.97</v>
      </c>
      <c r="E273" s="240"/>
      <c r="F273" s="258">
        <f>4301.76</f>
        <v>4301.76</v>
      </c>
      <c r="G273" s="314"/>
      <c r="H273" s="258">
        <v>7410.97</v>
      </c>
      <c r="I273" s="258"/>
      <c r="J273" s="258"/>
      <c r="K273" s="258">
        <v>7410.97</v>
      </c>
      <c r="L273" s="258">
        <f>4301.76</f>
        <v>4301.76</v>
      </c>
      <c r="N273" s="164">
        <v>1440.04</v>
      </c>
      <c r="O273" s="207">
        <v>1621.76</v>
      </c>
      <c r="P273" s="156">
        <f t="shared" ref="P273:P319" si="7">O273-H273</f>
        <v>-5789.21</v>
      </c>
    </row>
    <row r="274" spans="1:16" ht="15" hidden="1" customHeight="1" x14ac:dyDescent="0.25">
      <c r="A274" s="269"/>
      <c r="B274" s="332"/>
      <c r="C274" s="461" t="s">
        <v>513</v>
      </c>
      <c r="D274" s="258"/>
      <c r="E274" s="240"/>
      <c r="F274" s="258">
        <f>8603.51</f>
        <v>8603.51</v>
      </c>
      <c r="G274" s="314"/>
      <c r="H274" s="258"/>
      <c r="I274" s="11"/>
      <c r="J274" s="258"/>
      <c r="L274" s="258">
        <f>8603.51</f>
        <v>8603.51</v>
      </c>
      <c r="N274" s="163"/>
      <c r="O274" s="207"/>
      <c r="P274" s="156">
        <f t="shared" si="7"/>
        <v>0</v>
      </c>
    </row>
    <row r="275" spans="1:16" ht="30" hidden="1" customHeight="1" x14ac:dyDescent="0.25">
      <c r="A275" s="269"/>
      <c r="B275" s="332"/>
      <c r="C275" s="461" t="s">
        <v>543</v>
      </c>
      <c r="D275" s="258">
        <v>128.93</v>
      </c>
      <c r="E275" s="240"/>
      <c r="F275" s="258">
        <v>152</v>
      </c>
      <c r="G275" s="315"/>
      <c r="H275" s="258">
        <v>128.93</v>
      </c>
      <c r="I275" s="11"/>
      <c r="J275" s="258">
        <v>128.93</v>
      </c>
      <c r="N275" s="163"/>
      <c r="O275" s="207"/>
      <c r="P275" s="156">
        <f t="shared" si="7"/>
        <v>-128.93</v>
      </c>
    </row>
    <row r="276" spans="1:16" x14ac:dyDescent="0.25">
      <c r="A276" s="236"/>
      <c r="B276" s="332"/>
      <c r="C276" s="461" t="s">
        <v>544</v>
      </c>
      <c r="D276" s="258"/>
      <c r="E276" s="240"/>
      <c r="F276" s="258"/>
      <c r="G276" s="259"/>
      <c r="H276" s="258"/>
      <c r="I276" s="11"/>
      <c r="J276" s="258"/>
      <c r="N276" s="163"/>
      <c r="O276" s="207">
        <v>3243.52</v>
      </c>
      <c r="P276" s="156"/>
    </row>
    <row r="277" spans="1:16" x14ac:dyDescent="0.25">
      <c r="A277" s="236"/>
      <c r="B277" s="332"/>
      <c r="C277" s="462" t="s">
        <v>514</v>
      </c>
      <c r="D277" s="258"/>
      <c r="E277" s="240"/>
      <c r="F277" s="258"/>
      <c r="G277" s="259"/>
      <c r="H277" s="258"/>
      <c r="I277" s="11"/>
      <c r="J277" s="258"/>
      <c r="N277" s="163"/>
      <c r="O277" s="207">
        <v>4162.74</v>
      </c>
      <c r="P277" s="156"/>
    </row>
    <row r="278" spans="1:16" ht="30" x14ac:dyDescent="0.25">
      <c r="A278" s="236"/>
      <c r="B278" s="332"/>
      <c r="C278" s="462" t="s">
        <v>546</v>
      </c>
      <c r="D278" s="258"/>
      <c r="E278" s="240"/>
      <c r="F278" s="258"/>
      <c r="G278" s="259"/>
      <c r="H278" s="258"/>
      <c r="I278" s="11"/>
      <c r="J278" s="258"/>
      <c r="N278" s="163"/>
      <c r="O278" s="207">
        <v>2081.37</v>
      </c>
      <c r="P278" s="156"/>
    </row>
    <row r="279" spans="1:16" ht="30" x14ac:dyDescent="0.25">
      <c r="A279" s="236"/>
      <c r="B279" s="332"/>
      <c r="C279" s="462" t="s">
        <v>547</v>
      </c>
      <c r="D279" s="258"/>
      <c r="E279" s="240"/>
      <c r="F279" s="258"/>
      <c r="G279" s="259"/>
      <c r="H279" s="258"/>
      <c r="I279" s="11"/>
      <c r="J279" s="258"/>
      <c r="N279" s="163"/>
      <c r="O279" s="207">
        <v>4162.74</v>
      </c>
      <c r="P279" s="156"/>
    </row>
    <row r="280" spans="1:16" ht="30" x14ac:dyDescent="0.25">
      <c r="A280" s="236"/>
      <c r="B280" s="346"/>
      <c r="C280" s="459" t="s">
        <v>528</v>
      </c>
      <c r="D280" s="258"/>
      <c r="E280" s="240"/>
      <c r="F280" s="258"/>
      <c r="G280" s="259"/>
      <c r="H280" s="258"/>
      <c r="I280" s="11"/>
      <c r="J280" s="258"/>
      <c r="N280" s="164">
        <v>26.98</v>
      </c>
      <c r="O280" s="207">
        <v>69.349999999999994</v>
      </c>
      <c r="P280" s="156"/>
    </row>
    <row r="281" spans="1:16" ht="63.4" customHeight="1" x14ac:dyDescent="0.25">
      <c r="A281" s="269">
        <v>34</v>
      </c>
      <c r="B281" s="337" t="s">
        <v>460</v>
      </c>
      <c r="C281" s="464" t="s">
        <v>567</v>
      </c>
      <c r="D281" s="233" t="s">
        <v>383</v>
      </c>
      <c r="E281" s="241" t="s">
        <v>149</v>
      </c>
      <c r="F281" s="233" t="s">
        <v>383</v>
      </c>
      <c r="G281" s="268" t="s">
        <v>150</v>
      </c>
      <c r="H281" s="233" t="s">
        <v>383</v>
      </c>
      <c r="I281" s="233"/>
      <c r="J281" s="233" t="s">
        <v>383</v>
      </c>
      <c r="K281" s="233" t="s">
        <v>383</v>
      </c>
      <c r="L281" s="233" t="s">
        <v>383</v>
      </c>
      <c r="N281" s="164">
        <v>4668.8900000000003</v>
      </c>
      <c r="O281" s="257">
        <v>12087.5</v>
      </c>
      <c r="P281" s="156" t="e">
        <f t="shared" si="7"/>
        <v>#VALUE!</v>
      </c>
    </row>
    <row r="282" spans="1:16" ht="15.75" hidden="1" customHeight="1" x14ac:dyDescent="0.25">
      <c r="A282" s="269"/>
      <c r="B282" s="337"/>
      <c r="C282" s="463" t="s">
        <v>568</v>
      </c>
      <c r="D282" s="233" t="s">
        <v>151</v>
      </c>
      <c r="E282" s="233" t="s">
        <v>152</v>
      </c>
      <c r="F282" s="233" t="s">
        <v>153</v>
      </c>
      <c r="G282" s="269"/>
      <c r="H282" s="233" t="s">
        <v>151</v>
      </c>
      <c r="I282" s="233"/>
      <c r="J282" s="233" t="s">
        <v>151</v>
      </c>
      <c r="K282" s="233" t="s">
        <v>154</v>
      </c>
      <c r="L282" s="233" t="s">
        <v>155</v>
      </c>
      <c r="N282" s="164" t="s">
        <v>151</v>
      </c>
      <c r="O282" s="257" t="s">
        <v>151</v>
      </c>
      <c r="P282" s="156" t="e">
        <f t="shared" si="7"/>
        <v>#VALUE!</v>
      </c>
    </row>
    <row r="283" spans="1:16" ht="15.75" hidden="1" customHeight="1" x14ac:dyDescent="0.25">
      <c r="A283" s="269"/>
      <c r="B283" s="337"/>
      <c r="C283" s="463" t="s">
        <v>24</v>
      </c>
      <c r="D283" s="233" t="s">
        <v>156</v>
      </c>
      <c r="E283" s="233" t="s">
        <v>93</v>
      </c>
      <c r="F283" s="233" t="s">
        <v>157</v>
      </c>
      <c r="G283" s="269"/>
      <c r="H283" s="233" t="s">
        <v>156</v>
      </c>
      <c r="I283" s="233"/>
      <c r="J283" s="233" t="s">
        <v>156</v>
      </c>
      <c r="K283" s="233" t="s">
        <v>158</v>
      </c>
      <c r="L283" s="233" t="s">
        <v>159</v>
      </c>
      <c r="N283" s="164" t="s">
        <v>156</v>
      </c>
      <c r="O283" s="257" t="s">
        <v>156</v>
      </c>
      <c r="P283" s="156" t="e">
        <f t="shared" si="7"/>
        <v>#VALUE!</v>
      </c>
    </row>
    <row r="284" spans="1:16" ht="15.75" customHeight="1" x14ac:dyDescent="0.25">
      <c r="A284" s="269"/>
      <c r="B284" s="337"/>
      <c r="C284" s="463" t="s">
        <v>402</v>
      </c>
      <c r="D284" s="233">
        <v>3696.34</v>
      </c>
      <c r="E284" s="240"/>
      <c r="F284" s="233"/>
      <c r="G284" s="269"/>
      <c r="H284" s="233">
        <v>3696.34</v>
      </c>
      <c r="I284" s="27">
        <f>D284-H284</f>
        <v>0</v>
      </c>
      <c r="J284" s="233">
        <v>3696.34</v>
      </c>
      <c r="K284" s="233">
        <v>3696.34</v>
      </c>
      <c r="L284" s="233">
        <v>3696.34</v>
      </c>
      <c r="N284" s="164">
        <v>3699.67</v>
      </c>
      <c r="O284" s="257">
        <v>7037.86</v>
      </c>
      <c r="P284" s="156">
        <f t="shared" si="7"/>
        <v>3341.5199999999995</v>
      </c>
    </row>
    <row r="285" spans="1:16" ht="15.75" customHeight="1" x14ac:dyDescent="0.25">
      <c r="A285" s="269"/>
      <c r="B285" s="337"/>
      <c r="C285" s="463" t="s">
        <v>569</v>
      </c>
      <c r="D285" s="233">
        <v>3274.24</v>
      </c>
      <c r="E285" s="240"/>
      <c r="F285" s="233"/>
      <c r="G285" s="269"/>
      <c r="H285" s="233">
        <v>3274.24</v>
      </c>
      <c r="I285" s="27">
        <f>D285-H285</f>
        <v>0</v>
      </c>
      <c r="J285" s="233">
        <v>3274.24</v>
      </c>
      <c r="K285" s="233">
        <v>3274.24</v>
      </c>
      <c r="L285" s="233">
        <v>3274.24</v>
      </c>
      <c r="N285" s="164">
        <v>3470.69</v>
      </c>
      <c r="O285" s="193">
        <v>5229.05</v>
      </c>
      <c r="P285" s="156">
        <f t="shared" si="7"/>
        <v>1954.8100000000004</v>
      </c>
    </row>
    <row r="286" spans="1:16" ht="15.75" customHeight="1" x14ac:dyDescent="0.25">
      <c r="A286" s="269"/>
      <c r="B286" s="337"/>
      <c r="C286" s="463" t="s">
        <v>570</v>
      </c>
      <c r="D286" s="233">
        <v>4435.6099999999997</v>
      </c>
      <c r="E286" s="240"/>
      <c r="F286" s="233"/>
      <c r="G286" s="269"/>
      <c r="H286" s="233">
        <v>4435.6099999999997</v>
      </c>
      <c r="I286" s="27">
        <f>D286-H286</f>
        <v>0</v>
      </c>
      <c r="J286" s="233">
        <v>4435.6099999999997</v>
      </c>
      <c r="K286" s="233">
        <v>4435.6099999999997</v>
      </c>
      <c r="L286" s="233">
        <v>4435.6099999999997</v>
      </c>
      <c r="N286" s="164">
        <v>4701.75</v>
      </c>
      <c r="O286" s="193">
        <v>7085.47</v>
      </c>
      <c r="P286" s="156">
        <f t="shared" si="7"/>
        <v>2649.8600000000006</v>
      </c>
    </row>
    <row r="287" spans="1:16" ht="15.75" customHeight="1" x14ac:dyDescent="0.25">
      <c r="A287" s="269"/>
      <c r="B287" s="337"/>
      <c r="C287" s="463" t="s">
        <v>511</v>
      </c>
      <c r="D287" s="233">
        <v>6149</v>
      </c>
      <c r="E287" s="240"/>
      <c r="F287" s="233"/>
      <c r="G287" s="269"/>
      <c r="H287" s="233">
        <v>6149</v>
      </c>
      <c r="I287" s="233"/>
      <c r="J287" s="233">
        <v>6149</v>
      </c>
      <c r="K287" s="233">
        <v>6149</v>
      </c>
      <c r="L287" s="233">
        <v>6149</v>
      </c>
      <c r="N287" s="164">
        <v>6383.35</v>
      </c>
      <c r="O287" s="193">
        <v>14614.49</v>
      </c>
      <c r="P287" s="156">
        <f t="shared" si="7"/>
        <v>8465.49</v>
      </c>
    </row>
    <row r="288" spans="1:16" ht="15.75" customHeight="1" x14ac:dyDescent="0.25">
      <c r="A288" s="269"/>
      <c r="B288" s="337"/>
      <c r="C288" s="463" t="s">
        <v>543</v>
      </c>
      <c r="D288" s="233">
        <v>4712.4399999999996</v>
      </c>
      <c r="E288" s="240"/>
      <c r="F288" s="233"/>
      <c r="G288" s="269"/>
      <c r="H288" s="233">
        <v>4712.4399999999996</v>
      </c>
      <c r="I288" s="233"/>
      <c r="J288" s="233">
        <v>4712.4399999999996</v>
      </c>
      <c r="K288" s="233">
        <v>4712.4399999999996</v>
      </c>
      <c r="L288" s="233">
        <v>4712.4399999999996</v>
      </c>
      <c r="N288" s="164">
        <v>5419.31</v>
      </c>
      <c r="O288" s="193">
        <v>9336.08</v>
      </c>
      <c r="P288" s="156">
        <f t="shared" si="7"/>
        <v>4623.6400000000003</v>
      </c>
    </row>
    <row r="289" spans="1:16" ht="15.75" customHeight="1" x14ac:dyDescent="0.25">
      <c r="A289" s="269"/>
      <c r="B289" s="337"/>
      <c r="C289" s="463" t="s">
        <v>544</v>
      </c>
      <c r="D289" s="233">
        <v>7993.7</v>
      </c>
      <c r="E289" s="240"/>
      <c r="F289" s="233"/>
      <c r="G289" s="269"/>
      <c r="H289" s="233">
        <v>7993.7</v>
      </c>
      <c r="I289" s="233"/>
      <c r="J289" s="233">
        <v>7993.7</v>
      </c>
      <c r="K289" s="233">
        <v>7993.7</v>
      </c>
      <c r="L289" s="233">
        <v>7993.7</v>
      </c>
      <c r="N289" s="164">
        <v>9192.76</v>
      </c>
      <c r="O289" s="193">
        <v>15819.34</v>
      </c>
      <c r="P289" s="156">
        <f t="shared" si="7"/>
        <v>7825.64</v>
      </c>
    </row>
    <row r="290" spans="1:16" ht="15.75" customHeight="1" x14ac:dyDescent="0.25">
      <c r="A290" s="269"/>
      <c r="B290" s="337"/>
      <c r="C290" s="463" t="s">
        <v>514</v>
      </c>
      <c r="D290" s="233">
        <v>7298.26</v>
      </c>
      <c r="E290" s="240"/>
      <c r="F290" s="233"/>
      <c r="G290" s="269"/>
      <c r="H290" s="233">
        <v>7298.26</v>
      </c>
      <c r="I290" s="233"/>
      <c r="J290" s="233">
        <v>7298.26</v>
      </c>
      <c r="K290" s="233">
        <v>7298.26</v>
      </c>
      <c r="L290" s="233">
        <v>7298.26</v>
      </c>
      <c r="N290" s="164">
        <v>9781.09</v>
      </c>
      <c r="O290" s="193">
        <v>37472.43</v>
      </c>
      <c r="P290" s="156">
        <f t="shared" si="7"/>
        <v>30174.17</v>
      </c>
    </row>
    <row r="291" spans="1:16" ht="15.75" customHeight="1" x14ac:dyDescent="0.25">
      <c r="A291" s="269"/>
      <c r="B291" s="337"/>
      <c r="C291" s="463" t="s">
        <v>546</v>
      </c>
      <c r="D291" s="233">
        <v>7149.63</v>
      </c>
      <c r="E291" s="240"/>
      <c r="F291" s="233"/>
      <c r="G291" s="269"/>
      <c r="H291" s="233">
        <v>7149.63</v>
      </c>
      <c r="I291" s="233"/>
      <c r="J291" s="233">
        <v>7149.63</v>
      </c>
      <c r="K291" s="233">
        <v>7149.63</v>
      </c>
      <c r="L291" s="233">
        <v>7149.63</v>
      </c>
      <c r="N291" s="164">
        <v>9781.09</v>
      </c>
      <c r="O291" s="193">
        <v>37472.43</v>
      </c>
      <c r="P291" s="156">
        <f t="shared" si="7"/>
        <v>30322.799999999999</v>
      </c>
    </row>
    <row r="292" spans="1:16" ht="15.75" customHeight="1" x14ac:dyDescent="0.25">
      <c r="A292" s="269"/>
      <c r="B292" s="337"/>
      <c r="C292" s="463" t="s">
        <v>571</v>
      </c>
      <c r="D292" s="233">
        <v>10947.38</v>
      </c>
      <c r="E292" s="240"/>
      <c r="F292" s="233"/>
      <c r="G292" s="269"/>
      <c r="H292" s="233">
        <v>10947.38</v>
      </c>
      <c r="I292" s="233"/>
      <c r="J292" s="233">
        <v>10947.38</v>
      </c>
      <c r="K292" s="233">
        <v>10947.38</v>
      </c>
      <c r="L292" s="233">
        <v>10947.38</v>
      </c>
      <c r="N292" s="164">
        <v>10947.38</v>
      </c>
      <c r="O292" s="257" t="s">
        <v>60</v>
      </c>
      <c r="P292" s="156" t="e">
        <f t="shared" si="7"/>
        <v>#VALUE!</v>
      </c>
    </row>
    <row r="293" spans="1:16" ht="42.75" x14ac:dyDescent="0.25">
      <c r="A293" s="269">
        <v>35</v>
      </c>
      <c r="B293" s="325" t="s">
        <v>461</v>
      </c>
      <c r="C293" s="463" t="s">
        <v>507</v>
      </c>
      <c r="D293" s="233">
        <v>7231.86</v>
      </c>
      <c r="E293" s="233" t="s">
        <v>38</v>
      </c>
      <c r="F293" s="233" t="s">
        <v>384</v>
      </c>
      <c r="G293" s="267" t="s">
        <v>162</v>
      </c>
      <c r="H293" s="233">
        <v>7231.86</v>
      </c>
      <c r="I293" s="233"/>
      <c r="J293" s="233">
        <v>7231.86</v>
      </c>
      <c r="K293" s="233">
        <v>7231.86</v>
      </c>
      <c r="L293" s="233" t="s">
        <v>385</v>
      </c>
      <c r="N293" s="164">
        <v>7231.86</v>
      </c>
      <c r="O293" s="257">
        <v>7382.41</v>
      </c>
      <c r="P293" s="156">
        <f t="shared" si="7"/>
        <v>150.55000000000018</v>
      </c>
    </row>
    <row r="294" spans="1:16" x14ac:dyDescent="0.25">
      <c r="A294" s="269"/>
      <c r="B294" s="325"/>
      <c r="C294" s="463" t="s">
        <v>402</v>
      </c>
      <c r="D294" s="233"/>
      <c r="E294" s="233"/>
      <c r="F294" s="233"/>
      <c r="G294" s="267"/>
      <c r="H294" s="233"/>
      <c r="I294" s="233"/>
      <c r="J294" s="233"/>
      <c r="K294" s="233"/>
      <c r="L294" s="233"/>
      <c r="N294" s="164"/>
      <c r="O294" s="193">
        <v>2659.72</v>
      </c>
      <c r="P294" s="156"/>
    </row>
    <row r="295" spans="1:16" ht="15" customHeight="1" x14ac:dyDescent="0.25">
      <c r="A295" s="269"/>
      <c r="B295" s="325"/>
      <c r="C295" s="463" t="s">
        <v>509</v>
      </c>
      <c r="D295" s="233"/>
      <c r="E295" s="233"/>
      <c r="F295" s="233"/>
      <c r="G295" s="267"/>
      <c r="H295" s="233"/>
      <c r="I295" s="233"/>
      <c r="J295" s="233"/>
      <c r="K295" s="233"/>
      <c r="L295" s="233">
        <v>0</v>
      </c>
      <c r="N295" s="164">
        <v>0</v>
      </c>
      <c r="O295" s="193">
        <v>2659.72</v>
      </c>
      <c r="P295" s="156">
        <f t="shared" si="7"/>
        <v>2659.72</v>
      </c>
    </row>
    <row r="296" spans="1:16" ht="34.5" customHeight="1" x14ac:dyDescent="0.25">
      <c r="A296" s="269"/>
      <c r="B296" s="325"/>
      <c r="C296" s="463" t="s">
        <v>528</v>
      </c>
      <c r="D296" s="233">
        <v>2336.16</v>
      </c>
      <c r="E296" s="233"/>
      <c r="F296" s="233"/>
      <c r="G296" s="267"/>
      <c r="H296" s="233">
        <v>2336.16</v>
      </c>
      <c r="I296" s="27">
        <f>D296-H296</f>
        <v>0</v>
      </c>
      <c r="J296" s="233">
        <v>2336.16</v>
      </c>
      <c r="K296" s="233">
        <v>2336.16</v>
      </c>
      <c r="L296" s="233">
        <v>2411.52</v>
      </c>
      <c r="N296" s="164">
        <v>2336.16</v>
      </c>
      <c r="O296" s="193">
        <v>117.23</v>
      </c>
      <c r="P296" s="156">
        <f t="shared" si="7"/>
        <v>-2218.9299999999998</v>
      </c>
    </row>
    <row r="297" spans="1:16" ht="15" customHeight="1" x14ac:dyDescent="0.25">
      <c r="A297" s="269"/>
      <c r="B297" s="325"/>
      <c r="C297" s="463" t="s">
        <v>572</v>
      </c>
      <c r="D297" s="233"/>
      <c r="E297" s="233"/>
      <c r="F297" s="233"/>
      <c r="G297" s="267"/>
      <c r="H297" s="233"/>
      <c r="I297" s="27"/>
      <c r="J297" s="233"/>
      <c r="K297" s="233"/>
      <c r="L297" s="233"/>
      <c r="N297" s="164"/>
      <c r="O297" s="193">
        <v>9281.89</v>
      </c>
      <c r="P297" s="156"/>
    </row>
    <row r="298" spans="1:16" ht="15" customHeight="1" x14ac:dyDescent="0.25">
      <c r="A298" s="269"/>
      <c r="B298" s="325"/>
      <c r="C298" s="463" t="s">
        <v>573</v>
      </c>
      <c r="D298" s="233">
        <v>0</v>
      </c>
      <c r="E298" s="233"/>
      <c r="F298" s="233"/>
      <c r="G298" s="267"/>
      <c r="H298" s="233">
        <v>0</v>
      </c>
      <c r="I298" s="233"/>
      <c r="J298" s="233">
        <v>0</v>
      </c>
      <c r="K298" s="233">
        <v>0</v>
      </c>
      <c r="L298" s="233">
        <v>0</v>
      </c>
      <c r="N298" s="164">
        <v>0</v>
      </c>
      <c r="O298" s="193">
        <v>5079.3100000000004</v>
      </c>
      <c r="P298" s="156">
        <f t="shared" si="7"/>
        <v>5079.3100000000004</v>
      </c>
    </row>
    <row r="299" spans="1:16" ht="15" customHeight="1" x14ac:dyDescent="0.25">
      <c r="A299" s="269"/>
      <c r="B299" s="325"/>
      <c r="C299" s="463" t="s">
        <v>513</v>
      </c>
      <c r="D299" s="233">
        <v>8550.93</v>
      </c>
      <c r="E299" s="233"/>
      <c r="F299" s="233"/>
      <c r="G299" s="267"/>
      <c r="H299" s="233">
        <v>8550.93</v>
      </c>
      <c r="I299" s="233"/>
      <c r="J299" s="233">
        <v>8550.93</v>
      </c>
      <c r="K299" s="233">
        <v>8550.93</v>
      </c>
      <c r="L299" s="233">
        <v>8824.01</v>
      </c>
      <c r="N299" s="164">
        <v>8550.93</v>
      </c>
      <c r="O299" s="193">
        <v>10159.719999999999</v>
      </c>
      <c r="P299" s="156">
        <f t="shared" si="7"/>
        <v>1608.7899999999991</v>
      </c>
    </row>
    <row r="300" spans="1:16" ht="15" customHeight="1" x14ac:dyDescent="0.25">
      <c r="A300" s="269"/>
      <c r="B300" s="325"/>
      <c r="C300" s="463" t="s">
        <v>519</v>
      </c>
      <c r="D300" s="233">
        <v>0</v>
      </c>
      <c r="E300" s="233"/>
      <c r="F300" s="233"/>
      <c r="G300" s="267"/>
      <c r="H300" s="233">
        <v>0</v>
      </c>
      <c r="I300" s="233"/>
      <c r="J300" s="233">
        <v>0</v>
      </c>
      <c r="K300" s="233">
        <v>0</v>
      </c>
      <c r="L300" s="233">
        <v>0</v>
      </c>
      <c r="N300" s="164">
        <v>0</v>
      </c>
      <c r="O300" s="193">
        <v>13985.13</v>
      </c>
      <c r="P300" s="156">
        <f t="shared" si="7"/>
        <v>13985.13</v>
      </c>
    </row>
    <row r="301" spans="1:16" ht="15" customHeight="1" x14ac:dyDescent="0.25">
      <c r="A301" s="270"/>
      <c r="B301" s="349"/>
      <c r="C301" s="463" t="s">
        <v>520</v>
      </c>
      <c r="D301" s="233">
        <v>8984.32</v>
      </c>
      <c r="E301" s="233"/>
      <c r="F301" s="233"/>
      <c r="G301" s="267"/>
      <c r="H301" s="233">
        <v>8984.32</v>
      </c>
      <c r="I301" s="233"/>
      <c r="J301" s="233">
        <v>8984.32</v>
      </c>
      <c r="K301" s="233">
        <v>8984.32</v>
      </c>
      <c r="L301" s="233">
        <v>9273.99</v>
      </c>
      <c r="N301" s="164">
        <v>8984.32</v>
      </c>
      <c r="O301" s="193">
        <v>13985.13</v>
      </c>
      <c r="P301" s="156">
        <f t="shared" si="7"/>
        <v>5000.8099999999995</v>
      </c>
    </row>
    <row r="302" spans="1:16" ht="60" customHeight="1" x14ac:dyDescent="0.25">
      <c r="A302" s="267">
        <v>36</v>
      </c>
      <c r="B302" s="341" t="s">
        <v>574</v>
      </c>
      <c r="C302" s="465" t="s">
        <v>575</v>
      </c>
      <c r="D302" s="234">
        <v>2695.93</v>
      </c>
      <c r="E302" s="234"/>
      <c r="F302" s="6">
        <v>9067.66</v>
      </c>
      <c r="G302" s="267" t="s">
        <v>163</v>
      </c>
      <c r="H302" s="234">
        <v>9067.66</v>
      </c>
      <c r="I302" s="234"/>
      <c r="J302" s="234">
        <v>2695.93</v>
      </c>
      <c r="K302" s="234">
        <v>9067.66</v>
      </c>
      <c r="L302" s="234">
        <v>9067.66</v>
      </c>
      <c r="N302" s="164">
        <v>2695.93</v>
      </c>
      <c r="O302" s="257">
        <v>2695.93</v>
      </c>
      <c r="P302" s="156">
        <f t="shared" si="7"/>
        <v>-6371.73</v>
      </c>
    </row>
    <row r="303" spans="1:16" ht="21.75" customHeight="1" x14ac:dyDescent="0.25">
      <c r="A303" s="267"/>
      <c r="B303" s="332"/>
      <c r="C303" s="469" t="s">
        <v>402</v>
      </c>
      <c r="D303" s="234"/>
      <c r="E303" s="234"/>
      <c r="F303" s="6"/>
      <c r="G303" s="267"/>
      <c r="H303" s="234"/>
      <c r="I303" s="234"/>
      <c r="J303" s="234">
        <v>2695.93</v>
      </c>
      <c r="K303" s="234"/>
      <c r="L303" s="234"/>
      <c r="N303" s="164">
        <v>2695.93</v>
      </c>
      <c r="O303" s="257">
        <v>2412.96</v>
      </c>
      <c r="P303" s="156"/>
    </row>
    <row r="304" spans="1:16" ht="21.75" customHeight="1" x14ac:dyDescent="0.25">
      <c r="A304" s="267"/>
      <c r="B304" s="332"/>
      <c r="C304" s="469" t="s">
        <v>576</v>
      </c>
      <c r="D304" s="234"/>
      <c r="E304" s="234"/>
      <c r="F304" s="6"/>
      <c r="G304" s="267"/>
      <c r="H304" s="234"/>
      <c r="I304" s="234"/>
      <c r="J304" s="234"/>
      <c r="K304" s="234"/>
      <c r="L304" s="234"/>
      <c r="N304" s="164"/>
      <c r="O304" s="257">
        <v>2412.96</v>
      </c>
      <c r="P304" s="156"/>
    </row>
    <row r="305" spans="1:16" ht="41.25" customHeight="1" x14ac:dyDescent="0.25">
      <c r="A305" s="267"/>
      <c r="B305" s="332"/>
      <c r="C305" s="465" t="s">
        <v>528</v>
      </c>
      <c r="D305" s="234">
        <v>110.01</v>
      </c>
      <c r="E305" s="234"/>
      <c r="F305" s="6">
        <v>110.01</v>
      </c>
      <c r="G305" s="267"/>
      <c r="H305" s="234">
        <v>110.01</v>
      </c>
      <c r="I305" s="234"/>
      <c r="J305" s="234">
        <v>110.01</v>
      </c>
      <c r="K305" s="234">
        <v>110.01</v>
      </c>
      <c r="L305" s="234">
        <v>110.01</v>
      </c>
      <c r="N305" s="164">
        <v>110.01</v>
      </c>
      <c r="O305" s="193">
        <v>110.01</v>
      </c>
      <c r="P305" s="156">
        <f t="shared" si="7"/>
        <v>0</v>
      </c>
    </row>
    <row r="306" spans="1:16" x14ac:dyDescent="0.25">
      <c r="A306" s="267"/>
      <c r="B306" s="332"/>
      <c r="C306" s="469" t="s">
        <v>576</v>
      </c>
      <c r="D306" s="234">
        <v>2412.96</v>
      </c>
      <c r="E306" s="234"/>
      <c r="F306" s="6">
        <v>2412.96</v>
      </c>
      <c r="G306" s="267"/>
      <c r="H306" s="234">
        <v>2412.96</v>
      </c>
      <c r="I306" s="27">
        <f>D306-H306</f>
        <v>0</v>
      </c>
      <c r="J306" s="234">
        <v>2412.96</v>
      </c>
      <c r="K306" s="234">
        <v>2412.96</v>
      </c>
      <c r="L306" s="234">
        <v>2412.96</v>
      </c>
      <c r="N306" s="164">
        <v>2412.96</v>
      </c>
      <c r="O306" s="193">
        <v>2412.96</v>
      </c>
      <c r="P306" s="156">
        <f t="shared" si="7"/>
        <v>0</v>
      </c>
    </row>
    <row r="307" spans="1:16" ht="28.5" x14ac:dyDescent="0.25">
      <c r="A307" s="267"/>
      <c r="B307" s="332"/>
      <c r="C307" s="465" t="s">
        <v>519</v>
      </c>
      <c r="D307" s="234">
        <v>2781.38</v>
      </c>
      <c r="E307" s="234"/>
      <c r="F307" s="6">
        <v>11832.95</v>
      </c>
      <c r="G307" s="267"/>
      <c r="H307" s="234">
        <v>11832.95</v>
      </c>
      <c r="I307" s="234"/>
      <c r="J307" s="234">
        <v>2781.38</v>
      </c>
      <c r="K307" s="234">
        <v>11832.95</v>
      </c>
      <c r="L307" s="234">
        <v>11832.95</v>
      </c>
      <c r="N307" s="164">
        <v>2781.38</v>
      </c>
      <c r="O307" s="193">
        <v>2781.38</v>
      </c>
      <c r="P307" s="156">
        <f t="shared" si="7"/>
        <v>-9051.57</v>
      </c>
    </row>
    <row r="308" spans="1:16" ht="28.5" x14ac:dyDescent="0.25">
      <c r="A308" s="234"/>
      <c r="B308" s="346"/>
      <c r="C308" s="465" t="s">
        <v>520</v>
      </c>
      <c r="D308" s="234"/>
      <c r="E308" s="234"/>
      <c r="F308" s="6"/>
      <c r="G308" s="235"/>
      <c r="H308" s="234"/>
      <c r="I308" s="234"/>
      <c r="J308" s="234">
        <v>2781.38</v>
      </c>
      <c r="K308" s="234"/>
      <c r="L308" s="234"/>
      <c r="N308" s="164">
        <v>2781.38</v>
      </c>
      <c r="O308" s="193">
        <v>2781.38</v>
      </c>
      <c r="P308" s="156"/>
    </row>
    <row r="309" spans="1:16" s="155" customFormat="1" ht="65.45" customHeight="1" x14ac:dyDescent="0.25">
      <c r="A309" s="267">
        <v>37</v>
      </c>
      <c r="B309" s="337" t="s">
        <v>577</v>
      </c>
      <c r="C309" s="468" t="s">
        <v>507</v>
      </c>
      <c r="D309" s="234">
        <v>6076.72</v>
      </c>
      <c r="E309" s="233"/>
      <c r="F309" s="6">
        <v>6076.72</v>
      </c>
      <c r="G309" s="268" t="s">
        <v>164</v>
      </c>
      <c r="H309" s="234">
        <v>6076.72</v>
      </c>
      <c r="I309" s="234"/>
      <c r="J309" s="233">
        <v>6076.72</v>
      </c>
      <c r="K309" s="233">
        <v>6076.72</v>
      </c>
      <c r="L309" s="233">
        <v>6076.72</v>
      </c>
      <c r="M309" s="84"/>
      <c r="N309" s="151">
        <v>5996.25</v>
      </c>
      <c r="O309" s="210">
        <v>10177.06</v>
      </c>
      <c r="P309" s="156">
        <f t="shared" si="7"/>
        <v>4100.3399999999992</v>
      </c>
    </row>
    <row r="310" spans="1:16" s="155" customFormat="1" ht="18.75" customHeight="1" x14ac:dyDescent="0.25">
      <c r="A310" s="267"/>
      <c r="B310" s="337"/>
      <c r="C310" s="467" t="s">
        <v>402</v>
      </c>
      <c r="D310" s="234">
        <v>4621.7</v>
      </c>
      <c r="E310" s="233"/>
      <c r="F310" s="6">
        <v>4621.7</v>
      </c>
      <c r="G310" s="269"/>
      <c r="H310" s="234">
        <v>4621.7</v>
      </c>
      <c r="I310" s="27">
        <f>D310-H310</f>
        <v>0</v>
      </c>
      <c r="J310" s="234">
        <v>4621.7</v>
      </c>
      <c r="K310" s="234">
        <v>4621.7</v>
      </c>
      <c r="L310" s="234">
        <v>4621.7</v>
      </c>
      <c r="N310" s="164">
        <v>4617.54</v>
      </c>
      <c r="O310" s="207">
        <v>6429</v>
      </c>
      <c r="P310" s="156">
        <f t="shared" si="7"/>
        <v>1807.3000000000002</v>
      </c>
    </row>
    <row r="311" spans="1:16" s="155" customFormat="1" ht="18.75" customHeight="1" x14ac:dyDescent="0.25">
      <c r="A311" s="267"/>
      <c r="B311" s="337"/>
      <c r="C311" s="467" t="s">
        <v>508</v>
      </c>
      <c r="D311" s="234">
        <v>2491.2600000000002</v>
      </c>
      <c r="E311" s="233"/>
      <c r="F311" s="6">
        <v>2491.2600000000002</v>
      </c>
      <c r="G311" s="269"/>
      <c r="H311" s="234">
        <v>2491.2600000000002</v>
      </c>
      <c r="I311" s="27">
        <f>D311-H311</f>
        <v>0</v>
      </c>
      <c r="J311" s="234">
        <v>2491.2600000000002</v>
      </c>
      <c r="K311" s="234">
        <v>2491.2600000000002</v>
      </c>
      <c r="L311" s="234">
        <v>2491.2600000000002</v>
      </c>
      <c r="N311" s="164">
        <v>2308.77</v>
      </c>
      <c r="O311" s="207">
        <v>3214.5</v>
      </c>
      <c r="P311" s="156">
        <f t="shared" si="7"/>
        <v>723.23999999999978</v>
      </c>
    </row>
    <row r="312" spans="1:16" s="155" customFormat="1" ht="27.4" customHeight="1" x14ac:dyDescent="0.25">
      <c r="A312" s="267"/>
      <c r="B312" s="337"/>
      <c r="C312" s="466" t="s">
        <v>510</v>
      </c>
      <c r="D312" s="234"/>
      <c r="E312" s="233"/>
      <c r="F312" s="6"/>
      <c r="G312" s="269"/>
      <c r="H312" s="234"/>
      <c r="I312" s="27"/>
      <c r="J312" s="234">
        <v>141.9</v>
      </c>
      <c r="K312" s="234">
        <v>141.9</v>
      </c>
      <c r="L312" s="234">
        <v>141.9</v>
      </c>
      <c r="N312" s="164">
        <v>144.79</v>
      </c>
      <c r="O312" s="206">
        <v>201.59</v>
      </c>
      <c r="P312" s="156"/>
    </row>
    <row r="313" spans="1:16" s="155" customFormat="1" ht="18.75" customHeight="1" x14ac:dyDescent="0.25">
      <c r="A313" s="267"/>
      <c r="B313" s="337"/>
      <c r="C313" s="467" t="s">
        <v>509</v>
      </c>
      <c r="D313" s="234">
        <v>4982.51</v>
      </c>
      <c r="E313" s="233"/>
      <c r="F313" s="6">
        <f>4982.51</f>
        <v>4982.51</v>
      </c>
      <c r="G313" s="269"/>
      <c r="H313" s="234">
        <v>4982.51</v>
      </c>
      <c r="I313" s="27">
        <f>D313-H313</f>
        <v>0</v>
      </c>
      <c r="J313" s="234">
        <v>4982.51</v>
      </c>
      <c r="K313" s="234">
        <v>4982.51</v>
      </c>
      <c r="L313" s="234">
        <v>4982.51</v>
      </c>
      <c r="N313" s="164">
        <v>5084.05</v>
      </c>
      <c r="O313" s="207">
        <v>7078.53</v>
      </c>
      <c r="P313" s="156">
        <f t="shared" si="7"/>
        <v>2096.0199999999995</v>
      </c>
    </row>
    <row r="314" spans="1:16" s="155" customFormat="1" ht="18.75" customHeight="1" x14ac:dyDescent="0.25">
      <c r="A314" s="267"/>
      <c r="B314" s="337"/>
      <c r="C314" s="467" t="s">
        <v>511</v>
      </c>
      <c r="D314" s="234">
        <v>7164.08</v>
      </c>
      <c r="E314" s="233"/>
      <c r="F314" s="6">
        <v>7164.08</v>
      </c>
      <c r="G314" s="269"/>
      <c r="H314" s="234">
        <v>7164.08</v>
      </c>
      <c r="I314" s="234"/>
      <c r="J314" s="234">
        <v>7164.08</v>
      </c>
      <c r="K314" s="234">
        <v>7164.08</v>
      </c>
      <c r="L314" s="234">
        <v>7164.08</v>
      </c>
      <c r="N314" s="164">
        <v>6419.73</v>
      </c>
      <c r="O314" s="207">
        <v>11369.38</v>
      </c>
      <c r="P314" s="156">
        <f t="shared" si="7"/>
        <v>4205.2999999999993</v>
      </c>
    </row>
    <row r="315" spans="1:16" s="155" customFormat="1" ht="18.75" customHeight="1" x14ac:dyDescent="0.25">
      <c r="A315" s="267"/>
      <c r="B315" s="337"/>
      <c r="C315" s="467" t="s">
        <v>512</v>
      </c>
      <c r="D315" s="234">
        <v>4500.3900000000003</v>
      </c>
      <c r="E315" s="233"/>
      <c r="F315" s="6">
        <v>4500.3900000000003</v>
      </c>
      <c r="G315" s="269"/>
      <c r="H315" s="234">
        <v>4500.3900000000003</v>
      </c>
      <c r="I315" s="234"/>
      <c r="J315" s="234">
        <v>4500.3900000000003</v>
      </c>
      <c r="K315" s="234">
        <v>4500.3900000000003</v>
      </c>
      <c r="L315" s="234">
        <v>4500.3900000000003</v>
      </c>
      <c r="N315" s="164">
        <v>4601.54</v>
      </c>
      <c r="O315" s="206">
        <v>8148.03</v>
      </c>
      <c r="P315" s="156">
        <f t="shared" si="7"/>
        <v>3647.6399999999994</v>
      </c>
    </row>
    <row r="316" spans="1:16" s="155" customFormat="1" ht="18.75" customHeight="1" x14ac:dyDescent="0.25">
      <c r="A316" s="267"/>
      <c r="B316" s="337"/>
      <c r="C316" s="467" t="s">
        <v>513</v>
      </c>
      <c r="D316" s="234">
        <v>9000.76</v>
      </c>
      <c r="E316" s="233"/>
      <c r="F316" s="6">
        <v>9000.76</v>
      </c>
      <c r="G316" s="269"/>
      <c r="H316" s="234">
        <v>9000.76</v>
      </c>
      <c r="I316" s="234"/>
      <c r="J316" s="234">
        <v>9000.76</v>
      </c>
      <c r="K316" s="234">
        <v>9000.76</v>
      </c>
      <c r="L316" s="234">
        <v>9000.76</v>
      </c>
      <c r="N316" s="164">
        <v>8345.65</v>
      </c>
      <c r="O316" s="206">
        <v>14781.03</v>
      </c>
      <c r="P316" s="156">
        <f t="shared" si="7"/>
        <v>5780.27</v>
      </c>
    </row>
    <row r="317" spans="1:16" s="155" customFormat="1" ht="18.75" customHeight="1" x14ac:dyDescent="0.25">
      <c r="A317" s="267"/>
      <c r="B317" s="337"/>
      <c r="C317" s="467" t="s">
        <v>514</v>
      </c>
      <c r="D317" s="234">
        <v>10874.98</v>
      </c>
      <c r="E317" s="233"/>
      <c r="F317" s="6">
        <v>10874.98</v>
      </c>
      <c r="G317" s="269"/>
      <c r="H317" s="234">
        <v>10874.98</v>
      </c>
      <c r="I317" s="234"/>
      <c r="J317" s="234">
        <v>10874.98</v>
      </c>
      <c r="K317" s="234">
        <v>10874.98</v>
      </c>
      <c r="L317" s="234">
        <v>10874.98</v>
      </c>
      <c r="N317" s="164">
        <v>12717.11</v>
      </c>
      <c r="O317" s="206">
        <v>28384.31</v>
      </c>
      <c r="P317" s="156">
        <f t="shared" si="7"/>
        <v>17509.330000000002</v>
      </c>
    </row>
    <row r="318" spans="1:16" s="155" customFormat="1" ht="16.5" customHeight="1" x14ac:dyDescent="0.25">
      <c r="A318" s="267"/>
      <c r="B318" s="337"/>
      <c r="C318" s="467" t="s">
        <v>519</v>
      </c>
      <c r="D318" s="234">
        <v>7195</v>
      </c>
      <c r="E318" s="233"/>
      <c r="F318" s="6">
        <v>7195</v>
      </c>
      <c r="G318" s="269"/>
      <c r="H318" s="234">
        <v>7195</v>
      </c>
      <c r="I318" s="234"/>
      <c r="J318" s="234">
        <v>7195</v>
      </c>
      <c r="K318" s="234">
        <v>7195</v>
      </c>
      <c r="L318" s="234">
        <v>7195</v>
      </c>
      <c r="N318" s="164">
        <v>11300.7</v>
      </c>
      <c r="O318" s="206">
        <v>23552.89</v>
      </c>
      <c r="P318" s="156">
        <f t="shared" si="7"/>
        <v>16357.89</v>
      </c>
    </row>
    <row r="319" spans="1:16" s="155" customFormat="1" ht="18.75" customHeight="1" x14ac:dyDescent="0.25">
      <c r="A319" s="267"/>
      <c r="B319" s="337"/>
      <c r="C319" s="467" t="s">
        <v>520</v>
      </c>
      <c r="D319" s="234">
        <v>16312.48</v>
      </c>
      <c r="E319" s="233"/>
      <c r="F319" s="6">
        <v>16312.48</v>
      </c>
      <c r="G319" s="269"/>
      <c r="H319" s="234">
        <v>16312.48</v>
      </c>
      <c r="I319" s="234"/>
      <c r="J319" s="234">
        <v>16312.48</v>
      </c>
      <c r="K319" s="234">
        <v>16312.48</v>
      </c>
      <c r="L319" s="234">
        <v>16312.48</v>
      </c>
      <c r="N319" s="164">
        <v>16532.240000000002</v>
      </c>
      <c r="O319" s="206">
        <v>41395.4</v>
      </c>
      <c r="P319" s="156">
        <f t="shared" si="7"/>
        <v>25082.920000000002</v>
      </c>
    </row>
    <row r="320" spans="1:16" ht="64.150000000000006" customHeight="1" x14ac:dyDescent="0.25">
      <c r="A320" s="267">
        <v>38</v>
      </c>
      <c r="B320" s="337" t="s">
        <v>578</v>
      </c>
      <c r="C320" s="470" t="s">
        <v>507</v>
      </c>
      <c r="D320" s="233" t="s">
        <v>386</v>
      </c>
      <c r="E320" s="233" t="s">
        <v>93</v>
      </c>
      <c r="F320" s="233" t="s">
        <v>386</v>
      </c>
      <c r="G320" s="267" t="s">
        <v>165</v>
      </c>
      <c r="H320" s="233" t="s">
        <v>386</v>
      </c>
      <c r="I320" s="233"/>
      <c r="J320" s="233" t="s">
        <v>386</v>
      </c>
      <c r="K320" s="233" t="s">
        <v>386</v>
      </c>
      <c r="L320" s="233" t="s">
        <v>386</v>
      </c>
      <c r="N320" s="164" t="s">
        <v>386</v>
      </c>
      <c r="O320" s="233">
        <v>7048.64</v>
      </c>
      <c r="P320" s="156" t="e">
        <f t="shared" ref="P320:P325" si="8">O320-H320</f>
        <v>#VALUE!</v>
      </c>
    </row>
    <row r="321" spans="1:16" ht="30.75" customHeight="1" x14ac:dyDescent="0.25">
      <c r="A321" s="267"/>
      <c r="B321" s="337"/>
      <c r="C321" s="470" t="s">
        <v>579</v>
      </c>
      <c r="D321" s="233"/>
      <c r="E321" s="233"/>
      <c r="F321" s="233"/>
      <c r="G321" s="267"/>
      <c r="H321" s="233"/>
      <c r="I321" s="233"/>
      <c r="J321" s="233">
        <v>2540.0300000000002</v>
      </c>
      <c r="K321" s="233"/>
      <c r="L321" s="233"/>
      <c r="N321" s="164">
        <v>2540.0300000000002</v>
      </c>
      <c r="O321" s="234">
        <v>3640.96</v>
      </c>
      <c r="P321" s="156"/>
    </row>
    <row r="322" spans="1:16" ht="15" customHeight="1" x14ac:dyDescent="0.25">
      <c r="A322" s="267"/>
      <c r="B322" s="263"/>
      <c r="C322" s="470" t="s">
        <v>508</v>
      </c>
      <c r="D322" s="233">
        <v>1924.32</v>
      </c>
      <c r="E322" s="233"/>
      <c r="F322" s="233"/>
      <c r="G322" s="267"/>
      <c r="H322" s="233">
        <v>1924.32</v>
      </c>
      <c r="I322" s="27">
        <f>D322-H322</f>
        <v>0</v>
      </c>
      <c r="J322" s="233">
        <v>1924.32</v>
      </c>
      <c r="K322" s="233">
        <v>1924.32</v>
      </c>
      <c r="L322" s="233">
        <v>1924.32</v>
      </c>
      <c r="N322" s="164">
        <v>1924.32</v>
      </c>
      <c r="O322" s="234">
        <v>3585.66</v>
      </c>
      <c r="P322" s="156">
        <f t="shared" si="8"/>
        <v>1661.34</v>
      </c>
    </row>
    <row r="323" spans="1:16" ht="15" customHeight="1" x14ac:dyDescent="0.25">
      <c r="A323" s="267"/>
      <c r="B323" s="263"/>
      <c r="C323" s="470" t="s">
        <v>509</v>
      </c>
      <c r="D323" s="233">
        <v>3848.52</v>
      </c>
      <c r="E323" s="233"/>
      <c r="F323" s="233"/>
      <c r="G323" s="267"/>
      <c r="H323" s="233">
        <v>3848.52</v>
      </c>
      <c r="I323" s="27">
        <f>D323-H323</f>
        <v>0</v>
      </c>
      <c r="J323" s="233">
        <v>3848.52</v>
      </c>
      <c r="K323" s="233">
        <v>3848.52</v>
      </c>
      <c r="L323" s="233">
        <v>3848.52</v>
      </c>
      <c r="N323" s="164">
        <v>3848.52</v>
      </c>
      <c r="O323" s="234">
        <v>7171.1</v>
      </c>
      <c r="P323" s="156">
        <f t="shared" si="8"/>
        <v>3322.5800000000004</v>
      </c>
    </row>
    <row r="324" spans="1:16" ht="15" customHeight="1" x14ac:dyDescent="0.25">
      <c r="A324" s="267"/>
      <c r="B324" s="263"/>
      <c r="C324" s="470" t="s">
        <v>513</v>
      </c>
      <c r="D324" s="233">
        <v>2423.52</v>
      </c>
      <c r="E324" s="233"/>
      <c r="F324" s="233"/>
      <c r="G324" s="267"/>
      <c r="H324" s="233">
        <v>2423.52</v>
      </c>
      <c r="I324" s="233"/>
      <c r="J324" s="233">
        <v>2423.52</v>
      </c>
      <c r="K324" s="233">
        <v>2423.52</v>
      </c>
      <c r="L324" s="233">
        <v>2423.52</v>
      </c>
      <c r="N324" s="164">
        <v>2423.52</v>
      </c>
      <c r="O324" s="234">
        <v>9043.34</v>
      </c>
      <c r="P324" s="156">
        <f t="shared" si="8"/>
        <v>6619.82</v>
      </c>
    </row>
    <row r="325" spans="1:16" ht="28.5" x14ac:dyDescent="0.25">
      <c r="A325" s="267"/>
      <c r="B325" s="263"/>
      <c r="C325" s="470" t="s">
        <v>528</v>
      </c>
      <c r="D325" s="233">
        <v>4846.6499999999996</v>
      </c>
      <c r="E325" s="233"/>
      <c r="F325" s="233"/>
      <c r="G325" s="267"/>
      <c r="H325" s="233">
        <v>4846.6499999999996</v>
      </c>
      <c r="I325" s="147"/>
      <c r="J325" s="233">
        <v>4846.6499999999996</v>
      </c>
      <c r="N325" s="163"/>
      <c r="O325" s="234">
        <v>4846.6499999999996</v>
      </c>
      <c r="P325" s="156">
        <f t="shared" si="8"/>
        <v>0</v>
      </c>
    </row>
    <row r="326" spans="1:16" ht="124.5" customHeight="1" x14ac:dyDescent="0.25">
      <c r="A326" s="234"/>
      <c r="B326" s="341" t="s">
        <v>468</v>
      </c>
      <c r="C326" s="470" t="s">
        <v>580</v>
      </c>
      <c r="D326" s="233"/>
      <c r="E326" s="233"/>
      <c r="F326" s="233"/>
      <c r="G326" s="234"/>
      <c r="H326" s="233"/>
      <c r="I326" s="147"/>
      <c r="J326" s="233">
        <v>6893.18</v>
      </c>
      <c r="N326" s="151">
        <v>7626.75</v>
      </c>
      <c r="O326" s="233">
        <v>11196.19</v>
      </c>
      <c r="P326" s="156"/>
    </row>
    <row r="327" spans="1:16" ht="19.5" customHeight="1" x14ac:dyDescent="0.25">
      <c r="A327" s="267"/>
      <c r="B327" s="332"/>
      <c r="C327" s="471" t="s">
        <v>581</v>
      </c>
      <c r="D327" s="234"/>
      <c r="E327" s="238"/>
      <c r="F327" s="104"/>
      <c r="G327" s="238"/>
      <c r="H327" s="234"/>
      <c r="I327" s="234"/>
      <c r="J327" s="234">
        <v>4216.95</v>
      </c>
      <c r="K327" s="234"/>
      <c r="L327" s="234"/>
      <c r="N327" s="164">
        <v>4216.95</v>
      </c>
      <c r="O327" s="234">
        <v>4364.13</v>
      </c>
      <c r="P327" s="156"/>
    </row>
    <row r="328" spans="1:16" ht="18.75" customHeight="1" x14ac:dyDescent="0.25">
      <c r="A328" s="267"/>
      <c r="B328" s="332"/>
      <c r="C328" s="471" t="s">
        <v>582</v>
      </c>
      <c r="D328" s="234"/>
      <c r="E328" s="238"/>
      <c r="F328" s="104"/>
      <c r="G328" s="238"/>
      <c r="H328" s="234"/>
      <c r="I328" s="234"/>
      <c r="J328" s="234">
        <v>4216.95</v>
      </c>
      <c r="K328" s="234"/>
      <c r="L328" s="234"/>
      <c r="N328" s="164">
        <v>4216.95</v>
      </c>
      <c r="O328" s="234" t="s">
        <v>60</v>
      </c>
      <c r="P328" s="156"/>
    </row>
    <row r="329" spans="1:16" ht="15" customHeight="1" x14ac:dyDescent="0.25">
      <c r="A329" s="267"/>
      <c r="B329" s="332"/>
      <c r="C329" s="471" t="s">
        <v>583</v>
      </c>
      <c r="D329" s="104">
        <v>4216.95</v>
      </c>
      <c r="E329" s="238"/>
      <c r="F329" s="104"/>
      <c r="G329" s="271" t="s">
        <v>168</v>
      </c>
      <c r="H329" s="104">
        <v>3904.58</v>
      </c>
      <c r="I329" s="27">
        <f>D329-H329</f>
        <v>312.36999999999989</v>
      </c>
      <c r="J329" s="238">
        <v>5573.2</v>
      </c>
      <c r="K329" s="104">
        <v>3904.58</v>
      </c>
      <c r="L329" s="104">
        <v>3904.58</v>
      </c>
      <c r="N329" s="164">
        <v>5573.2</v>
      </c>
      <c r="O329" s="238">
        <v>4364.13</v>
      </c>
      <c r="P329" s="156">
        <f t="shared" ref="P329:P347" si="9">O329-H329</f>
        <v>459.55000000000018</v>
      </c>
    </row>
    <row r="330" spans="1:16" ht="15" customHeight="1" x14ac:dyDescent="0.25">
      <c r="A330" s="267"/>
      <c r="B330" s="332"/>
      <c r="C330" s="471" t="s">
        <v>584</v>
      </c>
      <c r="D330" s="104"/>
      <c r="E330" s="238"/>
      <c r="F330" s="104"/>
      <c r="G330" s="271"/>
      <c r="H330" s="104"/>
      <c r="I330" s="27"/>
      <c r="J330" s="238">
        <v>5573.2</v>
      </c>
      <c r="K330" s="104"/>
      <c r="L330" s="104"/>
      <c r="N330" s="164">
        <v>5573.2</v>
      </c>
      <c r="O330" s="238">
        <v>7728.9</v>
      </c>
      <c r="P330" s="156"/>
    </row>
    <row r="331" spans="1:16" ht="15" customHeight="1" x14ac:dyDescent="0.25">
      <c r="A331" s="267"/>
      <c r="B331" s="332"/>
      <c r="C331" s="471" t="s">
        <v>585</v>
      </c>
      <c r="D331" s="104">
        <v>4754.71</v>
      </c>
      <c r="E331" s="238"/>
      <c r="F331" s="104"/>
      <c r="G331" s="271"/>
      <c r="H331" s="104">
        <v>4134.53</v>
      </c>
      <c r="I331" s="104"/>
      <c r="J331" s="238">
        <v>4754.71</v>
      </c>
      <c r="K331" s="104">
        <v>4134.53</v>
      </c>
      <c r="L331" s="104">
        <v>4134.53</v>
      </c>
      <c r="N331" s="164">
        <v>4754.71</v>
      </c>
      <c r="O331" s="238">
        <v>5865.28</v>
      </c>
      <c r="P331" s="156">
        <f t="shared" si="9"/>
        <v>1730.75</v>
      </c>
    </row>
    <row r="332" spans="1:16" ht="15" customHeight="1" x14ac:dyDescent="0.25">
      <c r="A332" s="267"/>
      <c r="B332" s="332"/>
      <c r="C332" s="471" t="s">
        <v>586</v>
      </c>
      <c r="D332" s="104">
        <v>9095.99</v>
      </c>
      <c r="E332" s="238"/>
      <c r="F332" s="104"/>
      <c r="G332" s="271"/>
      <c r="H332" s="104">
        <v>8269.08</v>
      </c>
      <c r="I332" s="104"/>
      <c r="J332" s="238">
        <v>9095.99</v>
      </c>
      <c r="K332" s="104">
        <v>8269.08</v>
      </c>
      <c r="L332" s="104">
        <v>8269.08</v>
      </c>
      <c r="N332" s="164">
        <v>9095.99</v>
      </c>
      <c r="O332" s="238">
        <v>11730.56</v>
      </c>
      <c r="P332" s="156">
        <f t="shared" si="9"/>
        <v>3461.4799999999996</v>
      </c>
    </row>
    <row r="333" spans="1:16" ht="15" customHeight="1" x14ac:dyDescent="0.25">
      <c r="A333" s="267"/>
      <c r="B333" s="332"/>
      <c r="C333" s="471" t="s">
        <v>514</v>
      </c>
      <c r="D333" s="104"/>
      <c r="E333" s="238"/>
      <c r="F333" s="104"/>
      <c r="G333" s="271"/>
      <c r="H333" s="104"/>
      <c r="I333" s="104"/>
      <c r="J333" s="238">
        <v>15236.14</v>
      </c>
      <c r="K333" s="104"/>
      <c r="L333" s="104"/>
      <c r="N333" s="164">
        <v>15236.14</v>
      </c>
      <c r="O333" s="238">
        <v>23382.67</v>
      </c>
      <c r="P333" s="156"/>
    </row>
    <row r="334" spans="1:16" ht="15" customHeight="1" x14ac:dyDescent="0.25">
      <c r="A334" s="267"/>
      <c r="B334" s="332"/>
      <c r="C334" s="471" t="s">
        <v>519</v>
      </c>
      <c r="D334" s="104">
        <v>14912.77</v>
      </c>
      <c r="E334" s="238"/>
      <c r="F334" s="104"/>
      <c r="G334" s="271"/>
      <c r="H334" s="104">
        <v>0</v>
      </c>
      <c r="I334" s="104"/>
      <c r="J334" s="238">
        <v>14912.77</v>
      </c>
      <c r="K334" s="104">
        <v>14912.77</v>
      </c>
      <c r="L334" s="104">
        <v>14912.77</v>
      </c>
      <c r="N334" s="164">
        <v>14912.77</v>
      </c>
      <c r="O334" s="238">
        <v>11691.34</v>
      </c>
      <c r="P334" s="156">
        <f t="shared" si="9"/>
        <v>11691.34</v>
      </c>
    </row>
    <row r="335" spans="1:16" ht="15" customHeight="1" x14ac:dyDescent="0.25">
      <c r="A335" s="267"/>
      <c r="B335" s="332"/>
      <c r="C335" s="471" t="s">
        <v>520</v>
      </c>
      <c r="D335" s="104">
        <v>17521.57</v>
      </c>
      <c r="E335" s="238"/>
      <c r="F335" s="104"/>
      <c r="G335" s="271"/>
      <c r="H335" s="104">
        <v>0</v>
      </c>
      <c r="I335" s="104"/>
      <c r="J335" s="238">
        <v>17521.57</v>
      </c>
      <c r="K335" s="104">
        <v>17521.57</v>
      </c>
      <c r="L335" s="104">
        <v>17521.57</v>
      </c>
      <c r="N335" s="164">
        <v>17521.57</v>
      </c>
      <c r="O335" s="238">
        <v>23789.14</v>
      </c>
      <c r="P335" s="156">
        <f t="shared" si="9"/>
        <v>23789.14</v>
      </c>
    </row>
    <row r="336" spans="1:16" ht="45.4" customHeight="1" x14ac:dyDescent="0.25">
      <c r="A336" s="267"/>
      <c r="B336" s="346"/>
      <c r="C336" s="471" t="s">
        <v>528</v>
      </c>
      <c r="D336" s="104">
        <v>133.47</v>
      </c>
      <c r="E336" s="238"/>
      <c r="F336" s="104"/>
      <c r="G336" s="271"/>
      <c r="H336" s="104">
        <v>123.58</v>
      </c>
      <c r="I336" s="104"/>
      <c r="J336" s="238">
        <v>133.47</v>
      </c>
      <c r="K336" s="238">
        <v>133.47</v>
      </c>
      <c r="L336" s="238">
        <v>133.47</v>
      </c>
      <c r="N336" s="164">
        <v>133.47</v>
      </c>
      <c r="O336" s="238">
        <v>133.47</v>
      </c>
      <c r="P336" s="156">
        <f t="shared" si="9"/>
        <v>9.89</v>
      </c>
    </row>
    <row r="337" spans="1:16" ht="62.25" customHeight="1" x14ac:dyDescent="0.25">
      <c r="A337" s="267">
        <v>43</v>
      </c>
      <c r="B337" s="341" t="s">
        <v>587</v>
      </c>
      <c r="C337" s="472" t="s">
        <v>588</v>
      </c>
      <c r="D337" s="234" t="s">
        <v>173</v>
      </c>
      <c r="E337" s="238" t="s">
        <v>174</v>
      </c>
      <c r="F337" s="233" t="s">
        <v>175</v>
      </c>
      <c r="G337" s="271" t="s">
        <v>176</v>
      </c>
      <c r="H337" s="234" t="s">
        <v>173</v>
      </c>
      <c r="I337" s="234"/>
      <c r="J337" s="234" t="s">
        <v>173</v>
      </c>
      <c r="K337" s="234" t="s">
        <v>173</v>
      </c>
      <c r="L337" s="234" t="s">
        <v>173</v>
      </c>
      <c r="N337" s="164">
        <v>16981.509999999998</v>
      </c>
      <c r="O337" s="205">
        <v>20079.490000000002</v>
      </c>
      <c r="P337" s="156" t="e">
        <f t="shared" si="9"/>
        <v>#VALUE!</v>
      </c>
    </row>
    <row r="338" spans="1:16" x14ac:dyDescent="0.25">
      <c r="A338" s="267"/>
      <c r="B338" s="332"/>
      <c r="C338" s="473" t="s">
        <v>402</v>
      </c>
      <c r="D338" s="233">
        <v>13313</v>
      </c>
      <c r="E338" s="233"/>
      <c r="F338" s="233"/>
      <c r="G338" s="271"/>
      <c r="H338" s="233">
        <v>13313</v>
      </c>
      <c r="I338" s="233"/>
      <c r="J338" s="233">
        <v>13313</v>
      </c>
      <c r="K338" s="233">
        <v>13313</v>
      </c>
      <c r="L338" s="233">
        <v>13313</v>
      </c>
      <c r="N338" s="164">
        <v>14644.3</v>
      </c>
      <c r="O338" s="206">
        <v>18044.02</v>
      </c>
      <c r="P338" s="156">
        <f t="shared" si="9"/>
        <v>4731.0200000000004</v>
      </c>
    </row>
    <row r="339" spans="1:16" x14ac:dyDescent="0.25">
      <c r="A339" s="267"/>
      <c r="B339" s="332"/>
      <c r="C339" s="474" t="s">
        <v>511</v>
      </c>
      <c r="D339" s="233">
        <v>13856.16</v>
      </c>
      <c r="E339" s="233"/>
      <c r="F339" s="233"/>
      <c r="G339" s="271"/>
      <c r="H339" s="233">
        <v>13856.16</v>
      </c>
      <c r="I339" s="233"/>
      <c r="J339" s="233">
        <v>13856.16</v>
      </c>
      <c r="K339" s="233">
        <v>13856.16</v>
      </c>
      <c r="L339" s="233">
        <v>13856.16</v>
      </c>
      <c r="N339" s="164">
        <v>17371.39</v>
      </c>
      <c r="O339" s="206">
        <v>21839.99</v>
      </c>
      <c r="P339" s="156">
        <f t="shared" si="9"/>
        <v>7983.8300000000017</v>
      </c>
    </row>
    <row r="340" spans="1:16" x14ac:dyDescent="0.25">
      <c r="A340" s="267"/>
      <c r="B340" s="332"/>
      <c r="C340" s="474" t="s">
        <v>513</v>
      </c>
      <c r="D340" s="233">
        <v>13856.16</v>
      </c>
      <c r="E340" s="233"/>
      <c r="F340" s="233"/>
      <c r="G340" s="271"/>
      <c r="H340" s="233">
        <v>13856.16</v>
      </c>
      <c r="I340" s="233"/>
      <c r="J340" s="233">
        <v>13856.16</v>
      </c>
      <c r="K340" s="233">
        <v>13856.16</v>
      </c>
      <c r="L340" s="233">
        <v>13856.16</v>
      </c>
      <c r="N340" s="164">
        <v>19273.919999999998</v>
      </c>
      <c r="O340" s="206">
        <v>28079.49</v>
      </c>
      <c r="P340" s="156">
        <f t="shared" si="9"/>
        <v>14223.330000000002</v>
      </c>
    </row>
    <row r="341" spans="1:16" ht="30" x14ac:dyDescent="0.25">
      <c r="A341" s="267"/>
      <c r="B341" s="332"/>
      <c r="C341" s="475" t="s">
        <v>528</v>
      </c>
      <c r="D341" s="233">
        <v>102.51</v>
      </c>
      <c r="E341" s="233"/>
      <c r="F341" s="233"/>
      <c r="G341" s="271"/>
      <c r="H341" s="233">
        <v>102.51</v>
      </c>
      <c r="I341" s="233"/>
      <c r="J341" s="233">
        <v>102.51</v>
      </c>
      <c r="K341" s="233">
        <v>102.51</v>
      </c>
      <c r="L341" s="233">
        <v>102.51</v>
      </c>
      <c r="N341" s="164">
        <v>102.51</v>
      </c>
      <c r="O341" s="206">
        <v>138.94</v>
      </c>
      <c r="P341" s="156">
        <f t="shared" si="9"/>
        <v>36.429999999999993</v>
      </c>
    </row>
    <row r="342" spans="1:16" ht="42.75" x14ac:dyDescent="0.25">
      <c r="A342" s="234"/>
      <c r="B342" s="332"/>
      <c r="C342" s="472" t="s">
        <v>588</v>
      </c>
      <c r="D342" s="233"/>
      <c r="E342" s="233"/>
      <c r="F342" s="233"/>
      <c r="G342" s="238"/>
      <c r="H342" s="233"/>
      <c r="I342" s="233"/>
      <c r="J342" s="233"/>
      <c r="K342" s="233"/>
      <c r="L342" s="233"/>
      <c r="N342" s="164"/>
      <c r="O342" s="205">
        <v>24694.78</v>
      </c>
      <c r="P342" s="156"/>
    </row>
    <row r="343" spans="1:16" x14ac:dyDescent="0.25">
      <c r="A343" s="234"/>
      <c r="B343" s="332"/>
      <c r="C343" s="473" t="s">
        <v>402</v>
      </c>
      <c r="D343" s="233"/>
      <c r="E343" s="233"/>
      <c r="F343" s="233"/>
      <c r="G343" s="238"/>
      <c r="H343" s="233"/>
      <c r="I343" s="233"/>
      <c r="J343" s="233"/>
      <c r="K343" s="233"/>
      <c r="L343" s="233"/>
      <c r="N343" s="164"/>
      <c r="O343" s="206">
        <v>18044.02</v>
      </c>
      <c r="P343" s="156"/>
    </row>
    <row r="344" spans="1:16" ht="30" x14ac:dyDescent="0.25">
      <c r="A344" s="234"/>
      <c r="B344" s="332"/>
      <c r="C344" s="475" t="s">
        <v>528</v>
      </c>
      <c r="D344" s="233"/>
      <c r="E344" s="233"/>
      <c r="F344" s="233"/>
      <c r="G344" s="238"/>
      <c r="H344" s="233"/>
      <c r="I344" s="233"/>
      <c r="J344" s="233"/>
      <c r="K344" s="233"/>
      <c r="L344" s="233"/>
      <c r="N344" s="164"/>
      <c r="O344" s="206">
        <v>138.94</v>
      </c>
      <c r="P344" s="156"/>
    </row>
    <row r="345" spans="1:16" x14ac:dyDescent="0.25">
      <c r="A345" s="234"/>
      <c r="B345" s="346"/>
      <c r="C345" s="474" t="s">
        <v>511</v>
      </c>
      <c r="D345" s="233"/>
      <c r="E345" s="233"/>
      <c r="F345" s="233"/>
      <c r="G345" s="238"/>
      <c r="H345" s="233"/>
      <c r="I345" s="233"/>
      <c r="J345" s="233"/>
      <c r="K345" s="233"/>
      <c r="L345" s="233"/>
      <c r="N345" s="164"/>
      <c r="O345" s="206">
        <v>28079.49</v>
      </c>
      <c r="P345" s="156"/>
    </row>
    <row r="346" spans="1:16" ht="45" x14ac:dyDescent="0.25">
      <c r="A346" s="234">
        <v>44</v>
      </c>
      <c r="B346" s="476" t="s">
        <v>589</v>
      </c>
      <c r="C346" s="476" t="s">
        <v>588</v>
      </c>
      <c r="D346" s="234">
        <v>12987.64</v>
      </c>
      <c r="E346" s="234" t="s">
        <v>184</v>
      </c>
      <c r="F346" s="233" t="s">
        <v>185</v>
      </c>
      <c r="G346" s="6" t="s">
        <v>186</v>
      </c>
      <c r="H346" s="234">
        <v>12987.64</v>
      </c>
      <c r="I346" s="234"/>
      <c r="J346" s="234">
        <v>12987.64</v>
      </c>
      <c r="K346" s="234">
        <v>12987.64</v>
      </c>
      <c r="L346" s="234">
        <v>15430</v>
      </c>
      <c r="N346" s="164">
        <v>16583.28</v>
      </c>
      <c r="O346" s="233">
        <v>16583.28</v>
      </c>
      <c r="P346" s="156">
        <f t="shared" si="9"/>
        <v>3595.6399999999994</v>
      </c>
    </row>
    <row r="347" spans="1:16" ht="60.75" customHeight="1" x14ac:dyDescent="0.25">
      <c r="A347" s="234">
        <v>45</v>
      </c>
      <c r="B347" s="235" t="s">
        <v>590</v>
      </c>
      <c r="C347" s="476" t="s">
        <v>588</v>
      </c>
      <c r="D347" s="234" t="s">
        <v>189</v>
      </c>
      <c r="E347" s="234" t="s">
        <v>184</v>
      </c>
      <c r="F347" s="233" t="s">
        <v>190</v>
      </c>
      <c r="G347" s="234" t="s">
        <v>191</v>
      </c>
      <c r="H347" s="234" t="s">
        <v>189</v>
      </c>
      <c r="I347" s="234"/>
      <c r="J347" s="234" t="s">
        <v>189</v>
      </c>
      <c r="K347" s="234" t="s">
        <v>189</v>
      </c>
      <c r="L347" s="234" t="s">
        <v>189</v>
      </c>
      <c r="N347" s="164" t="s">
        <v>189</v>
      </c>
      <c r="O347" s="233">
        <v>18963.240000000002</v>
      </c>
      <c r="P347" s="156" t="e">
        <f t="shared" si="9"/>
        <v>#VALUE!</v>
      </c>
    </row>
    <row r="348" spans="1:16" ht="59.25" customHeight="1" x14ac:dyDescent="0.25">
      <c r="B348" s="478" t="s">
        <v>591</v>
      </c>
      <c r="C348" s="477" t="s">
        <v>507</v>
      </c>
      <c r="D348" s="163"/>
      <c r="E348" s="163"/>
      <c r="F348" s="163"/>
      <c r="G348" s="48"/>
      <c r="H348" s="163"/>
      <c r="I348" s="163"/>
      <c r="J348" s="162"/>
      <c r="K348" s="163"/>
      <c r="L348" s="163"/>
      <c r="M348" s="71"/>
      <c r="N348" s="164">
        <v>1068.23</v>
      </c>
      <c r="O348" s="205">
        <v>1006.64</v>
      </c>
    </row>
    <row r="349" spans="1:16" ht="99.4" customHeight="1" x14ac:dyDescent="0.25">
      <c r="B349" s="344" t="s">
        <v>592</v>
      </c>
      <c r="C349" s="479" t="s">
        <v>507</v>
      </c>
      <c r="D349" s="163"/>
      <c r="E349" s="163"/>
      <c r="F349" s="163"/>
      <c r="G349" s="163"/>
      <c r="H349" s="163"/>
      <c r="I349" s="163"/>
      <c r="J349" s="162"/>
      <c r="K349" s="163"/>
      <c r="L349" s="163"/>
      <c r="M349" s="163"/>
      <c r="N349" s="163"/>
      <c r="O349" s="205">
        <v>13978.93</v>
      </c>
    </row>
    <row r="350" spans="1:16" ht="53.25" hidden="1" customHeight="1" x14ac:dyDescent="0.25">
      <c r="B350" s="351"/>
      <c r="C350" s="479" t="s">
        <v>593</v>
      </c>
      <c r="D350" s="163"/>
      <c r="E350" s="163"/>
      <c r="F350" s="163"/>
      <c r="G350" s="163"/>
      <c r="H350" s="163"/>
      <c r="I350" s="163"/>
      <c r="J350" s="162"/>
      <c r="K350" s="163"/>
      <c r="L350" s="163"/>
      <c r="M350" s="163"/>
      <c r="N350" s="163"/>
      <c r="O350" s="206">
        <v>14469.87</v>
      </c>
    </row>
    <row r="351" spans="1:16" ht="42.75" hidden="1" customHeight="1" x14ac:dyDescent="0.25">
      <c r="B351" s="351"/>
      <c r="C351" s="479" t="s">
        <v>594</v>
      </c>
      <c r="D351" s="163"/>
      <c r="E351" s="163"/>
      <c r="F351" s="163"/>
      <c r="G351" s="163"/>
      <c r="H351" s="163"/>
      <c r="I351" s="163"/>
      <c r="J351" s="162"/>
      <c r="K351" s="163"/>
      <c r="L351" s="163"/>
      <c r="M351" s="163"/>
      <c r="N351" s="163"/>
      <c r="O351" s="206">
        <v>14469.87</v>
      </c>
    </row>
    <row r="352" spans="1:16" ht="52.5" hidden="1" customHeight="1" x14ac:dyDescent="0.25">
      <c r="B352" s="351"/>
      <c r="C352" s="479" t="s">
        <v>595</v>
      </c>
      <c r="D352" s="163"/>
      <c r="E352" s="163"/>
      <c r="F352" s="163"/>
      <c r="G352" s="163"/>
      <c r="H352" s="163"/>
      <c r="I352" s="163"/>
      <c r="J352" s="162"/>
      <c r="K352" s="163"/>
      <c r="L352" s="163"/>
      <c r="M352" s="163"/>
      <c r="N352" s="163"/>
      <c r="O352" s="206">
        <v>7234.96</v>
      </c>
    </row>
    <row r="353" spans="2:15" ht="15" customHeight="1" x14ac:dyDescent="0.25">
      <c r="B353" s="351"/>
      <c r="C353" s="479" t="s">
        <v>402</v>
      </c>
      <c r="D353" s="163"/>
      <c r="E353" s="163"/>
      <c r="F353" s="163"/>
      <c r="G353" s="163"/>
      <c r="H353" s="163"/>
      <c r="I353" s="163"/>
      <c r="J353" s="162"/>
      <c r="K353" s="163"/>
      <c r="L353" s="163"/>
      <c r="M353" s="163"/>
      <c r="N353" s="163"/>
      <c r="O353" s="206">
        <v>3670.64</v>
      </c>
    </row>
    <row r="354" spans="2:15" ht="18.75" customHeight="1" x14ac:dyDescent="0.25">
      <c r="B354" s="351"/>
      <c r="C354" s="479" t="s">
        <v>596</v>
      </c>
      <c r="D354" s="163"/>
      <c r="E354" s="163"/>
      <c r="F354" s="163"/>
      <c r="G354" s="163"/>
      <c r="H354" s="163"/>
      <c r="I354" s="163"/>
      <c r="J354" s="162"/>
      <c r="K354" s="163"/>
      <c r="L354" s="163"/>
      <c r="M354" s="163"/>
      <c r="N354" s="163"/>
      <c r="O354" s="206">
        <v>3670.64</v>
      </c>
    </row>
    <row r="355" spans="2:15" ht="32.25" customHeight="1" x14ac:dyDescent="0.25">
      <c r="B355" s="351"/>
      <c r="C355" s="479" t="s">
        <v>597</v>
      </c>
      <c r="D355" s="163"/>
      <c r="E355" s="163"/>
      <c r="F355" s="163"/>
      <c r="G355" s="163"/>
      <c r="H355" s="163"/>
      <c r="I355" s="163"/>
      <c r="J355" s="162"/>
      <c r="K355" s="163"/>
      <c r="L355" s="163"/>
      <c r="M355" s="163"/>
      <c r="N355" s="163"/>
      <c r="O355" s="206">
        <v>166.1</v>
      </c>
    </row>
    <row r="356" spans="2:15" ht="18.75" customHeight="1" x14ac:dyDescent="0.25">
      <c r="B356" s="351"/>
      <c r="C356" s="479" t="s">
        <v>598</v>
      </c>
      <c r="D356" s="163"/>
      <c r="E356" s="163"/>
      <c r="F356" s="163"/>
      <c r="G356" s="163"/>
      <c r="H356" s="163"/>
      <c r="I356" s="163"/>
      <c r="J356" s="162"/>
      <c r="K356" s="163"/>
      <c r="L356" s="163"/>
      <c r="M356" s="163"/>
      <c r="N356" s="163"/>
      <c r="O356" s="206">
        <v>20046.2</v>
      </c>
    </row>
    <row r="357" spans="2:15" ht="16.5" customHeight="1" x14ac:dyDescent="0.25">
      <c r="B357" s="351"/>
      <c r="C357" s="479" t="s">
        <v>599</v>
      </c>
      <c r="D357" s="163"/>
      <c r="E357" s="163"/>
      <c r="F357" s="163"/>
      <c r="G357" s="163"/>
      <c r="H357" s="163"/>
      <c r="I357" s="163"/>
      <c r="J357" s="162"/>
      <c r="K357" s="163"/>
      <c r="L357" s="163"/>
      <c r="M357" s="163"/>
      <c r="N357" s="163"/>
      <c r="O357" s="206">
        <v>20046.2</v>
      </c>
    </row>
    <row r="358" spans="2:15" ht="16.5" customHeight="1" x14ac:dyDescent="0.25">
      <c r="B358" s="351"/>
      <c r="C358" s="480" t="s">
        <v>514</v>
      </c>
      <c r="D358" s="163"/>
      <c r="E358" s="163"/>
      <c r="F358" s="163"/>
      <c r="G358" s="163"/>
      <c r="H358" s="163"/>
      <c r="I358" s="163"/>
      <c r="J358" s="162"/>
      <c r="K358" s="163"/>
      <c r="L358" s="163"/>
      <c r="M358" s="163"/>
      <c r="N358" s="163"/>
      <c r="O358" s="206">
        <v>14601.86</v>
      </c>
    </row>
    <row r="359" spans="2:15" ht="18" customHeight="1" x14ac:dyDescent="0.25">
      <c r="B359" s="351"/>
      <c r="C359" s="480" t="s">
        <v>520</v>
      </c>
      <c r="D359" s="163"/>
      <c r="E359" s="163"/>
      <c r="F359" s="163"/>
      <c r="G359" s="163"/>
      <c r="H359" s="163"/>
      <c r="I359" s="163"/>
      <c r="J359" s="162"/>
      <c r="K359" s="163"/>
      <c r="L359" s="163"/>
      <c r="M359" s="163"/>
      <c r="N359" s="163"/>
      <c r="O359" s="206">
        <v>14601.86</v>
      </c>
    </row>
    <row r="360" spans="2:15" ht="57" x14ac:dyDescent="0.25">
      <c r="B360" s="296" t="s">
        <v>600</v>
      </c>
      <c r="C360" s="52" t="s">
        <v>11</v>
      </c>
      <c r="D360" s="163"/>
      <c r="E360" s="163"/>
      <c r="F360" s="163"/>
      <c r="G360" s="163"/>
      <c r="H360" s="163"/>
      <c r="I360" s="163"/>
      <c r="J360" s="162">
        <v>3595.61</v>
      </c>
      <c r="K360" s="163"/>
      <c r="L360" s="163"/>
      <c r="M360" s="163"/>
      <c r="N360" s="162">
        <v>4400.1899999999996</v>
      </c>
      <c r="O360" s="205">
        <v>8487.84</v>
      </c>
    </row>
    <row r="361" spans="2:15" x14ac:dyDescent="0.25">
      <c r="B361" s="296"/>
      <c r="C361" s="479" t="s">
        <v>598</v>
      </c>
      <c r="D361" s="163"/>
      <c r="E361" s="163"/>
      <c r="F361" s="163"/>
      <c r="G361" s="163"/>
      <c r="H361" s="163"/>
      <c r="I361" s="163"/>
      <c r="J361" s="162">
        <v>3595.61</v>
      </c>
      <c r="K361" s="163"/>
      <c r="L361" s="163"/>
      <c r="M361" s="163"/>
      <c r="N361" s="162">
        <v>4350.6899999999996</v>
      </c>
      <c r="O361" s="206">
        <v>6090.97</v>
      </c>
    </row>
    <row r="362" spans="2:15" x14ac:dyDescent="0.25">
      <c r="B362" s="296"/>
      <c r="C362" s="479" t="s">
        <v>599</v>
      </c>
      <c r="D362" s="163"/>
      <c r="E362" s="163"/>
      <c r="F362" s="163"/>
      <c r="G362" s="163"/>
      <c r="H362" s="163"/>
      <c r="I362" s="163"/>
      <c r="J362" s="162"/>
      <c r="K362" s="163"/>
      <c r="L362" s="163"/>
      <c r="M362" s="163"/>
      <c r="N362" s="162">
        <v>4350.6899999999996</v>
      </c>
      <c r="O362" s="206">
        <v>6090.97</v>
      </c>
    </row>
    <row r="363" spans="2:15" x14ac:dyDescent="0.25">
      <c r="B363" s="296"/>
      <c r="C363" s="480" t="s">
        <v>514</v>
      </c>
      <c r="D363" s="163"/>
      <c r="E363" s="163"/>
      <c r="F363" s="163"/>
      <c r="G363" s="163"/>
      <c r="H363" s="163"/>
      <c r="I363" s="163"/>
      <c r="J363" s="162"/>
      <c r="K363" s="163"/>
      <c r="L363" s="163"/>
      <c r="M363" s="163"/>
      <c r="N363" s="162">
        <v>9458.07</v>
      </c>
      <c r="O363" s="206">
        <v>16081.65</v>
      </c>
    </row>
    <row r="364" spans="2:15" ht="28.5" x14ac:dyDescent="0.25">
      <c r="B364" s="296"/>
      <c r="C364" s="480" t="s">
        <v>520</v>
      </c>
      <c r="D364" s="163"/>
      <c r="E364" s="163"/>
      <c r="F364" s="163"/>
      <c r="G364" s="163"/>
      <c r="H364" s="163"/>
      <c r="I364" s="163"/>
      <c r="J364" s="162"/>
      <c r="K364" s="163"/>
      <c r="L364" s="163"/>
      <c r="M364" s="163"/>
      <c r="N364" s="162">
        <v>9458.07</v>
      </c>
      <c r="O364" s="206">
        <v>16081.65</v>
      </c>
    </row>
    <row r="365" spans="2:15" ht="53.45" customHeight="1" x14ac:dyDescent="0.25">
      <c r="B365" s="335" t="s">
        <v>601</v>
      </c>
      <c r="C365" s="481" t="s">
        <v>507</v>
      </c>
      <c r="D365" s="163"/>
      <c r="E365" s="163"/>
      <c r="F365" s="163"/>
      <c r="G365" s="163"/>
      <c r="H365" s="163"/>
      <c r="I365" s="163"/>
      <c r="J365" s="162"/>
      <c r="K365" s="163"/>
      <c r="L365" s="163"/>
      <c r="M365" s="163"/>
      <c r="N365" s="162"/>
      <c r="O365" s="205">
        <v>8663.8700000000008</v>
      </c>
    </row>
    <row r="366" spans="2:15" x14ac:dyDescent="0.25">
      <c r="B366" s="326"/>
      <c r="C366" s="483" t="s">
        <v>581</v>
      </c>
      <c r="D366" s="163"/>
      <c r="E366" s="163"/>
      <c r="F366" s="163"/>
      <c r="G366" s="163"/>
      <c r="H366" s="163"/>
      <c r="I366" s="163"/>
      <c r="J366" s="162"/>
      <c r="K366" s="163"/>
      <c r="L366" s="163"/>
      <c r="M366" s="163"/>
      <c r="N366" s="162"/>
      <c r="O366" s="206">
        <v>4479.97</v>
      </c>
    </row>
    <row r="367" spans="2:15" x14ac:dyDescent="0.25">
      <c r="B367" s="326"/>
      <c r="C367" s="483" t="s">
        <v>583</v>
      </c>
      <c r="D367" s="163"/>
      <c r="E367" s="163"/>
      <c r="F367" s="163"/>
      <c r="G367" s="163"/>
      <c r="H367" s="163"/>
      <c r="I367" s="163"/>
      <c r="J367" s="162"/>
      <c r="K367" s="163"/>
      <c r="L367" s="163"/>
      <c r="M367" s="163"/>
      <c r="N367" s="162"/>
      <c r="O367" s="206">
        <v>4479.97</v>
      </c>
    </row>
    <row r="368" spans="2:15" x14ac:dyDescent="0.25">
      <c r="B368" s="326"/>
      <c r="C368" s="483" t="s">
        <v>584</v>
      </c>
      <c r="D368" s="163"/>
      <c r="E368" s="163"/>
      <c r="F368" s="163"/>
      <c r="G368" s="163"/>
      <c r="H368" s="163"/>
      <c r="I368" s="163"/>
      <c r="J368" s="162"/>
      <c r="K368" s="163"/>
      <c r="L368" s="163"/>
      <c r="M368" s="163"/>
      <c r="N368" s="162"/>
      <c r="O368" s="206">
        <v>6811</v>
      </c>
    </row>
    <row r="369" spans="2:15" x14ac:dyDescent="0.25">
      <c r="B369" s="326"/>
      <c r="C369" s="483" t="s">
        <v>602</v>
      </c>
      <c r="D369" s="163"/>
      <c r="E369" s="163"/>
      <c r="F369" s="163"/>
      <c r="G369" s="163"/>
      <c r="H369" s="163"/>
      <c r="I369" s="163"/>
      <c r="J369" s="162"/>
      <c r="K369" s="163"/>
      <c r="L369" s="163"/>
      <c r="M369" s="163"/>
      <c r="N369" s="162"/>
      <c r="O369" s="206">
        <v>6811</v>
      </c>
    </row>
    <row r="370" spans="2:15" x14ac:dyDescent="0.25">
      <c r="B370" s="326"/>
      <c r="C370" s="483" t="s">
        <v>514</v>
      </c>
      <c r="D370" s="163"/>
      <c r="E370" s="163"/>
      <c r="F370" s="163"/>
      <c r="G370" s="163"/>
      <c r="H370" s="163"/>
      <c r="I370" s="163"/>
      <c r="J370" s="162"/>
      <c r="K370" s="163"/>
      <c r="L370" s="163"/>
      <c r="M370" s="163"/>
      <c r="N370" s="163"/>
      <c r="O370" s="206">
        <v>11728.66</v>
      </c>
    </row>
    <row r="371" spans="2:15" ht="18.75" customHeight="1" x14ac:dyDescent="0.25">
      <c r="B371" s="350"/>
      <c r="C371" s="483" t="s">
        <v>520</v>
      </c>
      <c r="D371" s="163"/>
      <c r="E371" s="163"/>
      <c r="F371" s="163"/>
      <c r="G371" s="163"/>
      <c r="H371" s="163"/>
      <c r="I371" s="163"/>
      <c r="J371" s="162"/>
      <c r="K371" s="163"/>
      <c r="L371" s="163"/>
      <c r="M371" s="163"/>
      <c r="N371" s="163"/>
      <c r="O371" s="206">
        <v>11728.66</v>
      </c>
    </row>
    <row r="372" spans="2:15" ht="57.75" customHeight="1" x14ac:dyDescent="0.25">
      <c r="B372" s="482" t="s">
        <v>603</v>
      </c>
      <c r="C372" s="481" t="s">
        <v>507</v>
      </c>
      <c r="D372" s="163"/>
      <c r="E372" s="163"/>
      <c r="F372" s="163"/>
      <c r="G372" s="163"/>
      <c r="H372" s="163"/>
      <c r="I372" s="163"/>
      <c r="J372" s="162"/>
      <c r="K372" s="163"/>
      <c r="L372" s="163"/>
      <c r="M372" s="163"/>
      <c r="N372" s="163"/>
      <c r="O372" s="205">
        <v>4839.03</v>
      </c>
    </row>
    <row r="373" spans="2:15" s="96" customFormat="1" ht="54" customHeight="1" x14ac:dyDescent="0.25">
      <c r="B373" s="329" t="s">
        <v>604</v>
      </c>
      <c r="C373" s="484" t="s">
        <v>507</v>
      </c>
      <c r="D373" s="184" t="s">
        <v>330</v>
      </c>
      <c r="E373" s="184" t="s">
        <v>331</v>
      </c>
      <c r="F373" s="185">
        <v>5903.67</v>
      </c>
      <c r="G373" s="95"/>
      <c r="H373" s="95"/>
      <c r="I373" s="95"/>
      <c r="J373" s="243"/>
      <c r="K373" s="95"/>
      <c r="L373" s="95"/>
      <c r="M373" s="95"/>
      <c r="N373" s="95"/>
      <c r="O373" s="244">
        <v>6742.93</v>
      </c>
    </row>
    <row r="374" spans="2:15" ht="21" customHeight="1" x14ac:dyDescent="0.25">
      <c r="B374" s="347"/>
      <c r="C374" s="485" t="s">
        <v>508</v>
      </c>
      <c r="D374" s="187" t="s">
        <v>332</v>
      </c>
      <c r="E374" s="187" t="s">
        <v>331</v>
      </c>
      <c r="F374" s="188">
        <v>5903.67</v>
      </c>
      <c r="G374" s="163"/>
      <c r="H374" s="163"/>
      <c r="I374" s="163"/>
      <c r="J374" s="162"/>
      <c r="K374" s="163"/>
      <c r="L374" s="163"/>
      <c r="M374" s="163"/>
      <c r="N374" s="163"/>
      <c r="O374" s="206">
        <v>5903.67</v>
      </c>
    </row>
    <row r="375" spans="2:15" ht="21" customHeight="1" x14ac:dyDescent="0.25">
      <c r="B375" s="347"/>
      <c r="C375" s="485" t="s">
        <v>509</v>
      </c>
      <c r="D375" s="187" t="s">
        <v>333</v>
      </c>
      <c r="E375" s="187" t="s">
        <v>334</v>
      </c>
      <c r="F375" s="188">
        <v>162.52803509999998</v>
      </c>
      <c r="G375" s="163"/>
      <c r="H375" s="163"/>
      <c r="I375" s="163"/>
      <c r="J375" s="162"/>
      <c r="K375" s="163"/>
      <c r="L375" s="163"/>
      <c r="M375" s="163"/>
      <c r="N375" s="163"/>
      <c r="O375" s="206">
        <v>5903.67</v>
      </c>
    </row>
    <row r="376" spans="2:15" ht="18" customHeight="1" x14ac:dyDescent="0.25">
      <c r="B376" s="347"/>
      <c r="C376" s="485" t="s">
        <v>514</v>
      </c>
      <c r="D376" s="186" t="s">
        <v>335</v>
      </c>
      <c r="E376" s="186" t="s">
        <v>331</v>
      </c>
      <c r="F376" s="189">
        <v>9568.4489948132414</v>
      </c>
      <c r="G376" s="163"/>
      <c r="H376" s="163"/>
      <c r="I376" s="163"/>
      <c r="J376" s="162"/>
      <c r="K376" s="163"/>
      <c r="L376" s="163"/>
      <c r="M376" s="163"/>
      <c r="N376" s="163"/>
      <c r="O376" s="206">
        <v>9568.4500000000007</v>
      </c>
    </row>
    <row r="377" spans="2:15" x14ac:dyDescent="0.25">
      <c r="B377" s="347"/>
      <c r="C377" s="486" t="s">
        <v>605</v>
      </c>
      <c r="D377" s="187" t="s">
        <v>332</v>
      </c>
      <c r="E377" s="187" t="s">
        <v>331</v>
      </c>
      <c r="F377" s="188">
        <v>9568.4489948132414</v>
      </c>
      <c r="G377" s="163"/>
      <c r="H377" s="163"/>
      <c r="I377" s="163"/>
      <c r="J377" s="162"/>
      <c r="K377" s="163"/>
      <c r="L377" s="163"/>
      <c r="M377" s="163"/>
      <c r="N377" s="163"/>
      <c r="O377" s="206">
        <v>9568.4500000000007</v>
      </c>
    </row>
    <row r="378" spans="2:15" ht="18.75" customHeight="1" x14ac:dyDescent="0.25">
      <c r="B378" s="347"/>
      <c r="C378" s="485" t="s">
        <v>511</v>
      </c>
      <c r="D378" s="186" t="s">
        <v>336</v>
      </c>
      <c r="E378" s="186" t="s">
        <v>331</v>
      </c>
      <c r="F378" s="189">
        <v>9568.4483689200006</v>
      </c>
      <c r="G378" s="163"/>
      <c r="H378" s="163"/>
      <c r="I378" s="163"/>
      <c r="J378" s="162"/>
      <c r="K378" s="163"/>
      <c r="L378" s="163"/>
      <c r="M378" s="163"/>
      <c r="N378" s="163"/>
      <c r="O378" s="206">
        <v>9568.4500000000007</v>
      </c>
    </row>
    <row r="379" spans="2:15" x14ac:dyDescent="0.25">
      <c r="B379" s="342"/>
      <c r="C379" s="486" t="s">
        <v>513</v>
      </c>
      <c r="D379" s="187" t="s">
        <v>337</v>
      </c>
      <c r="E379" s="187" t="s">
        <v>337</v>
      </c>
      <c r="F379" s="187" t="s">
        <v>337</v>
      </c>
      <c r="G379" s="187" t="s">
        <v>337</v>
      </c>
      <c r="H379" s="187" t="s">
        <v>337</v>
      </c>
      <c r="I379" s="187" t="s">
        <v>337</v>
      </c>
      <c r="J379" s="187"/>
      <c r="K379" s="187" t="s">
        <v>337</v>
      </c>
      <c r="L379" s="187" t="s">
        <v>337</v>
      </c>
      <c r="M379" s="187" t="s">
        <v>337</v>
      </c>
      <c r="N379" s="187"/>
      <c r="O379" s="206">
        <v>9568.4500000000007</v>
      </c>
    </row>
    <row r="380" spans="2:15" ht="60" customHeight="1" x14ac:dyDescent="0.25">
      <c r="B380" s="335" t="s">
        <v>606</v>
      </c>
      <c r="C380" s="491" t="s">
        <v>588</v>
      </c>
      <c r="D380" s="162"/>
      <c r="E380" s="162"/>
      <c r="F380" s="162"/>
      <c r="G380" s="162"/>
      <c r="H380" s="162"/>
      <c r="I380" s="162"/>
      <c r="J380" s="162"/>
      <c r="K380" s="162"/>
      <c r="L380" s="162"/>
      <c r="M380" s="162"/>
      <c r="N380" s="162"/>
      <c r="O380" s="205">
        <v>4675.96</v>
      </c>
    </row>
    <row r="381" spans="2:15" ht="17.25" customHeight="1" x14ac:dyDescent="0.25">
      <c r="B381" s="326"/>
      <c r="C381" s="492" t="s">
        <v>552</v>
      </c>
      <c r="D381" s="163"/>
      <c r="E381" s="163"/>
      <c r="F381" s="163"/>
      <c r="G381" s="163"/>
      <c r="H381" s="163"/>
      <c r="I381" s="163"/>
      <c r="J381" s="162"/>
      <c r="K381" s="163"/>
      <c r="L381" s="163"/>
      <c r="M381" s="163"/>
      <c r="N381" s="163"/>
      <c r="O381" s="206">
        <v>4284</v>
      </c>
    </row>
    <row r="382" spans="2:15" ht="18.75" customHeight="1" x14ac:dyDescent="0.25">
      <c r="B382" s="326"/>
      <c r="C382" s="492" t="s">
        <v>509</v>
      </c>
      <c r="D382" s="163"/>
      <c r="E382" s="163"/>
      <c r="F382" s="163"/>
      <c r="G382" s="163"/>
      <c r="H382" s="163"/>
      <c r="I382" s="163"/>
      <c r="J382" s="162"/>
      <c r="K382" s="163"/>
      <c r="L382" s="163"/>
      <c r="M382" s="163"/>
      <c r="N382" s="163"/>
      <c r="O382" s="206">
        <v>4284</v>
      </c>
    </row>
    <row r="383" spans="2:15" x14ac:dyDescent="0.25">
      <c r="B383" s="326"/>
      <c r="C383" s="492" t="s">
        <v>514</v>
      </c>
      <c r="D383" s="163"/>
      <c r="E383" s="163"/>
      <c r="F383" s="163"/>
      <c r="G383" s="163"/>
      <c r="H383" s="163"/>
      <c r="I383" s="163"/>
      <c r="J383" s="162"/>
      <c r="K383" s="163"/>
      <c r="L383" s="163"/>
      <c r="M383" s="163"/>
      <c r="N383" s="163"/>
      <c r="O383" s="206">
        <v>10519.55</v>
      </c>
    </row>
    <row r="384" spans="2:15" ht="18" customHeight="1" x14ac:dyDescent="0.25">
      <c r="B384" s="326"/>
      <c r="C384" s="493" t="s">
        <v>605</v>
      </c>
      <c r="D384" s="163"/>
      <c r="E384" s="163"/>
      <c r="F384" s="163"/>
      <c r="G384" s="163"/>
      <c r="H384" s="163"/>
      <c r="I384" s="163"/>
      <c r="J384" s="162"/>
      <c r="K384" s="163"/>
      <c r="L384" s="163"/>
      <c r="M384" s="163"/>
      <c r="N384" s="163"/>
      <c r="O384" s="206">
        <v>10519.55</v>
      </c>
    </row>
    <row r="385" spans="2:15" ht="18.75" customHeight="1" x14ac:dyDescent="0.25">
      <c r="B385" s="326"/>
      <c r="C385" s="492" t="s">
        <v>511</v>
      </c>
      <c r="D385" s="163"/>
      <c r="E385" s="163"/>
      <c r="F385" s="163"/>
      <c r="G385" s="163"/>
      <c r="H385" s="163"/>
      <c r="I385" s="163"/>
      <c r="J385" s="162"/>
      <c r="K385" s="163"/>
      <c r="L385" s="163"/>
      <c r="M385" s="163"/>
      <c r="N385" s="163"/>
      <c r="O385" s="206">
        <v>7151.2</v>
      </c>
    </row>
    <row r="386" spans="2:15" x14ac:dyDescent="0.25">
      <c r="B386" s="326"/>
      <c r="C386" s="493" t="s">
        <v>513</v>
      </c>
      <c r="D386" s="160"/>
      <c r="E386" s="160"/>
      <c r="F386" s="160"/>
      <c r="G386" s="160"/>
      <c r="H386" s="160"/>
      <c r="I386" s="160"/>
      <c r="J386" s="94"/>
      <c r="K386" s="160"/>
      <c r="L386" s="160"/>
      <c r="M386" s="160"/>
      <c r="N386" s="160"/>
      <c r="O386" s="211">
        <v>7151.2</v>
      </c>
    </row>
    <row r="387" spans="2:15" ht="74.25" customHeight="1" x14ac:dyDescent="0.25">
      <c r="B387" s="326"/>
      <c r="C387" s="494" t="s">
        <v>607</v>
      </c>
      <c r="D387" s="160"/>
      <c r="E387" s="160"/>
      <c r="F387" s="160"/>
      <c r="G387" s="160"/>
      <c r="H387" s="160"/>
      <c r="I387" s="160"/>
      <c r="J387" s="94"/>
      <c r="K387" s="160"/>
      <c r="L387" s="160"/>
      <c r="M387" s="160"/>
      <c r="N387" s="160"/>
      <c r="O387" s="212">
        <v>8242.89</v>
      </c>
    </row>
    <row r="388" spans="2:15" ht="18.75" customHeight="1" x14ac:dyDescent="0.25">
      <c r="B388" s="326"/>
      <c r="C388" s="493" t="s">
        <v>451</v>
      </c>
      <c r="D388" s="160"/>
      <c r="E388" s="160"/>
      <c r="F388" s="160"/>
      <c r="G388" s="160"/>
      <c r="H388" s="160"/>
      <c r="I388" s="160"/>
      <c r="J388" s="94"/>
      <c r="K388" s="160"/>
      <c r="L388" s="160"/>
      <c r="M388" s="160"/>
      <c r="N388" s="160"/>
      <c r="O388" s="211">
        <v>7409.18</v>
      </c>
    </row>
    <row r="389" spans="2:15" ht="15.75" customHeight="1" x14ac:dyDescent="0.25">
      <c r="B389" s="326"/>
      <c r="C389" s="493" t="s">
        <v>512</v>
      </c>
      <c r="D389" s="160"/>
      <c r="E389" s="160"/>
      <c r="F389" s="160"/>
      <c r="G389" s="160"/>
      <c r="H389" s="160"/>
      <c r="I389" s="160"/>
      <c r="J389" s="94"/>
      <c r="K389" s="160"/>
      <c r="L389" s="160"/>
      <c r="M389" s="160"/>
      <c r="N389" s="160"/>
      <c r="O389" s="211">
        <v>8201.76</v>
      </c>
    </row>
    <row r="390" spans="2:15" ht="17.25" customHeight="1" x14ac:dyDescent="0.25">
      <c r="B390" s="326"/>
      <c r="C390" s="493" t="s">
        <v>513</v>
      </c>
      <c r="D390" s="160"/>
      <c r="E390" s="160"/>
      <c r="F390" s="160"/>
      <c r="G390" s="160"/>
      <c r="H390" s="160"/>
      <c r="I390" s="160"/>
      <c r="J390" s="94"/>
      <c r="K390" s="160"/>
      <c r="L390" s="160"/>
      <c r="M390" s="160"/>
      <c r="N390" s="160"/>
      <c r="O390" s="211">
        <v>7335.09</v>
      </c>
    </row>
    <row r="391" spans="2:15" ht="17.25" customHeight="1" x14ac:dyDescent="0.25">
      <c r="B391" s="326"/>
      <c r="C391" s="493" t="s">
        <v>539</v>
      </c>
      <c r="D391" s="160"/>
      <c r="E391" s="160"/>
      <c r="F391" s="160"/>
      <c r="G391" s="160"/>
      <c r="H391" s="160"/>
      <c r="I391" s="160"/>
      <c r="J391" s="94"/>
      <c r="K391" s="160"/>
      <c r="L391" s="160"/>
      <c r="M391" s="160"/>
      <c r="N391" s="160"/>
      <c r="O391" s="211">
        <v>8362.25</v>
      </c>
    </row>
    <row r="392" spans="2:15" ht="15.75" customHeight="1" x14ac:dyDescent="0.25">
      <c r="B392" s="326"/>
      <c r="C392" s="493" t="s">
        <v>520</v>
      </c>
      <c r="D392" s="160"/>
      <c r="E392" s="160"/>
      <c r="F392" s="160"/>
      <c r="G392" s="160"/>
      <c r="H392" s="160"/>
      <c r="I392" s="160"/>
      <c r="J392" s="94"/>
      <c r="K392" s="160"/>
      <c r="L392" s="160"/>
      <c r="M392" s="160"/>
      <c r="N392" s="160"/>
      <c r="O392" s="211">
        <v>8861.09</v>
      </c>
    </row>
    <row r="393" spans="2:15" ht="19.5" customHeight="1" x14ac:dyDescent="0.25">
      <c r="B393" s="326"/>
      <c r="C393" s="493" t="s">
        <v>608</v>
      </c>
      <c r="D393" s="160"/>
      <c r="E393" s="160"/>
      <c r="F393" s="160"/>
      <c r="G393" s="160"/>
      <c r="H393" s="160"/>
      <c r="I393" s="160"/>
      <c r="J393" s="94"/>
      <c r="K393" s="160"/>
      <c r="L393" s="160"/>
      <c r="M393" s="160"/>
      <c r="N393" s="160"/>
      <c r="O393" s="211">
        <v>7335.09</v>
      </c>
    </row>
    <row r="394" spans="2:15" ht="42.75" x14ac:dyDescent="0.25">
      <c r="B394" s="335" t="s">
        <v>609</v>
      </c>
      <c r="C394" s="487" t="s">
        <v>507</v>
      </c>
      <c r="D394" s="163"/>
      <c r="E394" s="163"/>
      <c r="F394" s="163"/>
      <c r="G394" s="163"/>
      <c r="H394" s="163"/>
      <c r="I394" s="163"/>
      <c r="J394" s="162"/>
      <c r="K394" s="163"/>
      <c r="L394" s="163"/>
      <c r="M394" s="163"/>
      <c r="N394" s="163"/>
      <c r="O394" s="205">
        <v>13811.75</v>
      </c>
    </row>
    <row r="395" spans="2:15" x14ac:dyDescent="0.25">
      <c r="B395" s="326"/>
      <c r="C395" s="489" t="s">
        <v>402</v>
      </c>
      <c r="D395" s="163"/>
      <c r="E395" s="163"/>
      <c r="F395" s="163"/>
      <c r="G395" s="163"/>
      <c r="H395" s="163"/>
      <c r="I395" s="163"/>
      <c r="J395" s="162"/>
      <c r="K395" s="163"/>
      <c r="L395" s="163"/>
      <c r="M395" s="163"/>
      <c r="N395" s="163"/>
      <c r="O395" s="206">
        <v>4495.12</v>
      </c>
    </row>
    <row r="396" spans="2:15" x14ac:dyDescent="0.25">
      <c r="B396" s="326"/>
      <c r="C396" s="495" t="s">
        <v>509</v>
      </c>
      <c r="D396" s="163"/>
      <c r="E396" s="163"/>
      <c r="F396" s="163"/>
      <c r="G396" s="163"/>
      <c r="H396" s="163"/>
      <c r="I396" s="163"/>
      <c r="J396" s="162"/>
      <c r="K396" s="163"/>
      <c r="L396" s="163"/>
      <c r="M396" s="163"/>
      <c r="N396" s="163"/>
      <c r="O396" s="206"/>
    </row>
    <row r="397" spans="2:15" ht="30" x14ac:dyDescent="0.25">
      <c r="B397" s="326"/>
      <c r="C397" s="490" t="s">
        <v>528</v>
      </c>
      <c r="D397" s="163"/>
      <c r="E397" s="163"/>
      <c r="F397" s="163"/>
      <c r="G397" s="163"/>
      <c r="H397" s="163"/>
      <c r="I397" s="163"/>
      <c r="J397" s="162"/>
      <c r="K397" s="163"/>
      <c r="L397" s="163"/>
      <c r="M397" s="163"/>
      <c r="N397" s="163"/>
      <c r="O397" s="206">
        <v>4495.12</v>
      </c>
    </row>
    <row r="398" spans="2:15" x14ac:dyDescent="0.25">
      <c r="B398" s="326"/>
      <c r="C398" s="495" t="s">
        <v>508</v>
      </c>
      <c r="D398" s="163"/>
      <c r="E398" s="163"/>
      <c r="F398" s="163"/>
      <c r="G398" s="163"/>
      <c r="H398" s="163"/>
      <c r="I398" s="163"/>
      <c r="J398" s="162"/>
      <c r="K398" s="163"/>
      <c r="L398" s="163"/>
      <c r="M398" s="163"/>
      <c r="N398" s="163"/>
      <c r="O398" s="206">
        <v>13859.23</v>
      </c>
    </row>
    <row r="399" spans="2:15" x14ac:dyDescent="0.25">
      <c r="B399" s="326"/>
      <c r="C399" s="489" t="s">
        <v>451</v>
      </c>
      <c r="D399" s="163"/>
      <c r="E399" s="163"/>
      <c r="F399" s="163"/>
      <c r="G399" s="163"/>
      <c r="H399" s="163"/>
      <c r="I399" s="163"/>
      <c r="J399" s="162"/>
      <c r="K399" s="163"/>
      <c r="L399" s="163"/>
      <c r="M399" s="163"/>
      <c r="N399" s="163"/>
      <c r="O399" s="206"/>
    </row>
    <row r="400" spans="2:15" x14ac:dyDescent="0.25">
      <c r="B400" s="326"/>
      <c r="C400" s="495" t="s">
        <v>512</v>
      </c>
      <c r="D400" s="163"/>
      <c r="E400" s="163"/>
      <c r="F400" s="163"/>
      <c r="G400" s="163"/>
      <c r="H400" s="163"/>
      <c r="I400" s="163"/>
      <c r="J400" s="162"/>
      <c r="K400" s="163"/>
      <c r="L400" s="163"/>
      <c r="M400" s="163"/>
      <c r="N400" s="163"/>
      <c r="O400" s="206">
        <v>13859.23</v>
      </c>
    </row>
    <row r="401" spans="2:15" x14ac:dyDescent="0.25">
      <c r="B401" s="326"/>
      <c r="C401" s="495" t="s">
        <v>513</v>
      </c>
      <c r="D401" s="163"/>
      <c r="E401" s="163"/>
      <c r="F401" s="163"/>
      <c r="G401" s="163"/>
      <c r="H401" s="163"/>
      <c r="I401" s="163"/>
      <c r="J401" s="162"/>
      <c r="K401" s="163"/>
      <c r="L401" s="163"/>
      <c r="M401" s="163"/>
      <c r="N401" s="163"/>
      <c r="O401" s="206">
        <v>17120.66</v>
      </c>
    </row>
    <row r="402" spans="2:15" x14ac:dyDescent="0.25">
      <c r="B402" s="326"/>
      <c r="C402" s="489" t="s">
        <v>539</v>
      </c>
      <c r="D402" s="163"/>
      <c r="E402" s="163"/>
      <c r="F402" s="163"/>
      <c r="G402" s="163"/>
      <c r="H402" s="163"/>
      <c r="I402" s="163"/>
      <c r="J402" s="162"/>
      <c r="K402" s="163"/>
      <c r="L402" s="163"/>
      <c r="M402" s="163"/>
      <c r="N402" s="163"/>
      <c r="O402" s="206"/>
    </row>
    <row r="403" spans="2:15" ht="30" x14ac:dyDescent="0.25">
      <c r="B403" s="350"/>
      <c r="C403" s="488" t="s">
        <v>520</v>
      </c>
      <c r="D403" s="163"/>
      <c r="E403" s="163"/>
      <c r="F403" s="163"/>
      <c r="G403" s="163"/>
      <c r="H403" s="163"/>
      <c r="I403" s="163"/>
      <c r="J403" s="162"/>
      <c r="K403" s="163"/>
      <c r="L403" s="163"/>
      <c r="M403" s="163"/>
      <c r="N403" s="163"/>
      <c r="O403" s="206">
        <v>17120.66</v>
      </c>
    </row>
    <row r="404" spans="2:15" ht="58.9" customHeight="1" x14ac:dyDescent="0.25">
      <c r="B404" s="283" t="s">
        <v>610</v>
      </c>
      <c r="C404" s="487" t="s">
        <v>507</v>
      </c>
      <c r="D404" s="163"/>
      <c r="E404" s="163"/>
      <c r="F404" s="163"/>
      <c r="G404" s="163"/>
      <c r="H404" s="163"/>
      <c r="I404" s="163"/>
      <c r="J404" s="162"/>
      <c r="K404" s="163"/>
      <c r="L404" s="163"/>
      <c r="M404" s="163"/>
      <c r="N404" s="163"/>
      <c r="O404" s="205">
        <v>11879.03</v>
      </c>
    </row>
    <row r="405" spans="2:15" x14ac:dyDescent="0.25">
      <c r="B405" s="284"/>
      <c r="C405" s="489" t="s">
        <v>402</v>
      </c>
      <c r="D405" s="163"/>
      <c r="E405" s="163"/>
      <c r="F405" s="163"/>
      <c r="G405" s="163"/>
      <c r="H405" s="163"/>
      <c r="I405" s="163"/>
      <c r="J405" s="162"/>
      <c r="K405" s="163"/>
      <c r="L405" s="163"/>
      <c r="M405" s="163"/>
      <c r="N405" s="163"/>
      <c r="O405" s="206">
        <v>5105.6000000000004</v>
      </c>
    </row>
    <row r="406" spans="2:15" x14ac:dyDescent="0.25">
      <c r="B406" s="284"/>
      <c r="C406" s="495" t="s">
        <v>509</v>
      </c>
      <c r="D406" s="163"/>
      <c r="E406" s="163"/>
      <c r="F406" s="163"/>
      <c r="G406" s="163"/>
      <c r="H406" s="163"/>
      <c r="I406" s="163"/>
      <c r="J406" s="162"/>
      <c r="K406" s="163"/>
      <c r="L406" s="163"/>
      <c r="M406" s="163"/>
      <c r="N406" s="163"/>
      <c r="O406" s="206">
        <v>5105.6000000000004</v>
      </c>
    </row>
    <row r="407" spans="2:15" x14ac:dyDescent="0.25">
      <c r="B407" s="284"/>
      <c r="C407" s="489" t="s">
        <v>539</v>
      </c>
      <c r="D407" s="163"/>
      <c r="E407" s="163"/>
      <c r="F407" s="163"/>
      <c r="G407" s="163"/>
      <c r="H407" s="163"/>
      <c r="I407" s="163"/>
      <c r="J407" s="162"/>
      <c r="K407" s="163"/>
      <c r="L407" s="163"/>
      <c r="M407" s="163"/>
      <c r="N407" s="163"/>
      <c r="O407" s="206">
        <v>46869.66</v>
      </c>
    </row>
    <row r="408" spans="2:15" ht="30" x14ac:dyDescent="0.25">
      <c r="B408" s="285"/>
      <c r="C408" s="488" t="s">
        <v>520</v>
      </c>
      <c r="D408" s="163"/>
      <c r="E408" s="163"/>
      <c r="F408" s="163"/>
      <c r="G408" s="163"/>
      <c r="H408" s="163"/>
      <c r="I408" s="163"/>
      <c r="J408" s="162"/>
      <c r="K408" s="163"/>
      <c r="L408" s="163"/>
      <c r="M408" s="163"/>
      <c r="N408" s="163"/>
      <c r="O408" s="206">
        <v>46869.66</v>
      </c>
    </row>
    <row r="432" spans="2:2" x14ac:dyDescent="0.25">
      <c r="B432" s="85" t="s">
        <v>340</v>
      </c>
    </row>
  </sheetData>
  <mergeCells count="104">
    <mergeCell ref="B309:B319"/>
    <mergeCell ref="B302:B308"/>
    <mergeCell ref="B320:B325"/>
    <mergeCell ref="B326:B336"/>
    <mergeCell ref="B337:B345"/>
    <mergeCell ref="B349:B359"/>
    <mergeCell ref="B365:B371"/>
    <mergeCell ref="B373:B379"/>
    <mergeCell ref="B394:B403"/>
    <mergeCell ref="B380:B393"/>
    <mergeCell ref="A2:O4"/>
    <mergeCell ref="B7:B17"/>
    <mergeCell ref="B18:B27"/>
    <mergeCell ref="C34:C37"/>
    <mergeCell ref="B33:B47"/>
    <mergeCell ref="B28:B32"/>
    <mergeCell ref="B100:B109"/>
    <mergeCell ref="B89:B99"/>
    <mergeCell ref="B67:B77"/>
    <mergeCell ref="B78:B88"/>
    <mergeCell ref="B57:B66"/>
    <mergeCell ref="A327:A336"/>
    <mergeCell ref="G329:G336"/>
    <mergeCell ref="N33:N37"/>
    <mergeCell ref="A337:A341"/>
    <mergeCell ref="G337:G341"/>
    <mergeCell ref="A320:A325"/>
    <mergeCell ref="G320:G325"/>
    <mergeCell ref="A257:A275"/>
    <mergeCell ref="G257:G267"/>
    <mergeCell ref="E259:E267"/>
    <mergeCell ref="G268:G275"/>
    <mergeCell ref="A302:A307"/>
    <mergeCell ref="G302:G307"/>
    <mergeCell ref="A309:A319"/>
    <mergeCell ref="G309:G319"/>
    <mergeCell ref="A281:A292"/>
    <mergeCell ref="G281:G292"/>
    <mergeCell ref="A293:A301"/>
    <mergeCell ref="G293:G301"/>
    <mergeCell ref="A202:A210"/>
    <mergeCell ref="G202:G223"/>
    <mergeCell ref="A236:A256"/>
    <mergeCell ref="E236:E238"/>
    <mergeCell ref="G236:G256"/>
    <mergeCell ref="D240:E240"/>
    <mergeCell ref="D241:E241"/>
    <mergeCell ref="A232:A235"/>
    <mergeCell ref="B232:B235"/>
    <mergeCell ref="G232:G235"/>
    <mergeCell ref="B202:B231"/>
    <mergeCell ref="B257:B280"/>
    <mergeCell ref="B281:B292"/>
    <mergeCell ref="B293:B301"/>
    <mergeCell ref="A191:A201"/>
    <mergeCell ref="E191:E201"/>
    <mergeCell ref="G191:G201"/>
    <mergeCell ref="A170:A190"/>
    <mergeCell ref="G170:G190"/>
    <mergeCell ref="E171:E175"/>
    <mergeCell ref="E176:E180"/>
    <mergeCell ref="B191:B201"/>
    <mergeCell ref="B170:B190"/>
    <mergeCell ref="A114:A124"/>
    <mergeCell ref="G114:G124"/>
    <mergeCell ref="A89:A96"/>
    <mergeCell ref="G89:G96"/>
    <mergeCell ref="A147:A169"/>
    <mergeCell ref="B147:B169"/>
    <mergeCell ref="E147:E169"/>
    <mergeCell ref="G147:G169"/>
    <mergeCell ref="B110:B113"/>
    <mergeCell ref="B114:B146"/>
    <mergeCell ref="A78:A88"/>
    <mergeCell ref="E78:E88"/>
    <mergeCell ref="G78:G88"/>
    <mergeCell ref="G57:G66"/>
    <mergeCell ref="A57:A66"/>
    <mergeCell ref="A100:A109"/>
    <mergeCell ref="G100:G109"/>
    <mergeCell ref="L33:L37"/>
    <mergeCell ref="D33:D37"/>
    <mergeCell ref="E33:E37"/>
    <mergeCell ref="F33:F37"/>
    <mergeCell ref="G33:G43"/>
    <mergeCell ref="H33:H37"/>
    <mergeCell ref="J33:J37"/>
    <mergeCell ref="A67:A77"/>
    <mergeCell ref="E67:E77"/>
    <mergeCell ref="G67:G77"/>
    <mergeCell ref="B404:B408"/>
    <mergeCell ref="B48:B56"/>
    <mergeCell ref="B360:B364"/>
    <mergeCell ref="O33:O37"/>
    <mergeCell ref="A5:A6"/>
    <mergeCell ref="B5:B6"/>
    <mergeCell ref="C5:C6"/>
    <mergeCell ref="A28:A32"/>
    <mergeCell ref="G28:G32"/>
    <mergeCell ref="A7:A17"/>
    <mergeCell ref="E7:E17"/>
    <mergeCell ref="G7:G17"/>
    <mergeCell ref="A33:A47"/>
    <mergeCell ref="K33:K37"/>
  </mergeCells>
  <pageMargins left="0.70866141732283472" right="0.70866141732283472" top="0.74803149606299213" bottom="0.74803149606299213" header="0.31496062992125984" footer="0.31496062992125984"/>
  <pageSetup paperSize="9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36"/>
  <sheetViews>
    <sheetView zoomScale="70" zoomScaleNormal="70" workbookViewId="0">
      <selection activeCell="C7" sqref="C7"/>
    </sheetView>
  </sheetViews>
  <sheetFormatPr defaultRowHeight="12.75" x14ac:dyDescent="0.2"/>
  <cols>
    <col min="1" max="1" width="28.140625" customWidth="1"/>
    <col min="2" max="2" width="26.85546875" customWidth="1"/>
    <col min="3" max="3" width="27.5703125" customWidth="1"/>
    <col min="4" max="4" width="27.85546875" customWidth="1"/>
    <col min="5" max="5" width="27.5703125" customWidth="1"/>
  </cols>
  <sheetData>
    <row r="2" spans="1:15" ht="14.25" customHeight="1" x14ac:dyDescent="0.2">
      <c r="A2" s="316" t="s">
        <v>0</v>
      </c>
      <c r="B2" s="317"/>
      <c r="C2" s="317"/>
      <c r="D2" s="317"/>
      <c r="E2" s="318"/>
      <c r="F2" s="81"/>
      <c r="G2" s="81"/>
      <c r="H2" s="81"/>
      <c r="I2" s="81"/>
      <c r="J2" s="81"/>
      <c r="K2" s="81"/>
      <c r="L2" s="81"/>
      <c r="M2" s="81"/>
      <c r="N2" s="81"/>
      <c r="O2" s="81"/>
    </row>
    <row r="3" spans="1:15" ht="14.25" customHeight="1" x14ac:dyDescent="0.2">
      <c r="A3" s="319" t="s">
        <v>1</v>
      </c>
      <c r="B3" s="261"/>
      <c r="C3" s="261"/>
      <c r="D3" s="261"/>
      <c r="E3" s="320"/>
    </row>
    <row r="4" spans="1:15" ht="14.25" customHeight="1" x14ac:dyDescent="0.2">
      <c r="A4" s="266" t="s">
        <v>329</v>
      </c>
      <c r="B4" s="262"/>
      <c r="C4" s="262"/>
      <c r="D4" s="262"/>
      <c r="E4" s="321"/>
    </row>
    <row r="5" spans="1:15" ht="28.5" x14ac:dyDescent="0.2">
      <c r="A5" s="280" t="s">
        <v>3</v>
      </c>
      <c r="B5" s="280" t="s">
        <v>4</v>
      </c>
      <c r="C5" s="79" t="s">
        <v>5</v>
      </c>
      <c r="D5" s="79" t="s">
        <v>323</v>
      </c>
      <c r="E5" s="79" t="s">
        <v>328</v>
      </c>
    </row>
    <row r="6" spans="1:15" ht="28.5" x14ac:dyDescent="0.2">
      <c r="A6" s="264"/>
      <c r="B6" s="264"/>
      <c r="C6" s="73" t="s">
        <v>10</v>
      </c>
      <c r="D6" s="73" t="s">
        <v>10</v>
      </c>
      <c r="E6" s="73" t="s">
        <v>10</v>
      </c>
    </row>
    <row r="7" spans="1:15" x14ac:dyDescent="0.2">
      <c r="A7" s="82"/>
      <c r="B7" s="82"/>
      <c r="C7" s="82"/>
      <c r="D7" s="82"/>
      <c r="E7" s="82"/>
    </row>
    <row r="8" spans="1:15" x14ac:dyDescent="0.2">
      <c r="A8" s="82"/>
      <c r="B8" s="82"/>
      <c r="C8" s="82"/>
      <c r="D8" s="82"/>
      <c r="E8" s="82"/>
    </row>
    <row r="9" spans="1:15" x14ac:dyDescent="0.2">
      <c r="A9" s="82"/>
      <c r="B9" s="82"/>
      <c r="C9" s="82"/>
      <c r="D9" s="82"/>
      <c r="E9" s="82"/>
    </row>
    <row r="10" spans="1:15" x14ac:dyDescent="0.2">
      <c r="A10" s="82"/>
      <c r="B10" s="82"/>
      <c r="C10" s="82"/>
      <c r="D10" s="82"/>
      <c r="E10" s="82"/>
    </row>
    <row r="11" spans="1:15" x14ac:dyDescent="0.2">
      <c r="A11" s="82"/>
      <c r="B11" s="82"/>
      <c r="C11" s="82"/>
      <c r="D11" s="82"/>
      <c r="E11" s="82"/>
    </row>
    <row r="12" spans="1:15" x14ac:dyDescent="0.2">
      <c r="A12" s="82"/>
      <c r="B12" s="82"/>
      <c r="C12" s="82"/>
      <c r="D12" s="82"/>
      <c r="E12" s="82"/>
    </row>
    <row r="13" spans="1:15" x14ac:dyDescent="0.2">
      <c r="A13" s="82"/>
      <c r="B13" s="82"/>
      <c r="C13" s="82"/>
      <c r="D13" s="82"/>
      <c r="E13" s="82"/>
    </row>
    <row r="14" spans="1:15" x14ac:dyDescent="0.2">
      <c r="A14" s="82"/>
      <c r="B14" s="82"/>
      <c r="C14" s="82"/>
      <c r="D14" s="82"/>
      <c r="E14" s="82"/>
    </row>
    <row r="15" spans="1:15" x14ac:dyDescent="0.2">
      <c r="A15" s="82"/>
      <c r="B15" s="82"/>
      <c r="C15" s="82"/>
      <c r="D15" s="82"/>
      <c r="E15" s="82"/>
    </row>
    <row r="16" spans="1:15" x14ac:dyDescent="0.2">
      <c r="A16" s="82"/>
      <c r="B16" s="82"/>
      <c r="C16" s="82"/>
      <c r="D16" s="82"/>
      <c r="E16" s="82"/>
    </row>
    <row r="17" spans="1:5" x14ac:dyDescent="0.2">
      <c r="A17" s="82"/>
      <c r="B17" s="82"/>
      <c r="C17" s="82"/>
      <c r="D17" s="82"/>
      <c r="E17" s="82"/>
    </row>
    <row r="18" spans="1:5" x14ac:dyDescent="0.2">
      <c r="A18" s="82"/>
      <c r="B18" s="82"/>
      <c r="C18" s="82"/>
      <c r="D18" s="82"/>
      <c r="E18" s="82"/>
    </row>
    <row r="19" spans="1:5" x14ac:dyDescent="0.2">
      <c r="A19" s="82"/>
      <c r="B19" s="82"/>
      <c r="C19" s="82"/>
      <c r="D19" s="82"/>
      <c r="E19" s="82"/>
    </row>
    <row r="20" spans="1:5" x14ac:dyDescent="0.2">
      <c r="A20" s="82"/>
      <c r="B20" s="82"/>
      <c r="C20" s="82"/>
      <c r="D20" s="82"/>
      <c r="E20" s="82"/>
    </row>
    <row r="21" spans="1:5" x14ac:dyDescent="0.2">
      <c r="A21" s="82"/>
      <c r="B21" s="82"/>
      <c r="C21" s="82"/>
      <c r="D21" s="82"/>
      <c r="E21" s="82"/>
    </row>
    <row r="22" spans="1:5" x14ac:dyDescent="0.2">
      <c r="A22" s="82"/>
      <c r="B22" s="82"/>
      <c r="C22" s="82"/>
      <c r="D22" s="82"/>
      <c r="E22" s="82"/>
    </row>
    <row r="23" spans="1:5" x14ac:dyDescent="0.2">
      <c r="A23" s="82"/>
      <c r="B23" s="82"/>
      <c r="C23" s="82"/>
      <c r="D23" s="82"/>
      <c r="E23" s="82"/>
    </row>
    <row r="24" spans="1:5" x14ac:dyDescent="0.2">
      <c r="A24" s="82"/>
      <c r="B24" s="82"/>
      <c r="C24" s="82"/>
      <c r="D24" s="82"/>
      <c r="E24" s="82"/>
    </row>
    <row r="25" spans="1:5" x14ac:dyDescent="0.2">
      <c r="A25" s="82"/>
      <c r="B25" s="82"/>
      <c r="C25" s="82"/>
      <c r="D25" s="82"/>
      <c r="E25" s="82"/>
    </row>
    <row r="26" spans="1:5" x14ac:dyDescent="0.2">
      <c r="A26" s="82"/>
      <c r="B26" s="82"/>
      <c r="C26" s="82"/>
      <c r="D26" s="82"/>
      <c r="E26" s="82"/>
    </row>
    <row r="27" spans="1:5" x14ac:dyDescent="0.2">
      <c r="A27" s="82"/>
      <c r="B27" s="82"/>
      <c r="C27" s="82"/>
      <c r="D27" s="82"/>
      <c r="E27" s="82"/>
    </row>
    <row r="28" spans="1:5" x14ac:dyDescent="0.2">
      <c r="A28" s="82"/>
      <c r="B28" s="82"/>
      <c r="C28" s="82"/>
      <c r="D28" s="82"/>
      <c r="E28" s="82"/>
    </row>
    <row r="29" spans="1:5" x14ac:dyDescent="0.2">
      <c r="A29" s="82"/>
      <c r="B29" s="82"/>
      <c r="C29" s="82"/>
      <c r="D29" s="82"/>
      <c r="E29" s="82"/>
    </row>
    <row r="30" spans="1:5" x14ac:dyDescent="0.2">
      <c r="A30" s="82"/>
      <c r="B30" s="82"/>
      <c r="C30" s="82"/>
      <c r="D30" s="82"/>
      <c r="E30" s="82"/>
    </row>
    <row r="31" spans="1:5" x14ac:dyDescent="0.2">
      <c r="A31" s="82"/>
      <c r="B31" s="82"/>
      <c r="C31" s="82"/>
      <c r="D31" s="82"/>
      <c r="E31" s="82"/>
    </row>
    <row r="32" spans="1:5" x14ac:dyDescent="0.2">
      <c r="A32" s="82"/>
      <c r="B32" s="82"/>
      <c r="C32" s="82"/>
      <c r="D32" s="82"/>
      <c r="E32" s="82"/>
    </row>
    <row r="33" spans="1:5" x14ac:dyDescent="0.2">
      <c r="A33" s="82"/>
      <c r="B33" s="82"/>
      <c r="C33" s="82"/>
      <c r="D33" s="82"/>
      <c r="E33" s="82"/>
    </row>
    <row r="34" spans="1:5" x14ac:dyDescent="0.2">
      <c r="A34" s="82"/>
      <c r="B34" s="82"/>
      <c r="C34" s="82"/>
      <c r="D34" s="82"/>
      <c r="E34" s="82"/>
    </row>
    <row r="35" spans="1:5" x14ac:dyDescent="0.2">
      <c r="A35" s="82"/>
      <c r="B35" s="82"/>
      <c r="C35" s="82"/>
      <c r="D35" s="82"/>
      <c r="E35" s="82"/>
    </row>
    <row r="36" spans="1:5" x14ac:dyDescent="0.2">
      <c r="A36" s="82"/>
      <c r="B36" s="82"/>
      <c r="C36" s="82"/>
      <c r="D36" s="82"/>
      <c r="E36" s="82"/>
    </row>
  </sheetData>
  <mergeCells count="5">
    <mergeCell ref="A5:A6"/>
    <mergeCell ref="B5:B6"/>
    <mergeCell ref="A2:E2"/>
    <mergeCell ref="A3:E3"/>
    <mergeCell ref="A4:E4"/>
  </mergeCells>
  <pageMargins left="0.7" right="0.7" top="0.75" bottom="0.75" header="0.3" footer="0.3"/>
  <pageSetup paperSize="9" scale="33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topLeftCell="B1" workbookViewId="0">
      <selection activeCell="F37" sqref="F37"/>
    </sheetView>
  </sheetViews>
  <sheetFormatPr defaultRowHeight="12.75" x14ac:dyDescent="0.2"/>
  <cols>
    <col min="1" max="1" width="11.5703125" customWidth="1"/>
    <col min="2" max="2" width="24.28515625" customWidth="1"/>
    <col min="3" max="3" width="21.7109375" customWidth="1"/>
    <col min="4" max="4" width="22.140625" customWidth="1"/>
    <col min="7" max="7" width="9.140625" customWidth="1"/>
  </cols>
  <sheetData>
    <row r="1" spans="1:5" x14ac:dyDescent="0.2">
      <c r="A1" s="175"/>
      <c r="B1" s="175"/>
      <c r="C1" s="175"/>
      <c r="D1" s="175"/>
      <c r="E1" s="175"/>
    </row>
    <row r="2" spans="1:5" x14ac:dyDescent="0.2">
      <c r="A2" s="322" t="s">
        <v>0</v>
      </c>
      <c r="B2" s="322"/>
      <c r="C2" s="322"/>
      <c r="D2" s="322"/>
      <c r="E2" s="322"/>
    </row>
    <row r="3" spans="1:5" x14ac:dyDescent="0.2">
      <c r="A3" s="322" t="s">
        <v>1</v>
      </c>
      <c r="B3" s="322"/>
      <c r="C3" s="322"/>
      <c r="D3" s="322"/>
      <c r="E3" s="322"/>
    </row>
    <row r="4" spans="1:5" x14ac:dyDescent="0.2">
      <c r="A4" s="323" t="s">
        <v>350</v>
      </c>
      <c r="B4" s="323"/>
      <c r="C4" s="323"/>
      <c r="D4" s="323"/>
      <c r="E4" s="323"/>
    </row>
    <row r="5" spans="1:5" ht="29.45" customHeight="1" x14ac:dyDescent="0.2">
      <c r="A5" s="178" t="s">
        <v>2</v>
      </c>
      <c r="B5" s="170" t="s">
        <v>3</v>
      </c>
      <c r="C5" s="179" t="s">
        <v>4</v>
      </c>
      <c r="D5" s="173" t="s">
        <v>10</v>
      </c>
    </row>
    <row r="6" spans="1:5" ht="43.5" customHeight="1" x14ac:dyDescent="0.2">
      <c r="A6" s="172">
        <v>1</v>
      </c>
      <c r="B6" s="171" t="s">
        <v>197</v>
      </c>
      <c r="C6" s="173" t="s">
        <v>345</v>
      </c>
      <c r="D6" s="170" t="s">
        <v>347</v>
      </c>
    </row>
    <row r="7" spans="1:5" ht="36.75" customHeight="1" x14ac:dyDescent="0.2">
      <c r="A7" s="172">
        <v>2</v>
      </c>
      <c r="B7" s="177" t="s">
        <v>199</v>
      </c>
      <c r="C7" s="173" t="s">
        <v>345</v>
      </c>
      <c r="D7" s="170" t="s">
        <v>348</v>
      </c>
    </row>
    <row r="8" spans="1:5" ht="50.25" customHeight="1" x14ac:dyDescent="0.2">
      <c r="A8" s="172">
        <v>3</v>
      </c>
      <c r="B8" s="177" t="s">
        <v>200</v>
      </c>
      <c r="C8" s="173" t="s">
        <v>345</v>
      </c>
      <c r="D8" s="170" t="s">
        <v>346</v>
      </c>
    </row>
    <row r="9" spans="1:5" ht="42" customHeight="1" x14ac:dyDescent="0.2">
      <c r="A9" s="172">
        <v>4</v>
      </c>
      <c r="B9" s="177" t="s">
        <v>325</v>
      </c>
      <c r="C9" s="173" t="s">
        <v>345</v>
      </c>
      <c r="D9" s="170" t="s">
        <v>349</v>
      </c>
    </row>
  </sheetData>
  <mergeCells count="3">
    <mergeCell ref="A2:E2"/>
    <mergeCell ref="A3:E3"/>
    <mergeCell ref="A4:E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selection activeCell="A4" sqref="A4:H4"/>
    </sheetView>
  </sheetViews>
  <sheetFormatPr defaultRowHeight="12.75" x14ac:dyDescent="0.2"/>
  <cols>
    <col min="1" max="1" width="8.7109375" customWidth="1"/>
    <col min="2" max="2" width="25" customWidth="1"/>
    <col min="3" max="3" width="27.7109375" customWidth="1"/>
    <col min="4" max="4" width="29" customWidth="1"/>
    <col min="5" max="5" width="13.5703125" customWidth="1"/>
    <col min="7" max="7" width="1.7109375" customWidth="1"/>
    <col min="8" max="8" width="9.140625" hidden="1" customWidth="1"/>
  </cols>
  <sheetData>
    <row r="1" spans="1:8" ht="15.75" x14ac:dyDescent="0.2">
      <c r="A1" s="180"/>
      <c r="B1" s="180"/>
      <c r="C1" s="180"/>
      <c r="D1" s="180"/>
      <c r="E1" s="180"/>
      <c r="F1" s="180"/>
      <c r="G1" s="180"/>
      <c r="H1" s="180"/>
    </row>
    <row r="2" spans="1:8" x14ac:dyDescent="0.2">
      <c r="A2" s="322" t="s">
        <v>0</v>
      </c>
      <c r="B2" s="322"/>
      <c r="C2" s="322"/>
      <c r="D2" s="322"/>
      <c r="E2" s="322"/>
      <c r="F2" s="322"/>
      <c r="G2" s="322"/>
      <c r="H2" s="322"/>
    </row>
    <row r="3" spans="1:8" x14ac:dyDescent="0.2">
      <c r="A3" s="322" t="s">
        <v>1</v>
      </c>
      <c r="B3" s="322"/>
      <c r="C3" s="322"/>
      <c r="D3" s="322"/>
      <c r="E3" s="322"/>
      <c r="F3" s="322"/>
      <c r="G3" s="322"/>
      <c r="H3" s="322"/>
    </row>
    <row r="4" spans="1:8" x14ac:dyDescent="0.2">
      <c r="A4" s="323" t="s">
        <v>350</v>
      </c>
      <c r="B4" s="323"/>
      <c r="C4" s="323"/>
      <c r="D4" s="323"/>
      <c r="E4" s="323"/>
      <c r="F4" s="323"/>
      <c r="G4" s="323"/>
      <c r="H4" s="323"/>
    </row>
    <row r="5" spans="1:8" ht="34.5" customHeight="1" x14ac:dyDescent="0.2">
      <c r="A5" s="172" t="s">
        <v>2</v>
      </c>
      <c r="B5" s="170" t="s">
        <v>3</v>
      </c>
      <c r="C5" s="173" t="s">
        <v>4</v>
      </c>
      <c r="D5" s="173" t="s">
        <v>10</v>
      </c>
    </row>
    <row r="6" spans="1:8" ht="44.25" customHeight="1" x14ac:dyDescent="0.2">
      <c r="A6" s="176">
        <v>1</v>
      </c>
      <c r="B6" s="177" t="s">
        <v>231</v>
      </c>
      <c r="C6" s="173" t="s">
        <v>342</v>
      </c>
      <c r="D6" s="174" t="s">
        <v>344</v>
      </c>
    </row>
    <row r="7" spans="1:8" ht="38.25" x14ac:dyDescent="0.2">
      <c r="A7" s="176">
        <v>2</v>
      </c>
      <c r="B7" s="177" t="s">
        <v>235</v>
      </c>
      <c r="C7" s="173" t="s">
        <v>341</v>
      </c>
      <c r="D7" s="174" t="s">
        <v>343</v>
      </c>
    </row>
  </sheetData>
  <mergeCells count="3">
    <mergeCell ref="A2:H2"/>
    <mergeCell ref="A3:H3"/>
    <mergeCell ref="A4:H4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5</vt:i4>
      </vt:variant>
    </vt:vector>
  </HeadingPairs>
  <TitlesOfParts>
    <vt:vector size="13" baseType="lpstr">
      <vt:lpstr>Газ</vt:lpstr>
      <vt:lpstr>Передача эл эн</vt:lpstr>
      <vt:lpstr>Вода нов</vt:lpstr>
      <vt:lpstr>Отвод и очистка нов</vt:lpstr>
      <vt:lpstr>Тепло нов</vt:lpstr>
      <vt:lpstr>ПП и маневров.</vt:lpstr>
      <vt:lpstr>Газ снаб</vt:lpstr>
      <vt:lpstr>Электроснаб</vt:lpstr>
      <vt:lpstr>'Вода нов'!Область_печати</vt:lpstr>
      <vt:lpstr>Газ!Область_печати</vt:lpstr>
      <vt:lpstr>'Отвод и очистка нов'!Область_печати</vt:lpstr>
      <vt:lpstr>'Передача эл эн'!Область_печати</vt:lpstr>
      <vt:lpstr>'Тепло нов'!Область_печати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ПК</dc:creator>
  <cp:lastModifiedBy>Пользователь Windows</cp:lastModifiedBy>
  <cp:lastPrinted>2022-05-03T08:35:01Z</cp:lastPrinted>
  <dcterms:created xsi:type="dcterms:W3CDTF">2022-01-13T05:09:00Z</dcterms:created>
  <dcterms:modified xsi:type="dcterms:W3CDTF">2026-09-01T12:10:14Z</dcterms:modified>
</cp:coreProperties>
</file>