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лан развития 2026-2030 годы Семей\Новая редакция\"/>
    </mc:Choice>
  </mc:AlternateContent>
  <xr:revisionPtr revIDLastSave="0" documentId="13_ncr:1_{600DCFDF-026F-4FD6-BE95-FD93FD7FD4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с кратко (Семей)" sheetId="4" r:id="rId1"/>
  </sheets>
  <definedNames>
    <definedName name="Print_Titles" localSheetId="0">'русс кратко (Семей)'!$3:$5</definedName>
    <definedName name="_xlnm.Print_Titles" localSheetId="0">'русс кратко (Семей)'!$3:$5</definedName>
    <definedName name="_xlnm.Print_Area" localSheetId="0">'русс кратко (Семей)'!$A$1:$P$1365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57" i="4" l="1"/>
  <c r="I510" i="4"/>
  <c r="I1180" i="4"/>
  <c r="I1250" i="4"/>
  <c r="I1356" i="4"/>
  <c r="I1157" i="4"/>
  <c r="I1156" i="4"/>
  <c r="I1030" i="4"/>
  <c r="I1029" i="4"/>
  <c r="H1157" i="4"/>
  <c r="H1180" i="4"/>
  <c r="H1156" i="4"/>
  <c r="I1354" i="4"/>
  <c r="J510" i="4"/>
  <c r="I1352" i="4"/>
  <c r="I1351" i="4"/>
  <c r="H1035" i="4"/>
  <c r="I1035" i="4"/>
  <c r="J1035" i="4"/>
  <c r="K1035" i="4"/>
  <c r="L1035" i="4"/>
  <c r="M1035" i="4"/>
  <c r="G1035" i="4"/>
  <c r="H499" i="4"/>
  <c r="I499" i="4"/>
  <c r="J499" i="4"/>
  <c r="K499" i="4"/>
  <c r="L499" i="4"/>
  <c r="M499" i="4"/>
  <c r="G499" i="4"/>
  <c r="H498" i="4"/>
  <c r="I498" i="4"/>
  <c r="J498" i="4"/>
  <c r="K498" i="4"/>
  <c r="L498" i="4"/>
  <c r="M498" i="4"/>
  <c r="G498" i="4"/>
  <c r="H461" i="4"/>
  <c r="I461" i="4"/>
  <c r="J461" i="4"/>
  <c r="K461" i="4"/>
  <c r="L461" i="4"/>
  <c r="M461" i="4"/>
  <c r="G461" i="4"/>
  <c r="K438" i="4"/>
  <c r="L438" i="4"/>
  <c r="M438" i="4"/>
  <c r="J438" i="4"/>
  <c r="G853" i="4"/>
  <c r="H853" i="4"/>
  <c r="I853" i="4"/>
  <c r="J853" i="4"/>
  <c r="K853" i="4"/>
  <c r="L853" i="4"/>
  <c r="M853" i="4"/>
  <c r="J826" i="4"/>
  <c r="K826" i="4"/>
  <c r="L826" i="4"/>
  <c r="M826" i="4"/>
  <c r="I826" i="4"/>
  <c r="J797" i="4"/>
  <c r="K797" i="4"/>
  <c r="L797" i="4"/>
  <c r="M797" i="4"/>
  <c r="I797" i="4"/>
  <c r="J796" i="4"/>
  <c r="J1030" i="4" s="1"/>
  <c r="K796" i="4"/>
  <c r="K1030" i="4" s="1"/>
  <c r="L796" i="4"/>
  <c r="L1030" i="4" s="1"/>
  <c r="M796" i="4"/>
  <c r="M1030" i="4" s="1"/>
  <c r="I796" i="4"/>
  <c r="J601" i="4"/>
  <c r="K601" i="4"/>
  <c r="L601" i="4"/>
  <c r="M601" i="4"/>
  <c r="H438" i="4"/>
  <c r="I438" i="4"/>
  <c r="G438" i="4"/>
  <c r="H510" i="4"/>
  <c r="K510" i="4"/>
  <c r="L510" i="4"/>
  <c r="M510" i="4"/>
  <c r="G510" i="4"/>
  <c r="H548" i="4"/>
  <c r="I548" i="4"/>
  <c r="J548" i="4"/>
  <c r="K548" i="4"/>
  <c r="L548" i="4"/>
  <c r="M548" i="4"/>
  <c r="G548" i="4"/>
  <c r="I624" i="4"/>
  <c r="H646" i="4"/>
  <c r="I646" i="4"/>
  <c r="J646" i="4"/>
  <c r="K646" i="4"/>
  <c r="L646" i="4"/>
  <c r="M646" i="4"/>
  <c r="G646" i="4"/>
  <c r="G797" i="4"/>
  <c r="H796" i="4"/>
  <c r="H1030" i="4" s="1"/>
  <c r="G796" i="4"/>
  <c r="J621" i="4" l="1"/>
  <c r="K621" i="4"/>
  <c r="L621" i="4"/>
  <c r="J827" i="4"/>
  <c r="K827" i="4"/>
  <c r="L827" i="4"/>
  <c r="M827" i="4"/>
  <c r="I827" i="4"/>
  <c r="H90" i="4"/>
  <c r="I90" i="4"/>
  <c r="J90" i="4"/>
  <c r="K90" i="4"/>
  <c r="L90" i="4"/>
  <c r="M90" i="4"/>
  <c r="G90" i="4"/>
  <c r="G87" i="4" s="1"/>
  <c r="H1234" i="4"/>
  <c r="I1234" i="4"/>
  <c r="J1234" i="4"/>
  <c r="K1234" i="4"/>
  <c r="L1234" i="4"/>
  <c r="M1234" i="4"/>
  <c r="G1234" i="4"/>
  <c r="G244" i="4"/>
  <c r="G854" i="4"/>
  <c r="H798" i="4"/>
  <c r="I798" i="4"/>
  <c r="J798" i="4"/>
  <c r="K798" i="4"/>
  <c r="L798" i="4"/>
  <c r="M798" i="4"/>
  <c r="G798" i="4"/>
  <c r="G795" i="4"/>
  <c r="I648" i="4"/>
  <c r="J648" i="4"/>
  <c r="K648" i="4"/>
  <c r="L648" i="4"/>
  <c r="M648" i="4"/>
  <c r="G648" i="4"/>
  <c r="H647" i="4"/>
  <c r="I647" i="4"/>
  <c r="J647" i="4"/>
  <c r="K647" i="4"/>
  <c r="L647" i="4"/>
  <c r="M647" i="4"/>
  <c r="H601" i="4"/>
  <c r="G601" i="4"/>
  <c r="H571" i="4"/>
  <c r="I571" i="4"/>
  <c r="J571" i="4"/>
  <c r="K571" i="4"/>
  <c r="L571" i="4"/>
  <c r="M571" i="4"/>
  <c r="G571" i="4"/>
  <c r="H430" i="4"/>
  <c r="I430" i="4"/>
  <c r="J430" i="4"/>
  <c r="K430" i="4"/>
  <c r="L430" i="4"/>
  <c r="M430" i="4"/>
  <c r="G430" i="4"/>
  <c r="H416" i="4"/>
  <c r="I416" i="4"/>
  <c r="J416" i="4"/>
  <c r="K416" i="4"/>
  <c r="L416" i="4"/>
  <c r="M416" i="4"/>
  <c r="G416" i="4"/>
  <c r="K398" i="4"/>
  <c r="L398" i="4"/>
  <c r="M398" i="4"/>
  <c r="G398" i="4"/>
  <c r="H386" i="4"/>
  <c r="I386" i="4"/>
  <c r="J386" i="4"/>
  <c r="K386" i="4"/>
  <c r="L386" i="4"/>
  <c r="M386" i="4"/>
  <c r="G386" i="4"/>
  <c r="G382" i="4"/>
  <c r="L359" i="4"/>
  <c r="M359" i="4"/>
  <c r="G361" i="4"/>
  <c r="G359" i="4" s="1"/>
  <c r="H352" i="4"/>
  <c r="I352" i="4"/>
  <c r="J352" i="4"/>
  <c r="K352" i="4"/>
  <c r="L352" i="4"/>
  <c r="M352" i="4"/>
  <c r="G352" i="4"/>
  <c r="H344" i="4"/>
  <c r="I344" i="4"/>
  <c r="J344" i="4"/>
  <c r="K344" i="4"/>
  <c r="L344" i="4"/>
  <c r="M344" i="4"/>
  <c r="G344" i="4"/>
  <c r="H331" i="4"/>
  <c r="I331" i="4"/>
  <c r="J331" i="4"/>
  <c r="K331" i="4"/>
  <c r="L331" i="4"/>
  <c r="M331" i="4"/>
  <c r="G331" i="4"/>
  <c r="H326" i="4"/>
  <c r="I326" i="4"/>
  <c r="J326" i="4"/>
  <c r="K326" i="4"/>
  <c r="L326" i="4"/>
  <c r="M326" i="4"/>
  <c r="G326" i="4"/>
  <c r="H311" i="4"/>
  <c r="I311" i="4"/>
  <c r="J311" i="4"/>
  <c r="K311" i="4"/>
  <c r="L311" i="4"/>
  <c r="M311" i="4"/>
  <c r="G311" i="4"/>
  <c r="H277" i="4"/>
  <c r="I277" i="4"/>
  <c r="J277" i="4"/>
  <c r="K277" i="4"/>
  <c r="L277" i="4"/>
  <c r="M277" i="4"/>
  <c r="G277" i="4"/>
  <c r="L263" i="4"/>
  <c r="M263" i="4"/>
  <c r="J223" i="4"/>
  <c r="K223" i="4"/>
  <c r="L223" i="4"/>
  <c r="M223" i="4"/>
  <c r="I223" i="4"/>
  <c r="I200" i="4"/>
  <c r="I201" i="4"/>
  <c r="I78" i="4"/>
  <c r="G22" i="4"/>
  <c r="I198" i="4" l="1"/>
  <c r="H53" i="4"/>
  <c r="I53" i="4"/>
  <c r="J53" i="4"/>
  <c r="K53" i="4"/>
  <c r="L53" i="4"/>
  <c r="M53" i="4"/>
  <c r="G53" i="4"/>
  <c r="H1244" i="4"/>
  <c r="I1244" i="4"/>
  <c r="J1244" i="4"/>
  <c r="K1244" i="4"/>
  <c r="L1244" i="4"/>
  <c r="M1244" i="4"/>
  <c r="G1244" i="4"/>
  <c r="J151" i="4"/>
  <c r="K151" i="4"/>
  <c r="L151" i="4"/>
  <c r="I151" i="4"/>
  <c r="M1264" i="4"/>
  <c r="L1264" i="4"/>
  <c r="K1264" i="4"/>
  <c r="J1264" i="4"/>
  <c r="I1264" i="4"/>
  <c r="H1264" i="4"/>
  <c r="G1264" i="4"/>
  <c r="J1195" i="4"/>
  <c r="K1195" i="4"/>
  <c r="L1195" i="4"/>
  <c r="M1195" i="4"/>
  <c r="I1195" i="4"/>
  <c r="M1239" i="4"/>
  <c r="L1239" i="4"/>
  <c r="K1239" i="4"/>
  <c r="J1239" i="4"/>
  <c r="I1239" i="4"/>
  <c r="H1239" i="4"/>
  <c r="G1239" i="4"/>
  <c r="M253" i="4"/>
  <c r="L253" i="4"/>
  <c r="K253" i="4"/>
  <c r="J253" i="4"/>
  <c r="I253" i="4"/>
  <c r="H253" i="4"/>
  <c r="G253" i="4"/>
  <c r="L97" i="4"/>
  <c r="J97" i="4"/>
  <c r="I97" i="4"/>
  <c r="H97" i="4"/>
  <c r="G97" i="4"/>
  <c r="M97" i="4"/>
  <c r="K97" i="4"/>
  <c r="G1273" i="4" l="1"/>
  <c r="H1273" i="4"/>
  <c r="G1274" i="4"/>
  <c r="H1274" i="4"/>
  <c r="J1273" i="4"/>
  <c r="K1273" i="4"/>
  <c r="L1273" i="4"/>
  <c r="M1273" i="4"/>
  <c r="J1274" i="4"/>
  <c r="K1274" i="4"/>
  <c r="L1274" i="4"/>
  <c r="M1274" i="4"/>
  <c r="I1274" i="4"/>
  <c r="I1273" i="4"/>
  <c r="H415" i="4"/>
  <c r="I415" i="4"/>
  <c r="J415" i="4"/>
  <c r="K415" i="4"/>
  <c r="L415" i="4"/>
  <c r="M415" i="4"/>
  <c r="G415" i="4"/>
  <c r="H200" i="4"/>
  <c r="J200" i="4"/>
  <c r="K200" i="4"/>
  <c r="L200" i="4"/>
  <c r="M200" i="4"/>
  <c r="H201" i="4"/>
  <c r="J201" i="4"/>
  <c r="K201" i="4"/>
  <c r="L201" i="4"/>
  <c r="M201" i="4"/>
  <c r="G200" i="4"/>
  <c r="G201" i="4"/>
  <c r="L569" i="4"/>
  <c r="H1187" i="4" l="1"/>
  <c r="H1257" i="4" s="1"/>
  <c r="H1364" i="4" s="1"/>
  <c r="I1187" i="4"/>
  <c r="I1257" i="4" s="1"/>
  <c r="I1364" i="4" s="1"/>
  <c r="J1187" i="4"/>
  <c r="J1257" i="4" s="1"/>
  <c r="J1364" i="4" s="1"/>
  <c r="K1187" i="4"/>
  <c r="K1257" i="4" s="1"/>
  <c r="K1364" i="4" s="1"/>
  <c r="L1187" i="4"/>
  <c r="L1257" i="4" s="1"/>
  <c r="L1364" i="4" s="1"/>
  <c r="M1187" i="4"/>
  <c r="M1257" i="4" s="1"/>
  <c r="M1364" i="4" s="1"/>
  <c r="G1187" i="4"/>
  <c r="G1257" i="4" s="1"/>
  <c r="G1364" i="4" s="1"/>
  <c r="H1245" i="4"/>
  <c r="I1245" i="4"/>
  <c r="J1245" i="4"/>
  <c r="K1245" i="4"/>
  <c r="L1245" i="4"/>
  <c r="M1245" i="4"/>
  <c r="H1246" i="4"/>
  <c r="I1246" i="4"/>
  <c r="J1246" i="4"/>
  <c r="K1246" i="4"/>
  <c r="L1246" i="4"/>
  <c r="M1246" i="4"/>
  <c r="G1246" i="4"/>
  <c r="G1245" i="4"/>
  <c r="H1355" i="4"/>
  <c r="I1355" i="4"/>
  <c r="J1355" i="4"/>
  <c r="K1355" i="4"/>
  <c r="L1355" i="4"/>
  <c r="M1355" i="4"/>
  <c r="G1355" i="4"/>
  <c r="H1349" i="4"/>
  <c r="I1349" i="4"/>
  <c r="J1349" i="4"/>
  <c r="K1349" i="4"/>
  <c r="L1349" i="4"/>
  <c r="M1349" i="4"/>
  <c r="G1349" i="4"/>
  <c r="H1337" i="4"/>
  <c r="I1337" i="4"/>
  <c r="J1337" i="4"/>
  <c r="K1337" i="4"/>
  <c r="G1337" i="4"/>
  <c r="H1233" i="4"/>
  <c r="H1247" i="4" s="1"/>
  <c r="I1233" i="4"/>
  <c r="I1247" i="4" s="1"/>
  <c r="J1233" i="4"/>
  <c r="J1247" i="4" s="1"/>
  <c r="K1233" i="4"/>
  <c r="K1247" i="4" s="1"/>
  <c r="L1233" i="4"/>
  <c r="L1247" i="4" s="1"/>
  <c r="M1233" i="4"/>
  <c r="M1247" i="4" s="1"/>
  <c r="G1233" i="4"/>
  <c r="G1247" i="4" s="1"/>
  <c r="H1283" i="4"/>
  <c r="I1283" i="4"/>
  <c r="J1283" i="4"/>
  <c r="K1283" i="4"/>
  <c r="L1283" i="4"/>
  <c r="M1283" i="4"/>
  <c r="G1283" i="4"/>
  <c r="H1284" i="4"/>
  <c r="I1284" i="4"/>
  <c r="J1284" i="4"/>
  <c r="K1284" i="4"/>
  <c r="G1284" i="4"/>
  <c r="H1285" i="4"/>
  <c r="I1285" i="4"/>
  <c r="J1285" i="4"/>
  <c r="K1285" i="4"/>
  <c r="L1285" i="4"/>
  <c r="M1285" i="4"/>
  <c r="G1285" i="4"/>
  <c r="H1279" i="4"/>
  <c r="I1279" i="4"/>
  <c r="J1279" i="4"/>
  <c r="K1279" i="4"/>
  <c r="L1279" i="4"/>
  <c r="M1279" i="4"/>
  <c r="G1279" i="4"/>
  <c r="H1212" i="4"/>
  <c r="I1212" i="4"/>
  <c r="J1212" i="4"/>
  <c r="K1212" i="4"/>
  <c r="L1212" i="4"/>
  <c r="M1212" i="4"/>
  <c r="G1212" i="4"/>
  <c r="G1172" i="4"/>
  <c r="H1135" i="4"/>
  <c r="I1135" i="4"/>
  <c r="J1135" i="4"/>
  <c r="K1135" i="4"/>
  <c r="L1135" i="4"/>
  <c r="M1135" i="4"/>
  <c r="H1136" i="4"/>
  <c r="I1136" i="4"/>
  <c r="J1136" i="4"/>
  <c r="K1136" i="4"/>
  <c r="L1136" i="4"/>
  <c r="M1136" i="4"/>
  <c r="H1137" i="4"/>
  <c r="I1137" i="4"/>
  <c r="J1137" i="4"/>
  <c r="K1137" i="4"/>
  <c r="L1137" i="4"/>
  <c r="M1137" i="4"/>
  <c r="G1137" i="4"/>
  <c r="G1136" i="4"/>
  <c r="G1135" i="4"/>
  <c r="H1105" i="4"/>
  <c r="I1105" i="4"/>
  <c r="J1105" i="4"/>
  <c r="K1105" i="4"/>
  <c r="L1105" i="4"/>
  <c r="M1105" i="4"/>
  <c r="H1106" i="4"/>
  <c r="I1106" i="4"/>
  <c r="J1106" i="4"/>
  <c r="K1106" i="4"/>
  <c r="H1107" i="4"/>
  <c r="I1107" i="4"/>
  <c r="J1107" i="4"/>
  <c r="K1107" i="4"/>
  <c r="L1107" i="4"/>
  <c r="M1107" i="4"/>
  <c r="G1105" i="4"/>
  <c r="G1106" i="4"/>
  <c r="G1107" i="4"/>
  <c r="G1031" i="4"/>
  <c r="H1031" i="4"/>
  <c r="I1031" i="4"/>
  <c r="J1031" i="4"/>
  <c r="K1031" i="4"/>
  <c r="L1031" i="4"/>
  <c r="M1031" i="4"/>
  <c r="H1032" i="4"/>
  <c r="H1182" i="4" s="1"/>
  <c r="I1032" i="4"/>
  <c r="I1182" i="4" s="1"/>
  <c r="J1032" i="4"/>
  <c r="J1182" i="4" s="1"/>
  <c r="K1032" i="4"/>
  <c r="K1182" i="4" s="1"/>
  <c r="L1032" i="4"/>
  <c r="L1182" i="4" s="1"/>
  <c r="M1032" i="4"/>
  <c r="M1182" i="4" s="1"/>
  <c r="M1252" i="4" s="1"/>
  <c r="M1359" i="4" s="1"/>
  <c r="H1033" i="4"/>
  <c r="I1033" i="4"/>
  <c r="J1033" i="4"/>
  <c r="K1033" i="4"/>
  <c r="L1033" i="4"/>
  <c r="M1033" i="4"/>
  <c r="H1036" i="4"/>
  <c r="H1186" i="4" s="1"/>
  <c r="H1256" i="4" s="1"/>
  <c r="I1036" i="4"/>
  <c r="I1186" i="4" s="1"/>
  <c r="I1256" i="4" s="1"/>
  <c r="J1036" i="4"/>
  <c r="J1186" i="4" s="1"/>
  <c r="J1256" i="4" s="1"/>
  <c r="K1036" i="4"/>
  <c r="K1186" i="4" s="1"/>
  <c r="K1256" i="4" s="1"/>
  <c r="L1036" i="4"/>
  <c r="L1186" i="4" s="1"/>
  <c r="L1256" i="4" s="1"/>
  <c r="M1036" i="4"/>
  <c r="M1186" i="4" s="1"/>
  <c r="M1256" i="4" s="1"/>
  <c r="G1033" i="4"/>
  <c r="G1032" i="4"/>
  <c r="M855" i="4"/>
  <c r="H794" i="4"/>
  <c r="J794" i="4"/>
  <c r="K794" i="4"/>
  <c r="L794" i="4"/>
  <c r="M794" i="4"/>
  <c r="G794" i="4"/>
  <c r="H645" i="4"/>
  <c r="I645" i="4"/>
  <c r="J645" i="4"/>
  <c r="K645" i="4"/>
  <c r="L645" i="4"/>
  <c r="M645" i="4"/>
  <c r="G645" i="4"/>
  <c r="H600" i="4"/>
  <c r="I600" i="4"/>
  <c r="J600" i="4"/>
  <c r="K600" i="4"/>
  <c r="L600" i="4"/>
  <c r="M600" i="4"/>
  <c r="G600" i="4"/>
  <c r="I568" i="4"/>
  <c r="H568" i="4"/>
  <c r="H567" i="4"/>
  <c r="I567" i="4"/>
  <c r="J567" i="4"/>
  <c r="K567" i="4"/>
  <c r="L567" i="4"/>
  <c r="M567" i="4"/>
  <c r="J568" i="4"/>
  <c r="K568" i="4"/>
  <c r="L568" i="4"/>
  <c r="M568" i="4"/>
  <c r="H569" i="4"/>
  <c r="I569" i="4"/>
  <c r="J569" i="4"/>
  <c r="K569" i="4"/>
  <c r="M569" i="4"/>
  <c r="G567" i="4"/>
  <c r="G569" i="4"/>
  <c r="H547" i="4"/>
  <c r="I547" i="4"/>
  <c r="J547" i="4"/>
  <c r="K547" i="4"/>
  <c r="L547" i="4"/>
  <c r="M547" i="4"/>
  <c r="G547" i="4"/>
  <c r="H509" i="4"/>
  <c r="I509" i="4"/>
  <c r="J509" i="4"/>
  <c r="K509" i="4"/>
  <c r="L509" i="4"/>
  <c r="M509" i="4"/>
  <c r="G509" i="4"/>
  <c r="H460" i="4"/>
  <c r="I460" i="4"/>
  <c r="J460" i="4"/>
  <c r="K460" i="4"/>
  <c r="L460" i="4"/>
  <c r="M460" i="4"/>
  <c r="G460" i="4"/>
  <c r="G437" i="4"/>
  <c r="H429" i="4"/>
  <c r="I429" i="4"/>
  <c r="J429" i="4"/>
  <c r="K429" i="4"/>
  <c r="L429" i="4"/>
  <c r="M429" i="4"/>
  <c r="G429" i="4"/>
  <c r="H397" i="4"/>
  <c r="I397" i="4"/>
  <c r="J397" i="4"/>
  <c r="K397" i="4"/>
  <c r="L397" i="4"/>
  <c r="M397" i="4"/>
  <c r="G397" i="4"/>
  <c r="H382" i="4"/>
  <c r="I382" i="4"/>
  <c r="J382" i="4"/>
  <c r="K382" i="4"/>
  <c r="L382" i="4"/>
  <c r="M382" i="4"/>
  <c r="H381" i="4"/>
  <c r="I381" i="4"/>
  <c r="J381" i="4"/>
  <c r="K381" i="4"/>
  <c r="L381" i="4"/>
  <c r="M381" i="4"/>
  <c r="G381" i="4"/>
  <c r="G263" i="4"/>
  <c r="H852" i="4"/>
  <c r="I852" i="4"/>
  <c r="J852" i="4"/>
  <c r="K852" i="4"/>
  <c r="L852" i="4"/>
  <c r="M852" i="4"/>
  <c r="G852" i="4"/>
  <c r="H854" i="4"/>
  <c r="I854" i="4"/>
  <c r="J854" i="4"/>
  <c r="K854" i="4"/>
  <c r="L854" i="4"/>
  <c r="M854" i="4"/>
  <c r="H338" i="4"/>
  <c r="I338" i="4"/>
  <c r="J338" i="4"/>
  <c r="K338" i="4"/>
  <c r="L338" i="4"/>
  <c r="M338" i="4"/>
  <c r="G338" i="4"/>
  <c r="H246" i="4"/>
  <c r="I246" i="4"/>
  <c r="J246" i="4"/>
  <c r="K246" i="4"/>
  <c r="L246" i="4"/>
  <c r="M246" i="4"/>
  <c r="H245" i="4"/>
  <c r="I245" i="4"/>
  <c r="J245" i="4"/>
  <c r="K245" i="4"/>
  <c r="L245" i="4"/>
  <c r="M245" i="4"/>
  <c r="H244" i="4"/>
  <c r="I244" i="4"/>
  <c r="J244" i="4"/>
  <c r="K244" i="4"/>
  <c r="L244" i="4"/>
  <c r="M244" i="4"/>
  <c r="G245" i="4"/>
  <c r="G246" i="4"/>
  <c r="J115" i="4"/>
  <c r="H120" i="4"/>
  <c r="I120" i="4"/>
  <c r="J120" i="4"/>
  <c r="K120" i="4"/>
  <c r="L120" i="4"/>
  <c r="M120" i="4"/>
  <c r="G120" i="4"/>
  <c r="I75" i="4"/>
  <c r="H136" i="4"/>
  <c r="G136" i="4"/>
  <c r="I136" i="4"/>
  <c r="J136" i="4"/>
  <c r="K136" i="4"/>
  <c r="L136" i="4"/>
  <c r="M136" i="4"/>
  <c r="H138" i="4"/>
  <c r="I138" i="4"/>
  <c r="J138" i="4"/>
  <c r="K138" i="4"/>
  <c r="L138" i="4"/>
  <c r="M138" i="4"/>
  <c r="G138" i="4"/>
  <c r="H114" i="4"/>
  <c r="I114" i="4"/>
  <c r="K114" i="4"/>
  <c r="L114" i="4"/>
  <c r="M114" i="4"/>
  <c r="G114" i="4"/>
  <c r="H107" i="4"/>
  <c r="I107" i="4"/>
  <c r="J107" i="4"/>
  <c r="K107" i="4"/>
  <c r="L107" i="4"/>
  <c r="M107" i="4"/>
  <c r="G107" i="4"/>
  <c r="H78" i="4"/>
  <c r="H75" i="4" s="1"/>
  <c r="J78" i="4"/>
  <c r="J75" i="4" s="1"/>
  <c r="K78" i="4"/>
  <c r="K75" i="4" s="1"/>
  <c r="L78" i="4"/>
  <c r="L75" i="4" s="1"/>
  <c r="M78" i="4"/>
  <c r="M75" i="4" s="1"/>
  <c r="G78" i="4"/>
  <c r="G75" i="4" s="1"/>
  <c r="J22" i="4"/>
  <c r="L21" i="4"/>
  <c r="H23" i="4"/>
  <c r="I23" i="4"/>
  <c r="J23" i="4"/>
  <c r="K23" i="4"/>
  <c r="L23" i="4"/>
  <c r="M23" i="4"/>
  <c r="G23" i="4"/>
  <c r="M1034" i="4" l="1"/>
  <c r="M1029" i="4" s="1"/>
  <c r="L1034" i="4"/>
  <c r="G134" i="4"/>
  <c r="G139" i="4" s="1"/>
  <c r="G242" i="4"/>
  <c r="G1207" i="4"/>
  <c r="G1248" i="4"/>
  <c r="G1243" i="4" s="1"/>
  <c r="L1207" i="4"/>
  <c r="L1248" i="4"/>
  <c r="H1207" i="4"/>
  <c r="H1248" i="4"/>
  <c r="M1207" i="4"/>
  <c r="M1248" i="4"/>
  <c r="K1207" i="4"/>
  <c r="K1248" i="4"/>
  <c r="J1207" i="4"/>
  <c r="J1248" i="4"/>
  <c r="I1207" i="4"/>
  <c r="I1248" i="4"/>
  <c r="H1252" i="4"/>
  <c r="H1359" i="4" s="1"/>
  <c r="I1252" i="4"/>
  <c r="I1359" i="4" s="1"/>
  <c r="L1252" i="4"/>
  <c r="L1359" i="4" s="1"/>
  <c r="K1252" i="4"/>
  <c r="K1359" i="4" s="1"/>
  <c r="J1252" i="4"/>
  <c r="J1359" i="4" s="1"/>
  <c r="G1185" i="4"/>
  <c r="J1183" i="4"/>
  <c r="J1253" i="4" s="1"/>
  <c r="J1360" i="4" s="1"/>
  <c r="L1185" i="4"/>
  <c r="K1185" i="4"/>
  <c r="I1183" i="4"/>
  <c r="I1253" i="4" s="1"/>
  <c r="I1360" i="4" s="1"/>
  <c r="H1185" i="4"/>
  <c r="J1185" i="4"/>
  <c r="H1183" i="4"/>
  <c r="H1253" i="4" s="1"/>
  <c r="H1360" i="4" s="1"/>
  <c r="I1185" i="4"/>
  <c r="M1183" i="4"/>
  <c r="M1253" i="4" s="1"/>
  <c r="M1360" i="4" s="1"/>
  <c r="L1183" i="4"/>
  <c r="L1253" i="4" s="1"/>
  <c r="L1360" i="4" s="1"/>
  <c r="M1185" i="4"/>
  <c r="K1183" i="4"/>
  <c r="K1253" i="4" s="1"/>
  <c r="K1360" i="4" s="1"/>
  <c r="G1034" i="4"/>
  <c r="K134" i="4"/>
  <c r="K139" i="4" s="1"/>
  <c r="M134" i="4"/>
  <c r="M139" i="4" s="1"/>
  <c r="I134" i="4"/>
  <c r="I139" i="4" s="1"/>
  <c r="H134" i="4"/>
  <c r="H139" i="4" s="1"/>
  <c r="L134" i="4"/>
  <c r="L139" i="4" s="1"/>
  <c r="H57" i="4"/>
  <c r="H1255" i="4" l="1"/>
  <c r="H1362" i="4" s="1"/>
  <c r="L1243" i="4"/>
  <c r="H1243" i="4"/>
  <c r="K1243" i="4"/>
  <c r="I1243" i="4"/>
  <c r="M1243" i="4"/>
  <c r="J1243" i="4"/>
  <c r="L856" i="4" l="1"/>
  <c r="G856" i="4" l="1"/>
  <c r="H856" i="4"/>
  <c r="I856" i="4"/>
  <c r="J856" i="4"/>
  <c r="K856" i="4"/>
  <c r="M856" i="4"/>
  <c r="K1335" i="4"/>
  <c r="J1335" i="4"/>
  <c r="G1335" i="4"/>
  <c r="M1331" i="4"/>
  <c r="M1337" i="4" s="1"/>
  <c r="L1331" i="4"/>
  <c r="L1337" i="4" s="1"/>
  <c r="M1313" i="4"/>
  <c r="L1313" i="4"/>
  <c r="M1302" i="4"/>
  <c r="L1302" i="4"/>
  <c r="L1299" i="4"/>
  <c r="M1293" i="4"/>
  <c r="L1293" i="4"/>
  <c r="K1287" i="4"/>
  <c r="J1287" i="4"/>
  <c r="I1287" i="4"/>
  <c r="H1287" i="4"/>
  <c r="G1287" i="4"/>
  <c r="M1286" i="4"/>
  <c r="M1314" i="4" s="1"/>
  <c r="M1353" i="4" s="1"/>
  <c r="M1363" i="4" s="1"/>
  <c r="L1286" i="4"/>
  <c r="L1314" i="4" s="1"/>
  <c r="L1353" i="4" s="1"/>
  <c r="L1363" i="4" s="1"/>
  <c r="K1286" i="4"/>
  <c r="K1314" i="4" s="1"/>
  <c r="K1353" i="4" s="1"/>
  <c r="K1363" i="4" s="1"/>
  <c r="J1286" i="4"/>
  <c r="J1314" i="4" s="1"/>
  <c r="J1353" i="4" s="1"/>
  <c r="J1363" i="4" s="1"/>
  <c r="I1286" i="4"/>
  <c r="I1314" i="4" s="1"/>
  <c r="I1353" i="4" s="1"/>
  <c r="I1363" i="4" s="1"/>
  <c r="H1286" i="4"/>
  <c r="H1314" i="4" s="1"/>
  <c r="H1353" i="4" s="1"/>
  <c r="H1363" i="4" s="1"/>
  <c r="G1286" i="4"/>
  <c r="G1314" i="4" s="1"/>
  <c r="G1353" i="4" s="1"/>
  <c r="J1313" i="4"/>
  <c r="J1354" i="4" s="1"/>
  <c r="I1313" i="4"/>
  <c r="H1313" i="4"/>
  <c r="H1354" i="4" s="1"/>
  <c r="G1313" i="4"/>
  <c r="G1354" i="4" s="1"/>
  <c r="K1312" i="4"/>
  <c r="K1352" i="4" s="1"/>
  <c r="J1312" i="4"/>
  <c r="J1352" i="4" s="1"/>
  <c r="I1312" i="4"/>
  <c r="H1312" i="4"/>
  <c r="H1352" i="4" s="1"/>
  <c r="G1312" i="4"/>
  <c r="G1352" i="4" s="1"/>
  <c r="M1277" i="4"/>
  <c r="L1277" i="4"/>
  <c r="K1277" i="4"/>
  <c r="J1277" i="4"/>
  <c r="I1277" i="4"/>
  <c r="H1277" i="4"/>
  <c r="G1277" i="4"/>
  <c r="M1172" i="4"/>
  <c r="L1172" i="4"/>
  <c r="K1172" i="4"/>
  <c r="J1172" i="4"/>
  <c r="M1113" i="4"/>
  <c r="M1106" i="4" s="1"/>
  <c r="L1113" i="4"/>
  <c r="L1106" i="4" s="1"/>
  <c r="M1044" i="4"/>
  <c r="L1044" i="4"/>
  <c r="K1044" i="4"/>
  <c r="J1044" i="4"/>
  <c r="I1044" i="4"/>
  <c r="H1044" i="4"/>
  <c r="G1044" i="4"/>
  <c r="M1043" i="4"/>
  <c r="M1158" i="4" s="1"/>
  <c r="L1043" i="4"/>
  <c r="L1158" i="4" s="1"/>
  <c r="K1043" i="4"/>
  <c r="K1158" i="4" s="1"/>
  <c r="J1043" i="4"/>
  <c r="J1158" i="4" s="1"/>
  <c r="I1043" i="4"/>
  <c r="I1158" i="4" s="1"/>
  <c r="H1043" i="4"/>
  <c r="H1158" i="4" s="1"/>
  <c r="G1043" i="4"/>
  <c r="G1158" i="4" s="1"/>
  <c r="M1042" i="4"/>
  <c r="L1042" i="4"/>
  <c r="K1042" i="4"/>
  <c r="J1042" i="4"/>
  <c r="I1042" i="4"/>
  <c r="H1042" i="4"/>
  <c r="G1042" i="4"/>
  <c r="M1041" i="4"/>
  <c r="L1041" i="4"/>
  <c r="K1041" i="4"/>
  <c r="J1041" i="4"/>
  <c r="I1041" i="4"/>
  <c r="H1041" i="4"/>
  <c r="G1041" i="4"/>
  <c r="G1182" i="4"/>
  <c r="G1252" i="4" s="1"/>
  <c r="G1359" i="4" s="1"/>
  <c r="H820" i="4"/>
  <c r="I819" i="4"/>
  <c r="H818" i="4"/>
  <c r="I817" i="4"/>
  <c r="M795" i="4"/>
  <c r="L795" i="4"/>
  <c r="K795" i="4"/>
  <c r="J795" i="4"/>
  <c r="I795" i="4"/>
  <c r="H795" i="4"/>
  <c r="H687" i="4"/>
  <c r="G686" i="4"/>
  <c r="G683" i="4"/>
  <c r="H681" i="4"/>
  <c r="G680" i="4"/>
  <c r="G677" i="4"/>
  <c r="G674" i="4"/>
  <c r="G671" i="4"/>
  <c r="G668" i="4"/>
  <c r="G665" i="4"/>
  <c r="H663" i="4"/>
  <c r="G662" i="4"/>
  <c r="G659" i="4"/>
  <c r="G656" i="4"/>
  <c r="H654" i="4"/>
  <c r="G653" i="4"/>
  <c r="G650" i="4"/>
  <c r="I618" i="4"/>
  <c r="L616" i="4"/>
  <c r="K616" i="4"/>
  <c r="J616" i="4"/>
  <c r="I613" i="4"/>
  <c r="L611" i="4"/>
  <c r="K611" i="4"/>
  <c r="J611" i="4"/>
  <c r="I608" i="4"/>
  <c r="L606" i="4"/>
  <c r="K606" i="4"/>
  <c r="J606" i="4"/>
  <c r="I603" i="4"/>
  <c r="M581" i="4"/>
  <c r="L581" i="4"/>
  <c r="K581" i="4"/>
  <c r="J581" i="4"/>
  <c r="L576" i="4"/>
  <c r="K576" i="4"/>
  <c r="J576" i="4"/>
  <c r="M511" i="4"/>
  <c r="L511" i="4"/>
  <c r="K511" i="4"/>
  <c r="J511" i="4"/>
  <c r="I511" i="4"/>
  <c r="H511" i="4"/>
  <c r="G511" i="4"/>
  <c r="M500" i="4"/>
  <c r="L500" i="4"/>
  <c r="K500" i="4"/>
  <c r="J500" i="4"/>
  <c r="I500" i="4"/>
  <c r="H500" i="4"/>
  <c r="G500" i="4"/>
  <c r="M462" i="4"/>
  <c r="L462" i="4"/>
  <c r="K462" i="4"/>
  <c r="J462" i="4"/>
  <c r="I462" i="4"/>
  <c r="H462" i="4"/>
  <c r="G462" i="4"/>
  <c r="M437" i="4"/>
  <c r="L437" i="4"/>
  <c r="K437" i="4"/>
  <c r="J437" i="4"/>
  <c r="I437" i="4"/>
  <c r="H437" i="4"/>
  <c r="M408" i="4"/>
  <c r="L408" i="4"/>
  <c r="J407" i="4"/>
  <c r="J406" i="4" s="1"/>
  <c r="I406" i="4"/>
  <c r="H406" i="4"/>
  <c r="H398" i="4" s="1"/>
  <c r="M403" i="4"/>
  <c r="L403" i="4"/>
  <c r="J401" i="4"/>
  <c r="I401" i="4"/>
  <c r="K367" i="4"/>
  <c r="J367" i="4"/>
  <c r="I367" i="4"/>
  <c r="K362" i="4"/>
  <c r="K1034" i="4" s="1"/>
  <c r="J362" i="4"/>
  <c r="I362" i="4"/>
  <c r="H362" i="4"/>
  <c r="K269" i="4"/>
  <c r="K263" i="4" s="1"/>
  <c r="J269" i="4"/>
  <c r="J263" i="4" s="1"/>
  <c r="I269" i="4"/>
  <c r="I263" i="4" s="1"/>
  <c r="H269" i="4"/>
  <c r="H263" i="4" s="1"/>
  <c r="M211" i="4"/>
  <c r="L211" i="4"/>
  <c r="K211" i="4"/>
  <c r="J211" i="4"/>
  <c r="I211" i="4"/>
  <c r="H211" i="4"/>
  <c r="G211" i="4"/>
  <c r="H198" i="4"/>
  <c r="G198" i="4"/>
  <c r="J114" i="4"/>
  <c r="J134" i="4" s="1"/>
  <c r="J139" i="4" s="1"/>
  <c r="M50" i="4"/>
  <c r="L50" i="4"/>
  <c r="K50" i="4"/>
  <c r="J50" i="4"/>
  <c r="G50" i="4"/>
  <c r="M22" i="4"/>
  <c r="L22" i="4"/>
  <c r="L56" i="4" s="1"/>
  <c r="K22" i="4"/>
  <c r="K56" i="4" s="1"/>
  <c r="J56" i="4"/>
  <c r="I22" i="4"/>
  <c r="I56" i="4" s="1"/>
  <c r="H22" i="4"/>
  <c r="H56" i="4" s="1"/>
  <c r="G56" i="4"/>
  <c r="M21" i="4"/>
  <c r="M55" i="4" s="1"/>
  <c r="L55" i="4"/>
  <c r="K21" i="4"/>
  <c r="K55" i="4" s="1"/>
  <c r="J21" i="4"/>
  <c r="J55" i="4" s="1"/>
  <c r="I21" i="4"/>
  <c r="I55" i="4" s="1"/>
  <c r="H21" i="4"/>
  <c r="G21" i="4"/>
  <c r="I1034" i="4" l="1"/>
  <c r="J1034" i="4"/>
  <c r="J1029" i="4" s="1"/>
  <c r="I601" i="4"/>
  <c r="H797" i="4"/>
  <c r="H648" i="4"/>
  <c r="H359" i="4"/>
  <c r="L1029" i="4"/>
  <c r="I398" i="4"/>
  <c r="H20" i="4"/>
  <c r="H55" i="4"/>
  <c r="H54" i="4" s="1"/>
  <c r="J398" i="4"/>
  <c r="I359" i="4"/>
  <c r="J359" i="4"/>
  <c r="G647" i="4"/>
  <c r="K359" i="4"/>
  <c r="G1351" i="4"/>
  <c r="L1181" i="4"/>
  <c r="L1251" i="4" s="1"/>
  <c r="L1358" i="4" s="1"/>
  <c r="M1181" i="4"/>
  <c r="M1251" i="4" s="1"/>
  <c r="M1358" i="4" s="1"/>
  <c r="I1181" i="4"/>
  <c r="I1251" i="4" s="1"/>
  <c r="I1358" i="4" s="1"/>
  <c r="J1181" i="4"/>
  <c r="J1251" i="4" s="1"/>
  <c r="J1358" i="4" s="1"/>
  <c r="K1181" i="4"/>
  <c r="K1251" i="4" s="1"/>
  <c r="K1358" i="4" s="1"/>
  <c r="H1181" i="4"/>
  <c r="H1251" i="4" s="1"/>
  <c r="H1358" i="4" s="1"/>
  <c r="L1354" i="4"/>
  <c r="M1354" i="4"/>
  <c r="L1284" i="4"/>
  <c r="L1312" i="4" s="1"/>
  <c r="L1352" i="4" s="1"/>
  <c r="M1284" i="4"/>
  <c r="M1312" i="4" s="1"/>
  <c r="M1352" i="4" s="1"/>
  <c r="G1036" i="4"/>
  <c r="G1029" i="4" s="1"/>
  <c r="K1029" i="4"/>
  <c r="I794" i="4"/>
  <c r="G55" i="4"/>
  <c r="G20" i="4"/>
  <c r="J87" i="4"/>
  <c r="J198" i="4"/>
  <c r="H242" i="4"/>
  <c r="M198" i="4"/>
  <c r="G1229" i="4"/>
  <c r="M131" i="4"/>
  <c r="K1157" i="4"/>
  <c r="S1030" i="4"/>
  <c r="J1157" i="4"/>
  <c r="H1347" i="4"/>
  <c r="I1347" i="4"/>
  <c r="J57" i="4"/>
  <c r="K57" i="4"/>
  <c r="K1255" i="4" s="1"/>
  <c r="S1032" i="4"/>
  <c r="M1229" i="4"/>
  <c r="I242" i="4"/>
  <c r="J242" i="4"/>
  <c r="L87" i="4"/>
  <c r="H131" i="4"/>
  <c r="K242" i="4"/>
  <c r="M87" i="4"/>
  <c r="I131" i="4"/>
  <c r="L242" i="4"/>
  <c r="J131" i="4"/>
  <c r="L1287" i="4"/>
  <c r="H87" i="4"/>
  <c r="K131" i="4"/>
  <c r="M1287" i="4"/>
  <c r="I87" i="4"/>
  <c r="L131" i="4"/>
  <c r="G1183" i="4"/>
  <c r="G1253" i="4" s="1"/>
  <c r="G1360" i="4" s="1"/>
  <c r="J1311" i="4"/>
  <c r="G1181" i="4"/>
  <c r="G1251" i="4" s="1"/>
  <c r="G1358" i="4" s="1"/>
  <c r="L57" i="4"/>
  <c r="L1255" i="4" s="1"/>
  <c r="L1362" i="4" s="1"/>
  <c r="L198" i="4"/>
  <c r="K1161" i="4"/>
  <c r="G1157" i="4"/>
  <c r="G1180" i="4" s="1"/>
  <c r="G1250" i="4" s="1"/>
  <c r="G1357" i="4" s="1"/>
  <c r="L1161" i="4"/>
  <c r="L1184" i="4" s="1"/>
  <c r="L1254" i="4" s="1"/>
  <c r="K20" i="4"/>
  <c r="K87" i="4"/>
  <c r="I1311" i="4"/>
  <c r="G1161" i="4"/>
  <c r="M1161" i="4"/>
  <c r="M1184" i="4" s="1"/>
  <c r="H1161" i="4"/>
  <c r="L1229" i="4"/>
  <c r="L1157" i="4"/>
  <c r="K1229" i="4"/>
  <c r="K198" i="4"/>
  <c r="I1161" i="4"/>
  <c r="L1335" i="4"/>
  <c r="L20" i="4"/>
  <c r="G1311" i="4"/>
  <c r="M1157" i="4"/>
  <c r="M242" i="4"/>
  <c r="J1229" i="4"/>
  <c r="M57" i="4"/>
  <c r="M1255" i="4" s="1"/>
  <c r="M1362" i="4" s="1"/>
  <c r="J1161" i="4"/>
  <c r="M1347" i="4"/>
  <c r="M1335" i="4"/>
  <c r="L1347" i="4"/>
  <c r="H1335" i="4"/>
  <c r="H1172" i="4"/>
  <c r="I20" i="4"/>
  <c r="H1311" i="4"/>
  <c r="G131" i="4"/>
  <c r="J1347" i="4"/>
  <c r="K1347" i="4"/>
  <c r="I1229" i="4"/>
  <c r="I1172" i="4"/>
  <c r="J20" i="4"/>
  <c r="M56" i="4"/>
  <c r="M20" i="4"/>
  <c r="G57" i="4"/>
  <c r="G1255" i="4" s="1"/>
  <c r="G1362" i="4" s="1"/>
  <c r="K1313" i="4"/>
  <c r="K1354" i="4" s="1"/>
  <c r="I1335" i="4"/>
  <c r="H50" i="4"/>
  <c r="I57" i="4"/>
  <c r="I1255" i="4" s="1"/>
  <c r="I1362" i="4" s="1"/>
  <c r="I50" i="4"/>
  <c r="G1347" i="4"/>
  <c r="H1034" i="4" l="1"/>
  <c r="K1156" i="4"/>
  <c r="G1156" i="4"/>
  <c r="J1180" i="4"/>
  <c r="J1250" i="4" s="1"/>
  <c r="J1357" i="4" s="1"/>
  <c r="J1356" i="4" s="1"/>
  <c r="J1156" i="4"/>
  <c r="L1180" i="4"/>
  <c r="L1250" i="4" s="1"/>
  <c r="L1357" i="4" s="1"/>
  <c r="L1156" i="4"/>
  <c r="M1180" i="4"/>
  <c r="M1250" i="4" s="1"/>
  <c r="M1357" i="4" s="1"/>
  <c r="M1156" i="4"/>
  <c r="M1254" i="4"/>
  <c r="J54" i="4"/>
  <c r="J1255" i="4"/>
  <c r="L1361" i="4"/>
  <c r="J1184" i="4"/>
  <c r="J1254" i="4" s="1"/>
  <c r="G1186" i="4"/>
  <c r="G1256" i="4" s="1"/>
  <c r="G1363" i="4" s="1"/>
  <c r="I1184" i="4"/>
  <c r="I1254" i="4" s="1"/>
  <c r="I1361" i="4" s="1"/>
  <c r="K1184" i="4"/>
  <c r="K1254" i="4" s="1"/>
  <c r="K1361" i="4" s="1"/>
  <c r="K1180" i="4"/>
  <c r="K1250" i="4" s="1"/>
  <c r="H1250" i="4"/>
  <c r="G1184" i="4"/>
  <c r="G1254" i="4" s="1"/>
  <c r="G1361" i="4" s="1"/>
  <c r="L54" i="4"/>
  <c r="K54" i="4"/>
  <c r="I54" i="4"/>
  <c r="G54" i="4"/>
  <c r="M54" i="4"/>
  <c r="L1311" i="4"/>
  <c r="S1034" i="4"/>
  <c r="M1311" i="4"/>
  <c r="G135" i="4"/>
  <c r="I135" i="4"/>
  <c r="H1351" i="4"/>
  <c r="L1351" i="4"/>
  <c r="K135" i="4"/>
  <c r="H135" i="4"/>
  <c r="H1229" i="4"/>
  <c r="L135" i="4"/>
  <c r="J1351" i="4"/>
  <c r="M135" i="4"/>
  <c r="K1311" i="4"/>
  <c r="J135" i="4"/>
  <c r="K1351" i="4"/>
  <c r="G1356" i="4" l="1"/>
  <c r="L1356" i="4"/>
  <c r="L1367" i="4"/>
  <c r="L1249" i="4"/>
  <c r="J1367" i="4"/>
  <c r="I1367" i="4"/>
  <c r="M1249" i="4"/>
  <c r="M1361" i="4"/>
  <c r="M1356" i="4" s="1"/>
  <c r="I1249" i="4"/>
  <c r="H1357" i="4"/>
  <c r="G1249" i="4"/>
  <c r="J1249" i="4"/>
  <c r="K1357" i="4"/>
  <c r="K1356" i="4" s="1"/>
  <c r="K1249" i="4"/>
  <c r="H1184" i="4"/>
  <c r="H1254" i="4" s="1"/>
  <c r="H1361" i="4" s="1"/>
  <c r="H1029" i="4"/>
  <c r="G1179" i="4"/>
  <c r="I1179" i="4"/>
  <c r="J1179" i="4"/>
  <c r="L1179" i="4"/>
  <c r="K1179" i="4"/>
  <c r="M1351" i="4"/>
  <c r="M1179" i="4"/>
  <c r="H1249" i="4" l="1"/>
  <c r="H1179" i="4"/>
  <c r="H135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Смайлова Ардак</author>
  </authors>
  <commentList>
    <comment ref="B104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Смайлова Ардак: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<sst xmlns="http://schemas.openxmlformats.org/spreadsheetml/2006/main" count="3381" uniqueCount="875">
  <si>
    <t>Наименование</t>
  </si>
  <si>
    <t>Единица измерения</t>
  </si>
  <si>
    <t>Образование</t>
  </si>
  <si>
    <t>км</t>
  </si>
  <si>
    <t xml:space="preserve">Кол-во </t>
  </si>
  <si>
    <t>Спорт</t>
  </si>
  <si>
    <t>г.Семей</t>
  </si>
  <si>
    <t>Ответственный исполнитель</t>
  </si>
  <si>
    <t>Источник информации</t>
  </si>
  <si>
    <t>Форма завершения</t>
  </si>
  <si>
    <t>Источник финансирования</t>
  </si>
  <si>
    <t>Код бюджетной программы</t>
  </si>
  <si>
    <t>Ожидаемый результат от реализации проекта, в т.ч. к-во созданных рабочих мест (постоянных/временных)</t>
  </si>
  <si>
    <t xml:space="preserve">Направление 1. Крепкий фундамент экономики </t>
  </si>
  <si>
    <t>Статистические данные</t>
  </si>
  <si>
    <t>%</t>
  </si>
  <si>
    <t xml:space="preserve">Акт ввода в эксплуатацию </t>
  </si>
  <si>
    <t>млн тенге</t>
  </si>
  <si>
    <t>кол-во рабочих мест</t>
  </si>
  <si>
    <t>Акт ввода в эксплуатацию</t>
  </si>
  <si>
    <t>РБ</t>
  </si>
  <si>
    <t>Всего финансовые ресурсы, в том числе:</t>
  </si>
  <si>
    <t>Из РБ</t>
  </si>
  <si>
    <t>Из МБ</t>
  </si>
  <si>
    <t>Из ДИ</t>
  </si>
  <si>
    <t>тонн</t>
  </si>
  <si>
    <t>Будет создано 16 рабочих мест</t>
  </si>
  <si>
    <t>шт</t>
  </si>
  <si>
    <t>Будет создано 378 рабочих мест</t>
  </si>
  <si>
    <t>Направление 2. Новые точки роста</t>
  </si>
  <si>
    <t>Официальная статистическая информация</t>
  </si>
  <si>
    <t>Мероприятие</t>
  </si>
  <si>
    <t>УПИИР</t>
  </si>
  <si>
    <t>кол-во</t>
  </si>
  <si>
    <t xml:space="preserve">Всего финансовые ресурсы </t>
  </si>
  <si>
    <t xml:space="preserve">акт ввода в эксплуатацию </t>
  </si>
  <si>
    <t>Будет создано 30 рабочих мест</t>
  </si>
  <si>
    <t>МБ</t>
  </si>
  <si>
    <t>Будет создано 15 рабочих мест</t>
  </si>
  <si>
    <t>-</t>
  </si>
  <si>
    <t xml:space="preserve">Отчетные данные МСХ  </t>
  </si>
  <si>
    <t>млн. тенге</t>
  </si>
  <si>
    <t>г. Семей</t>
  </si>
  <si>
    <t>ДИ</t>
  </si>
  <si>
    <t>Административные данные</t>
  </si>
  <si>
    <t>Акт выполненных работ</t>
  </si>
  <si>
    <t>Направление 3: Высокое качество жизни</t>
  </si>
  <si>
    <t>число лет</t>
  </si>
  <si>
    <t>Административные  данные УЗ</t>
  </si>
  <si>
    <t>Ведомственная отчетность</t>
  </si>
  <si>
    <t>млн.тенге</t>
  </si>
  <si>
    <t>на 100 тыс. населения</t>
  </si>
  <si>
    <t>ед</t>
  </si>
  <si>
    <t>на 1000 чел.</t>
  </si>
  <si>
    <t>Ведомственные данные</t>
  </si>
  <si>
    <t>на 10 000 сельского населения</t>
  </si>
  <si>
    <t>акт выполненных работ</t>
  </si>
  <si>
    <t>Мероприятия</t>
  </si>
  <si>
    <t xml:space="preserve">Ведомственная отчетность  </t>
  </si>
  <si>
    <t>отчет ОЭСР</t>
  </si>
  <si>
    <t>баллы</t>
  </si>
  <si>
    <t>мест</t>
  </si>
  <si>
    <t>акт ввода в эксплуатацию</t>
  </si>
  <si>
    <t>УО</t>
  </si>
  <si>
    <t>ед.</t>
  </si>
  <si>
    <t xml:space="preserve">город Семей </t>
  </si>
  <si>
    <t>УО, акиматы районов и городов</t>
  </si>
  <si>
    <t xml:space="preserve"> УС, УО,  акиматы городов и районов</t>
  </si>
  <si>
    <t>СГФ</t>
  </si>
  <si>
    <t>ГЧП</t>
  </si>
  <si>
    <t xml:space="preserve">Ведомственные данные </t>
  </si>
  <si>
    <t>Строительство многопрофильного колледжа на 600 мест (АДЦ) с общежитием на 300 мест</t>
  </si>
  <si>
    <t>Будет создано 600 рабочих мест</t>
  </si>
  <si>
    <t>Здравоохранение</t>
  </si>
  <si>
    <t>Строительство областной многопрофильной больницы на 300 койко-мест в городе Семей</t>
  </si>
  <si>
    <t xml:space="preserve">млн тенге </t>
  </si>
  <si>
    <t>Строительство областного центра крови в городе Семей</t>
  </si>
  <si>
    <t>Строительство здания подстанции Скорой медицинской помощи на левом берегу р. Иртыш города Семей</t>
  </si>
  <si>
    <t>Строительство хирургического корпуса Центра ядерной медицины и онкологии в г. Семей</t>
  </si>
  <si>
    <t>Строительство поликлиники на правобережной части города Семей на 300 посещений</t>
  </si>
  <si>
    <t>Строительство поликлиники на левобережной части города Семей на 300 посещении</t>
  </si>
  <si>
    <t>Культура</t>
  </si>
  <si>
    <t>строительство</t>
  </si>
  <si>
    <t>ремонт</t>
  </si>
  <si>
    <t>УКРЯиАД,  акиматы районов и городов,</t>
  </si>
  <si>
    <t>кол.</t>
  </si>
  <si>
    <t>УКРЯиАД,  акиматы районов и городов</t>
  </si>
  <si>
    <t xml:space="preserve">УС, акиматы районов и городов </t>
  </si>
  <si>
    <t>Строительство легкоатлетического манежа в городе Семей</t>
  </si>
  <si>
    <t>УС, акимат города Семей</t>
  </si>
  <si>
    <t>Строительство ипподрома в городе Семей  (п. Степной)</t>
  </si>
  <si>
    <t>Строительство многофункционального спортивного комплекса на территории стадиона «Локомотив» по улице Правды, 66 в городе Семей</t>
  </si>
  <si>
    <t>Строительство лыжероллерной трассы на территории лыжной базы в городе Семей</t>
  </si>
  <si>
    <t>Реконструкция спортивно-оздоровительного лагеря «Достык» ОСДЮСШОР имени Ж.Ушкемпирова в городе Семей</t>
  </si>
  <si>
    <t>Будет создано 20-30  рабочих мест</t>
  </si>
  <si>
    <t>Строительство учебного корпуса «Специализированная школа-интернат-колледж для одаренных в спорте детей области Абай» на базе ОСДЮСШОР имени Ж.Ушкемпирова в городе Семей</t>
  </si>
  <si>
    <t>Строительство Ледового дворца в городе Семей (на месте бывшего стадиона Пищевик)</t>
  </si>
  <si>
    <t>УФКС</t>
  </si>
  <si>
    <t>Реконструкция автогужевого моста г. Семей</t>
  </si>
  <si>
    <t>Реконструкция подвесного моста города Семей</t>
  </si>
  <si>
    <t> </t>
  </si>
  <si>
    <t>Инженерная инфраструктура</t>
  </si>
  <si>
    <t xml:space="preserve">УЭиЖКХ, акиматы районов и городов </t>
  </si>
  <si>
    <t xml:space="preserve">Акт ввода в эксплуатацию
  </t>
  </si>
  <si>
    <t>Строительство сети водоснабжения через дачный массив Восточный с закольцовкой сети п. Северный г. Семей области Абай</t>
  </si>
  <si>
    <t>Строительство сети водоснабжения от п. Мурат до дачного массива Бобровка г. Семей области Абай</t>
  </si>
  <si>
    <t>Строительство сети водоснабжения район п. Северный г. Семей области Абай</t>
  </si>
  <si>
    <t>Реконструкция канализационного коллектора диаметром 400 мм по ул. Мухамедханова от СОШ №28 до ул. Шмидта г. Семей области Абай</t>
  </si>
  <si>
    <t>Реконструкция канализационного коллектора "Мясокомбинат" (метод санации) г.Семей области Абай</t>
  </si>
  <si>
    <t>Строительство внутриквартальных водопроводных сетей в АДЦ г.Семей</t>
  </si>
  <si>
    <t>Строительство водозаборного сооружения в пос.Восход г.Семей</t>
  </si>
  <si>
    <t>Реконструкция канализационных сетей г.Семей. 1-очередь</t>
  </si>
  <si>
    <t>Реконструкция канализационных сетей г.Семей. 2-очередь.</t>
  </si>
  <si>
    <t>Реконструкция канализационных сетей г.Семей. 3-очередь.</t>
  </si>
  <si>
    <t>Строительство канализационных сетей на правобережной части г.Семей</t>
  </si>
  <si>
    <t>Строительство канализационных сетей на леввобережной части г.Семей</t>
  </si>
  <si>
    <t>Реконструкция водозаборного сооружения «Смычка» г.Семей. 1 очередь.</t>
  </si>
  <si>
    <t>Реконструкция водозаборного сооружения «Смычка» г.Семей. 2 очередь.</t>
  </si>
  <si>
    <t>Реконструкция водопроводных сетей г.Семей. 1-очередь.</t>
  </si>
  <si>
    <t>Реконструкция водопроводных сетей г.Семей. 2-очередь.</t>
  </si>
  <si>
    <t>Реконструкция водопроводных сетей г.Семей. 3-очередь.</t>
  </si>
  <si>
    <t>Реконструкция водопроводных сетей г.Семей. 4-очередь.</t>
  </si>
  <si>
    <t>Реконструкция водопроводных сетей г.Семей. 5-очередь.</t>
  </si>
  <si>
    <t>Реконструкция водозабора «Большой» г.Семей</t>
  </si>
  <si>
    <t>Реконструкция действующей ПС "ПТФ"</t>
  </si>
  <si>
    <t>Реконструкция устройств релейной защиты Л-105/106 в г. Семей</t>
  </si>
  <si>
    <t xml:space="preserve">  </t>
  </si>
  <si>
    <t>УС, акиматы городов и районов</t>
  </si>
  <si>
    <t> РБ</t>
  </si>
  <si>
    <t>Строительство тепловых сетей (перемычки) между котельной «Габбасова» и «103-103А» по ул.Ибраева-Беспаева г.Семей</t>
  </si>
  <si>
    <t>Реконструкция здании ЦТП -18 школа, магистральной тепловой сети с увеличением труб Ø 108 мм. на Ø 159 мм. и внутриквартальной тепловой сети</t>
  </si>
  <si>
    <t>Реконструкция зданий ЦТП-«Парус», магистральной и  внутриквартальной тепловой сети</t>
  </si>
  <si>
    <t>Реконструкция  внутриквартальной тепловой сети от ЦТП «36 школа»</t>
  </si>
  <si>
    <t>Реконструкция  внутриквартальной тепловой сети от котельной «Габбасова» с увеличением труб Ø 325 мм. на Ø 530 мм. внутриквартальной тепловой сети  и с заменой внутридомовой ИТП</t>
  </si>
  <si>
    <t>Реконструкция» магистральной тепловой сети от котельной «103-103А» с закрытием котельной «ВИРП» г.Семей области Абай</t>
  </si>
  <si>
    <t>Реконструкция зданий ЦТП-8, магистральной и внутриквартальной тепловой сети</t>
  </si>
  <si>
    <t>Реконструкция зданий ЦТП-6, магистральной и  внутриквартальной тепловой сети</t>
  </si>
  <si>
    <t>Реконструкция зданий ЦТП «УПП-КОС», и  внутриквартальной тепловой сети</t>
  </si>
  <si>
    <t>Реконструкция внутриквартальной тепловой сети от ТК дет. сада «Куаныш» до ТК до ул. Мангилик ел (Ленина), 10 с заменой внутридомовой ИТП от котельной «103-103А»</t>
  </si>
  <si>
    <t>Реконструкция РК-3 ГКП «Теплокоммунэнерго» 3 очередь</t>
  </si>
  <si>
    <t>Реконструкция котельной 103-103А</t>
  </si>
  <si>
    <t>Обеспечение безопасности и защиты окружающей среды</t>
  </si>
  <si>
    <t>Строительство новых участковых пунктов полиции (с учетом норм положенности)</t>
  </si>
  <si>
    <t>ДП (по согласованию)</t>
  </si>
  <si>
    <t>кол-во объектов</t>
  </si>
  <si>
    <t>Строительство пожарного депо на
4 автомобиля в городе Семей жилого массива Карагайлы</t>
  </si>
  <si>
    <t>Строительство пожарного депо на 4 автомобиля в поселке Восход города Семей</t>
  </si>
  <si>
    <t>Строительство оперативно-спасательного отряда в городе Семей</t>
  </si>
  <si>
    <t>Капитальный ремонт СПЧ-1 г. Семей</t>
  </si>
  <si>
    <t>Капитальный ремонт ПЧ-5 г. Семей</t>
  </si>
  <si>
    <t>Капитальный ремонт здания ОСО в г. Семей</t>
  </si>
  <si>
    <t>Капитальный ремонт ПЧ-7 г. Семей</t>
  </si>
  <si>
    <t>Проведение экологических акций</t>
  </si>
  <si>
    <t>кол-во акций</t>
  </si>
  <si>
    <t>кол-во меропр.</t>
  </si>
  <si>
    <t>Информирование населения о принимаемых мерах в области охраны окружающей среды</t>
  </si>
  <si>
    <t>тыс.шт</t>
  </si>
  <si>
    <t>Посадка насаждений на территории населенного пункта</t>
  </si>
  <si>
    <t>Направление 4. Сквозные переобразования экономики и общества</t>
  </si>
  <si>
    <t xml:space="preserve">Строительство полигона ТБО г.Семей </t>
  </si>
  <si>
    <t>Создание условий для детей с особыми образовательными потребностями</t>
  </si>
  <si>
    <t xml:space="preserve">Финансовые ресурсы </t>
  </si>
  <si>
    <t>Берегоукрепление левой береговой линии реки Иртыш в районе дачного массива «Бобровка» и кафе «Орлиное гнездо» 1000 м.</t>
  </si>
  <si>
    <t>УЭиЖКХ, акимат г Семей</t>
  </si>
  <si>
    <t xml:space="preserve">акт выполненных работ </t>
  </si>
  <si>
    <t>Реализация берегоукрепления левой береговой линии реки Иртыш в районе дачного массива «Бобровка» и в районе кафе «Орлиное гнездо» позволит предотвратить размыв участка берега реки Иртыш в черте г. Семей и снизит риск подтопления жилых домов в весенний паводковый период. В результате проведения берегоукрепительных работ от паводковых угроз будет защищено 167 жилых домов с населением 539 человек</t>
  </si>
  <si>
    <t>Итого финансовые ресурсы</t>
  </si>
  <si>
    <t>га</t>
  </si>
  <si>
    <t>тыс га</t>
  </si>
  <si>
    <t>тыс.чел</t>
  </si>
  <si>
    <t xml:space="preserve">2024-2025 </t>
  </si>
  <si>
    <t>в том числе молодежи</t>
  </si>
  <si>
    <t>млрд долл.США</t>
  </si>
  <si>
    <t>БНС АСПиР</t>
  </si>
  <si>
    <t>млн чел.</t>
  </si>
  <si>
    <t>РБ, МБ</t>
  </si>
  <si>
    <t>Строительство школы для одаренных 400 детей «Білім инновация» в жилом районе Карагайлы г Семей</t>
  </si>
  <si>
    <t>донаций в год</t>
  </si>
  <si>
    <t>Кол-во бригад</t>
  </si>
  <si>
    <t>УФКиС, акиматы районов и городов</t>
  </si>
  <si>
    <t>тыс. кв. м</t>
  </si>
  <si>
    <t xml:space="preserve">Строительство кредитных жилых домов </t>
  </si>
  <si>
    <t xml:space="preserve">Реконструкция сетей теплоснабжения </t>
  </si>
  <si>
    <t>тыс. голов</t>
  </si>
  <si>
    <t>Проекты за счет других источников</t>
  </si>
  <si>
    <t>Из СГФ</t>
  </si>
  <si>
    <t>Не требуется</t>
  </si>
  <si>
    <t xml:space="preserve">Увеличение производства молока </t>
  </si>
  <si>
    <t xml:space="preserve">Увеличение производства мяса (в убойном весе) </t>
  </si>
  <si>
    <t xml:space="preserve"> УПИИР, УЭЖКХ, акимат города Семей</t>
  </si>
  <si>
    <t>площадь</t>
  </si>
  <si>
    <t>500 га</t>
  </si>
  <si>
    <t>Строительство инженерной и транспортной инфраструктуры для специальной экономической зоны в городе Семей</t>
  </si>
  <si>
    <t>разработка ПСД</t>
  </si>
  <si>
    <t>УКЗСП, акиматы городов и районов</t>
  </si>
  <si>
    <t xml:space="preserve">Гранты на новые бизнес идей  для социально-уязвимых слоев населения                  </t>
  </si>
  <si>
    <t xml:space="preserve">Проведение ярмарок вакансий </t>
  </si>
  <si>
    <t xml:space="preserve"> УКЗСП, акиматы городов и районов</t>
  </si>
  <si>
    <t>УКРЯиАД,  акимат города Семей</t>
  </si>
  <si>
    <t>Прокладка магистральной линии теплоснабжения ПЧ-2 г. Семей</t>
  </si>
  <si>
    <t>Дорожная инфраструктура</t>
  </si>
  <si>
    <t>Расширение сети реализации социально-значимой продукции</t>
  </si>
  <si>
    <t>кол-во социальных павильонов</t>
  </si>
  <si>
    <t>Комплексный капитальный ремонт  детских садов г.Семей</t>
  </si>
  <si>
    <t>кол-во учреждений</t>
  </si>
  <si>
    <t>Кредитование АО «Социально - предпринимательская корпорация «Семей» в г. Семей области Абай для проведения мероприятий по поддержке субъектов малого и среднего предпринимательства</t>
  </si>
  <si>
    <t>УСХ, акимы городов и районов</t>
  </si>
  <si>
    <t>млрд. тенге</t>
  </si>
  <si>
    <t>255.029.015</t>
  </si>
  <si>
    <t xml:space="preserve">Строительство пожарного депо на 4 автомобиля в районе Красного Кордона города Семей   </t>
  </si>
  <si>
    <t>Комплекс по обслуживанию населения с рестораном, магазином, гостиницей, конференц залом и офисным помещением ТОО"Jana Jybek Joly Abai oblysy"</t>
  </si>
  <si>
    <t>Строительство школы "Келешек" на 1500 мест в г.Семей (в рамках акции "Абайға құрмет")</t>
  </si>
  <si>
    <t>Строительство школы на 300 мест в районе Цемпоселок г Семей</t>
  </si>
  <si>
    <t xml:space="preserve">Строительство школы на 600 мест в пос.Аксай г Семей </t>
  </si>
  <si>
    <t>Строительство школы на 1200 мест в районе Центра г Семей</t>
  </si>
  <si>
    <t xml:space="preserve">Строительство школы на 1500 мест в микрорайоне Карагайлы </t>
  </si>
  <si>
    <t xml:space="preserve">Строительство спортивного зала на территории КГУ «Специальная школа интернат №3 Управления образования области </t>
  </si>
  <si>
    <t>Строительство спортивного зала на территории КГУ «Детский дом №8 по адресу г. Семей, ул. Лермонтова, 34 А» города Семей</t>
  </si>
  <si>
    <t xml:space="preserve">Строительство многофункционального центра (дворец школьников) в городе Семей </t>
  </si>
  <si>
    <t xml:space="preserve"> УС, акимат города Семей</t>
  </si>
  <si>
    <t xml:space="preserve">Реконструкция здания детского лагеря Радуга </t>
  </si>
  <si>
    <t xml:space="preserve"> УС, УО,  акимат г Семей</t>
  </si>
  <si>
    <t>договор ГЧП</t>
  </si>
  <si>
    <t>Передача средних школ в доверительное управление ГЧП</t>
  </si>
  <si>
    <t>Передача колледжей г.Семей в доверительное управление ГЧП</t>
  </si>
  <si>
    <t>Цель 1. Построение диверсифицированной и инновационной экономики</t>
  </si>
  <si>
    <t>Мероприятия / проекты</t>
  </si>
  <si>
    <t xml:space="preserve">Цель 2. Снижение теневой экономики в отрасли торговли </t>
  </si>
  <si>
    <t>Задача 1. Сдерживание цен на социально значимые продтовары</t>
  </si>
  <si>
    <t>Мероприятия/ проекты</t>
  </si>
  <si>
    <t>Цель 3. Развитие и продвижение экспорта несырьевых товаров, расширение торгово-экономического сотрудничества, а также совершенствование системы технического регулирования и метрологии, ориентированной на повышение качества товаров и услуг</t>
  </si>
  <si>
    <t xml:space="preserve">Задача 2. Увеличение объёма экспорта продукции обрабатывающей промышленности </t>
  </si>
  <si>
    <t xml:space="preserve">Цель 5 .Формирование благоприятной туристской среды для развития внутреннего туризма  </t>
  </si>
  <si>
    <t xml:space="preserve">Задача 4. Формирование конкурентоспособной туристской индустрии    </t>
  </si>
  <si>
    <t xml:space="preserve">Мероприятия / проекты </t>
  </si>
  <si>
    <t>Государственные инвестиционные проекты</t>
  </si>
  <si>
    <t xml:space="preserve">млн.  человек </t>
  </si>
  <si>
    <t xml:space="preserve"> УС, УЗ,  акимат города Семей</t>
  </si>
  <si>
    <t xml:space="preserve"> УС, УЗ,  
акимат города Семей</t>
  </si>
  <si>
    <t>кол-во посещений</t>
  </si>
  <si>
    <t>Реконструкция сетей водоотведения</t>
  </si>
  <si>
    <t>Строительство библиотеки "Абай әлемі" в г Семей (в рамках акции "Абайға құрмет")</t>
  </si>
  <si>
    <t>Строительство Выставочный центр  в г Семей  (в рамках акции "Абайға құрмет")</t>
  </si>
  <si>
    <t>УС, УКРЯиАД,  акимат города Семей</t>
  </si>
  <si>
    <t>Мероприятия  / проекты</t>
  </si>
  <si>
    <t>Строительство центра творчества в г Семей (в рамках акции "Абайға құрмет")</t>
  </si>
  <si>
    <t>Строительство Дома дружбы в г Семей (в рамках акции "Абайға құрмет")</t>
  </si>
  <si>
    <t>Строительство центра Руханият в г Семей (в рамках акции "Абайға құрмет")</t>
  </si>
  <si>
    <t>Строительство Медиацентра в г Семей (в рамках акции "Абайға құрмет")</t>
  </si>
  <si>
    <t>Строительство здания "Анаға тағзым" в г Семей (в рамках акции "Абайға құрмет")</t>
  </si>
  <si>
    <t>Строительство спортивного комплекса для людей с ограниченными возможностями в городе Семей</t>
  </si>
  <si>
    <t>Выкуп спортивного комплекса в п. Бобровка, г. Семей</t>
  </si>
  <si>
    <t>Выкуп спортивного комплекса в п. Водный, г. Семей</t>
  </si>
  <si>
    <t>Строительство физкультурно-оздоровительного комплекса в районе Ушактар в городе Семей</t>
  </si>
  <si>
    <t>УС, УФКС, акимат города Семей</t>
  </si>
  <si>
    <t>акимат города Семей</t>
  </si>
  <si>
    <t>Строительство стадиона на 25 тыс. зрителей в городе Семей (АДЦ) (в рамках акции "Абайға құрмет")</t>
  </si>
  <si>
    <t>Строительство Дворца единоборств (Жекпе-жек сарайы)  в городе Семей  (в рамках акции "Абайға құрмет")</t>
  </si>
  <si>
    <t>Строительство Центра настольного тенниса в городе Семей. Административно-деловой, Smart city (АДЦ) (в рамках акции "Абайға құрмет")</t>
  </si>
  <si>
    <t>Реконструкция, строительство (мостов, дорог)</t>
  </si>
  <si>
    <t>268002015</t>
  </si>
  <si>
    <t>268114015</t>
  </si>
  <si>
    <t>НФ</t>
  </si>
  <si>
    <t>268002032</t>
  </si>
  <si>
    <t>УЭиЖКХ, акимат г.Семей</t>
  </si>
  <si>
    <t xml:space="preserve">Реализация инвестиционных проектов </t>
  </si>
  <si>
    <t>Реализация инвестиционных проектов</t>
  </si>
  <si>
    <t>Всего финансовые ресурсы по 1 направлению, в том числе:</t>
  </si>
  <si>
    <t>из СГФ</t>
  </si>
  <si>
    <t>Всего финансовые ресурсы по 2 направлению</t>
  </si>
  <si>
    <t>Из НФ</t>
  </si>
  <si>
    <t>Из ГЧП</t>
  </si>
  <si>
    <t>Всего финансовые ресурсы по 3  направлению, в том числе:</t>
  </si>
  <si>
    <t>Итого финансовые ресурсы по Иным целям, в том числе</t>
  </si>
  <si>
    <t>ИТОГО финансовые ресурсы, в том числе</t>
  </si>
  <si>
    <t>Строительство 14-ти этажных многоквартирных жилых домов в районе Карагайлы (поз.62)</t>
  </si>
  <si>
    <t>Строительство 14-ти этажных многоквартирных жилых домов в районе Карагайлы (поз.63)</t>
  </si>
  <si>
    <t>Строительство 14-ти этажных многоквартирных жилых домов в районе Карагайлы (поз.64)</t>
  </si>
  <si>
    <t>Строительство 14-ти этажных многоквартирных жилых домов в районе Карагайлы (поз.65)</t>
  </si>
  <si>
    <t>Строительство 14-ти этажных многоквартирных жилых домов в районе Карагайлы (поз.66)</t>
  </si>
  <si>
    <t>Строительство 14-ти этажных многоквартирных жилых домов в районе Карагайлы (поз.67)</t>
  </si>
  <si>
    <t>Строительство 14-ти этажных многоквартирных жилых домов в районе Карагайлы (поз.68)</t>
  </si>
  <si>
    <t>Строительство 14-ти этажных многоквартирных жилых домов в районе Карагайлы (поз.69)</t>
  </si>
  <si>
    <t>Строительство 14-ти этажных многоквартирных жилых домов в районе Карагайлы (поз.70)</t>
  </si>
  <si>
    <t>Строительство 14-ти этажных многоквартирных жилых домов в районе Карагайлы (поз.71)</t>
  </si>
  <si>
    <t>Строительство 14-ти этажных многоквартирных жилых домов в районе Карагайлы (поз.72)</t>
  </si>
  <si>
    <t>Строительство 14-ти этажных многоквартирных жилых домов в районе Карагайлы (поз.73)</t>
  </si>
  <si>
    <t>Строительство 14-ти этажных многоквартирных жилых домов в районе Карагайлы (поз.74)</t>
  </si>
  <si>
    <t>"Строительство 29-ти многоквартирных жилых домов в жилом районе Қарағайлы-2, г. Семей, области Абай (поз. 101-129).Позиция 101".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</si>
  <si>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102".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</si>
  <si>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104".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</si>
  <si>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105".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</si>
  <si>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112".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</si>
  <si>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114".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</si>
  <si>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115".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</si>
  <si>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116".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</si>
  <si>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117".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</si>
  <si>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118".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</si>
  <si>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126".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</si>
  <si>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127".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</si>
  <si>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128".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</si>
  <si>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129".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</si>
  <si>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103".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</si>
  <si>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106".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</si>
  <si>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107".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</si>
  <si>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108".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</si>
  <si>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109".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</si>
  <si>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110".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</si>
  <si>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111".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</si>
  <si>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113".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</si>
  <si>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119".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</si>
  <si>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120".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</si>
  <si>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121".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</si>
  <si>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125".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</si>
  <si>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124".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</si>
  <si>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123". (Без наружных инженерных сетей)</t>
  </si>
  <si>
    <t>"Строительство 29-ти многоквартирных жилых домов в жилом районе Қарағайлы-2, г. Семей, области Абай (поз. 101-129).Позиция 122". (Без наружных инженерных сетей)</t>
  </si>
  <si>
    <t>УС, акимат г. Семей</t>
  </si>
  <si>
    <t>ГЦБ</t>
  </si>
  <si>
    <t xml:space="preserve">Строительство ИКИ </t>
  </si>
  <si>
    <t>«Строительство инженерных сетей к 9-ти этажному жилому дому (поз. 62-66) в жилом районе Қарағайлы г. Семей»</t>
  </si>
  <si>
    <t>Строительство инженерных сетей к многофунциональному центру в городе Семей, по проспекту М. Ауэзова 1А</t>
  </si>
  <si>
    <t>Строительство инженерных сетей к школе на 300 мест в пос. Восточный правый</t>
  </si>
  <si>
    <t>Реконструкция КНС «Коммунальник» г.Семей</t>
  </si>
  <si>
    <t>Строительство магистральных водопроводных сетей в АДЦ г.Семей</t>
  </si>
  <si>
    <t>Реконструкция канализационных сетей  с увеличением диаметра от 21 коллектора до КНС-10</t>
  </si>
  <si>
    <t>Строительство канализационных сетей в административно-деловом центре г.Семей</t>
  </si>
  <si>
    <t>Строительство магистральных канализационных сетей в  административно-деловом центре  г.Семей</t>
  </si>
  <si>
    <t>Строительство внутриквартальных канализационных сетей в административно-деловом центре г.Семей</t>
  </si>
  <si>
    <t>заключение экономической экспертизы</t>
  </si>
  <si>
    <t>Строительство канализационно-очистных сооружений г.Семей</t>
  </si>
  <si>
    <t>Строительство КОС, канализационных сетей и реконструкция КНС в городе Семей</t>
  </si>
  <si>
    <t>Из ГЦБ</t>
  </si>
  <si>
    <t>Реконструкция загородного коллектора №1 от КНС "Лесопильная" до городских очистных сооружений</t>
  </si>
  <si>
    <t>Строительство новой подстанций в административно-деловом центре г Семей</t>
  </si>
  <si>
    <t>Строительство внутриквартальных электрических сетей  в административно-деловом центре г Семей</t>
  </si>
  <si>
    <t>Реконструкция кабельных линий (силовые и контрольные кабели) тракта топливоподачи ТЭЦ-1 с устройством обслуживающей эстакады</t>
  </si>
  <si>
    <t>Увеличение сечения линий 110 в административно-деловом центре г Семей</t>
  </si>
  <si>
    <t>Строительство и реконструкция электрических сетей</t>
  </si>
  <si>
    <t xml:space="preserve">Реконструкция тепловых сетей на территории котельной Центр с заменой коллекторов и насосной группы г. Семей </t>
  </si>
  <si>
    <t xml:space="preserve">Реконструкция зданий  ЦТП «343 квартал», с переключением  ПНС Силикатный
</t>
  </si>
  <si>
    <t>Реконструкция  внутриквартальной тепловой сети от котельной "35 квартал"</t>
  </si>
  <si>
    <t>Строительство ботанического сада (в рамках акции "Абайға құрмет")</t>
  </si>
  <si>
    <t>акимат г Семей</t>
  </si>
  <si>
    <t>Благоустройство левого берега реки Иртыш (в рамках акции "Абайға құрмет")</t>
  </si>
  <si>
    <t>Строительство площади государственной символики (в рамках акции "Абайға құрмет")</t>
  </si>
  <si>
    <t>Строительство здания "Анаға тағзым" (в рамках акции "Абайға құрмет")</t>
  </si>
  <si>
    <t>Строительство линейного парка (в рамках акции "Абайға құрмет")</t>
  </si>
  <si>
    <t xml:space="preserve"> Реализация иных документов планирования, государственных функций, полномочий и (или) предоставления государственных услуг </t>
  </si>
  <si>
    <t>Направление.  Повышение качества жизни</t>
  </si>
  <si>
    <t xml:space="preserve">Модернизация тепловых сетей и реконструкция котельных </t>
  </si>
  <si>
    <t xml:space="preserve">Первый заместитель акима области – 
Садыр Е.Ә.,
УПИИР, акиматы районов и городов
</t>
  </si>
  <si>
    <t xml:space="preserve">Первый заместитель акима области – 
Садыр Е.Ә.,
УТ, акиматы районов и городов
</t>
  </si>
  <si>
    <t xml:space="preserve">Заместитель акима области – Оспанов Д.Р., УСХ, акиматы районов и городов
</t>
  </si>
  <si>
    <t>будет создано 200 рабочих мест</t>
  </si>
  <si>
    <t>будет создано 50 рабочих мест</t>
  </si>
  <si>
    <t xml:space="preserve">Заместитель акима области – Раханов М.А., УО, акиматы районов и городов 
</t>
  </si>
  <si>
    <t>УЗ, акимат города Семей</t>
  </si>
  <si>
    <t>УС, УО, акимат города Семей</t>
  </si>
  <si>
    <t>УО, акимат города Семей</t>
  </si>
  <si>
    <t xml:space="preserve"> УС, УО,  акимат города Семей</t>
  </si>
  <si>
    <t xml:space="preserve"> УО,  акимат города Семей</t>
  </si>
  <si>
    <t xml:space="preserve"> УО,  акиматы городов и районов</t>
  </si>
  <si>
    <t>УС, УЗ, акимат г Семей</t>
  </si>
  <si>
    <t xml:space="preserve">УПТ и АД, акимат города Семей </t>
  </si>
  <si>
    <t xml:space="preserve">УЭиЖКХ, акимат города Семейв </t>
  </si>
  <si>
    <t>УЭиЖКХ, акимат города Семей</t>
  </si>
  <si>
    <t>УС, ДЧС по согласованию, акимат города Семей</t>
  </si>
  <si>
    <t>УС, ДЧС по согласованию, акимат Урджарского района</t>
  </si>
  <si>
    <t>Акимат города Семей, ДЧС по согласованию</t>
  </si>
  <si>
    <t xml:space="preserve">УЭиЖКХ, акимат города Семей </t>
  </si>
  <si>
    <t xml:space="preserve">Строительство Музея в г Семей </t>
  </si>
  <si>
    <t>Проекты за счет государственных инвестиции</t>
  </si>
  <si>
    <t>Строительство ТЭЦ-3 в г.Семей</t>
  </si>
  <si>
    <t>Строительство блочно-модульной котельной "АДЦ"в г.Семей</t>
  </si>
  <si>
    <t>Строительство магистральных и внутриквартальных тепловых сетей микрорайона "АДЦ" в г.Семей</t>
  </si>
  <si>
    <t xml:space="preserve">Строительство магистральных и внутриквартальных тепловых сетей в г.Семей 2 очередь </t>
  </si>
  <si>
    <t>Строительство магистральных и внутриквартальных тепловых сетей в г.Семей 3 очередь</t>
  </si>
  <si>
    <t>Реконструкция ТЭЦ-1 в г.Семей</t>
  </si>
  <si>
    <t>Расширение котельной РК-3 в г.Семей на 100 Гкал/час</t>
  </si>
  <si>
    <t>Строительство блочно-модульной котельной «Тепломонолит» в г.Семей</t>
  </si>
  <si>
    <t>Реконструкция котельной «Центр» в г.Семей</t>
  </si>
  <si>
    <t>Реконструкция котельной «5 интернат» в г.Семей</t>
  </si>
  <si>
    <t>Реконструкция котельной «35 квартал» в г.Семей</t>
  </si>
  <si>
    <t>Реконструкция котельной «Зооветинститут» в г.Семей</t>
  </si>
  <si>
    <t>Реконструкция котельной РК-1 в г.Семей</t>
  </si>
  <si>
    <t>Реконструкция котельной РК-2 в г.Семей</t>
  </si>
  <si>
    <t>Реконструкция зданий ЦТП-514, магистральной и  внутриквартальной тепловой сети в г.Семей</t>
  </si>
  <si>
    <t>Реконструкция зданий ЦТП-517, внутриквартальной тепловой сети в г.Семей</t>
  </si>
  <si>
    <t>Реконструкция внутриквартальной тепловой сети от котельной ВИРП в г.Семей</t>
  </si>
  <si>
    <t>«Реконструкция зданий ЦТП «Торговый техникум», магистральной и  внутриквартальной тепловой сети» в г.Семей</t>
  </si>
  <si>
    <t>«Реконструкция зданий ЦТП- «3 интернат» с закрытием  котельной «Депо», магистральной и  внутриквартальной тепловой сети» в г.Семей</t>
  </si>
  <si>
    <t xml:space="preserve">«Реконструкция магистральной тепловой сети от котельной «Центр» по ул. Жамакаева через ЖД до ул. Крупская в г.Семей с увеличением на Ø 530 мм.» </t>
  </si>
  <si>
    <t>«Реконструкция  магистральной тепловой сети от котельной «Габбасова» в г.Семей с увеличением труб Ø 530 мм. на Ø 620 мм. до ул. Беспаева</t>
  </si>
  <si>
    <t>Реконструкция зданий ЦТП-15/4, магистральной и  внутриквартальной тепловой сети в г.Семей</t>
  </si>
  <si>
    <t>Реконструкция зданий ЦТП-16, магистральной и  внутриквартальной тепловой сети в г.Семей</t>
  </si>
  <si>
    <t>Реконструкция зданий ЦТП «Народная», магистральной и  внутриквартальной тепловой сети в г.Семей</t>
  </si>
  <si>
    <t>Реконструкция зданий ЦТП-502, магистральной и  внутриквартальной тепловой сети в г.Семей</t>
  </si>
  <si>
    <t>Реконструкция магистральной тепловой сети по ул. Глинки  до ЦТП-506 в г.Семей с увеличением труб Ø 325 мм. на Ø 530 мм.</t>
  </si>
  <si>
    <t>Реконструкция магистральной тепловой сети от П-4 до ул. Би Боранбая в г.Семей с увеличением труб Ø 423, Ø 530 мм. на Ø 820 мм.</t>
  </si>
  <si>
    <t>Реконструкция зданий ЦТП «905 квартал» и магистральной тепловой сети в г.Семей</t>
  </si>
  <si>
    <t>Реконструкция зданий котельной «Солнечная» и внутриквартальной тепловой сети с увеличением насосной группы в г.Семей»</t>
  </si>
  <si>
    <t>Реконструкция магистральной тепловой сети от РК-3 до жилого района Карагайлы в г.Семей</t>
  </si>
  <si>
    <t>Реконструкция магистральной тепловой сети от П-2 до пр. Ауэзова с увеличением труб на Ø 720 мм. и  установкой модульной ЦТП в г.Семей</t>
  </si>
  <si>
    <t>Реконструкция зданий ЦТП Речной вокзал, магистральной и  внутриквартальной тепловой сети в г.Семей</t>
  </si>
  <si>
    <t xml:space="preserve">Реконструкция зданий ЦТП «ТВК-6» и магистральной тепловой сети в г.Семей
 </t>
  </si>
  <si>
    <t>Реконструкцию здания, оборудования и внутриквартальной тепловой сети  ЦТП-«Технологический» в г.Семей</t>
  </si>
  <si>
    <t>Реконструкцию здания, оборудования и внутриквартальной тепловой сети  ЦТП-«Краснофлотский» в г.Семей</t>
  </si>
  <si>
    <t>Реконструкция здания, оборудования и внутриквартальной тепловой сети  ЦТП «Областная больница» в г.Семей</t>
  </si>
  <si>
    <t>Реконструкция здания, оборудования и внутриквартальной тепловой сети  ЦТП 1 «ЦГБ» в г.Семей</t>
  </si>
  <si>
    <t>Разработка схем развития и застройки (упрощенный вариант генерального плана), планов детальной планировки, градостроительных проектов</t>
  </si>
  <si>
    <t>Научно-реставрационные работы на кровле здания музея им. Достоевского</t>
  </si>
  <si>
    <t>Строительство объектов социальной защиты</t>
  </si>
  <si>
    <t>УС, УКЗСП, акимат г.Семей</t>
  </si>
  <si>
    <t>Ремонт объектов социальной защиты</t>
  </si>
  <si>
    <t xml:space="preserve">Текущий ремонт Семейского ЦОССУ (благоустройства прилегающей территории учреждения, замена стояков и холодного водоснабжения в лежачем корпусе, остекление балконов 2 и 3 этажей, кровли гаража, замена дверей, вентиляции) </t>
  </si>
  <si>
    <t>УКЗСП, акимат г.Семей</t>
  </si>
  <si>
    <t>Цель 1. Повышение условий для инклюзивного образования</t>
  </si>
  <si>
    <t xml:space="preserve">Приобретение сиренно-речевых устройств </t>
  </si>
  <si>
    <t>Строительство ангара для воздушных судов и технического обслуживания в г.Семей</t>
  </si>
  <si>
    <t>Укрепление материально-технической базы Департамента полиции</t>
  </si>
  <si>
    <t>МВД, УС, акимат г.Семей</t>
  </si>
  <si>
    <t xml:space="preserve">Строительство здания Линейного отдела полиции на станции Семей Департамента полиции на транспорте </t>
  </si>
  <si>
    <t>Строительство казармы на 300 мест для Национальной гвардии Республики Казахстан в городе Семей</t>
  </si>
  <si>
    <t>Строительство комплекса зданий Департамента уголовно-исполнительной системы по области Абай в городе Семей</t>
  </si>
  <si>
    <t>Строительство комплекса зданий следственного изолятора на
400 мест в городе Семей</t>
  </si>
  <si>
    <t>Строительство зданий учреждения минимальной безопасности (колония-поселение) на 100 мест городе Семей</t>
  </si>
  <si>
    <t>УКРЯиАД,  акимат г.Семей</t>
  </si>
  <si>
    <t>«Строительство инженерных сетей к 9-ти этажному жилому дому (поз. 67-74) в жилом районе Қарағайлы г. Семей»</t>
  </si>
  <si>
    <t>Строительство инженерных сетей к группе 9-этажных жилых домов жилого района  Карагайлы г. Семей (Восточная сторона). Инженерные сети и благоустройства (поз 21-51)</t>
  </si>
  <si>
    <t xml:space="preserve">Строительство Филармонии в г Семей </t>
  </si>
  <si>
    <t>Строительство детского психоневрологического медико-социального учреждения на
150 койко-мест в городе Семей</t>
  </si>
  <si>
    <t>Строительство областного драматического театра в г Семей</t>
  </si>
  <si>
    <t>Строительство улично-дорожной сети в административно-деловом центре г.Семей</t>
  </si>
  <si>
    <t>Разработка ПСД на строительство улично-дорожной сети в административно-деловом центре г.Семей</t>
  </si>
  <si>
    <t>Строительство улично-дорожной сети в жилом районе Карагайлы г.Семей</t>
  </si>
  <si>
    <t>Заместитель акима области – Оспанов Д.Р., УСХ, акиматы районов и городов</t>
  </si>
  <si>
    <t>Научно-реставрационные работы здания музея имени семьи Невзоровых (бывший дом купца Степанова)</t>
  </si>
  <si>
    <t>Первый заместитель акима области – 
Садыр Е.Ә., УЗ, акиматы районов и городов</t>
  </si>
  <si>
    <t xml:space="preserve">2026 год
</t>
  </si>
  <si>
    <t xml:space="preserve">2027 год
</t>
  </si>
  <si>
    <t xml:space="preserve">2028 год
</t>
  </si>
  <si>
    <t xml:space="preserve">2029 год
</t>
  </si>
  <si>
    <t xml:space="preserve">2030 год
</t>
  </si>
  <si>
    <t>Благоустройство города Семей</t>
  </si>
  <si>
    <t>УЭЖКХ, акимат г.Семей</t>
  </si>
  <si>
    <t xml:space="preserve">Строительство водопроводных сетей </t>
  </si>
  <si>
    <t>получение экспертизы</t>
  </si>
  <si>
    <t xml:space="preserve">Акт ввода в эксплуатацию  </t>
  </si>
  <si>
    <t>Реконструкция сетей водоснабжения</t>
  </si>
  <si>
    <t>Реконструкция зданий ЦТП «5-Ленина» с тепломеханическим оборудованием в г.Семей</t>
  </si>
  <si>
    <t>Реконструкция магистральной сети от котельной 103,103А до ТК магазин Нива (с 530 на 720)</t>
  </si>
  <si>
    <t>Реконструкция внутриквартальной тепловой сети ЦТП 1 микрорайон г Семей</t>
  </si>
  <si>
    <t>Реконструкция внутриквартальной тепловой сети ЦТП 15/1 г Семей</t>
  </si>
  <si>
    <t>Реконструкция магистральных сетей от котельной Центр до ТК МЖД ул.К.Мухамедханова 48, от ТК МЖД по ул. К.Мухамедханова 48 до ЦТП-8 г.Семей</t>
  </si>
  <si>
    <t>При строительстве пожарного депо  на 4 автомобиля  ожидается создание 90 постоянных рабочих мест</t>
  </si>
  <si>
    <t>Создание отряда предусматривает безопасность населения более 600 тыс. человек</t>
  </si>
  <si>
    <t>При строительстве пожарного депо  на 4 автомобиляожидается создание 90 постоянных рабочих мест</t>
  </si>
  <si>
    <t>Будет создано 245 рабочих мест (из них: постоянных -145, временных - 100)</t>
  </si>
  <si>
    <t>Будут созданы рабочие места (временных)</t>
  </si>
  <si>
    <t>Будут созданы 20 временных рабочих мест</t>
  </si>
  <si>
    <t>Будут созданы 375 рабочих мест (постоянных -245, временных - 130)</t>
  </si>
  <si>
    <t>Будут созданы 450 рабочих мест  (постоянных -300, временных - 150)</t>
  </si>
  <si>
    <t>Будут созданы 140  рабочих мест  (постоянных -80, временных - 60)</t>
  </si>
  <si>
    <t>в том числе финансовые ресурсы неохваченные целевыми индикаторами и показателями результатов</t>
  </si>
  <si>
    <t>Планируемый период</t>
  </si>
  <si>
    <t xml:space="preserve">Проведение информационно-разъяснительной работы </t>
  </si>
  <si>
    <t xml:space="preserve">Строительство Конгресс холл в г Семей </t>
  </si>
  <si>
    <t xml:space="preserve">Отчетный год (2024 год) </t>
  </si>
  <si>
    <t xml:space="preserve"> Проект запуска новой производственной линии, по выпуску картонной упаковки для жидких продуктов (Puke - Pak), в г. Семей, область Абай</t>
  </si>
  <si>
    <t xml:space="preserve">Строительство гостиничного комплекса г. Семей </t>
  </si>
  <si>
    <t>Строительство гормолзавода</t>
  </si>
  <si>
    <t>Комплексный капитальный ремонт 4-х объектов дополнительного образования г.Семей</t>
  </si>
  <si>
    <t xml:space="preserve">УО, акиматы районов и городов 
</t>
  </si>
  <si>
    <t>Проведение химических обработок против особо опасных стадных вредителей</t>
  </si>
  <si>
    <t>УС, ДЧС (по согласованию), акимат города Семей</t>
  </si>
  <si>
    <t>Первый заместитель акима области – 
Садыр Е.Ә.,
УЭБП, акиматы районов и городов</t>
  </si>
  <si>
    <t>Строительство областной многопрофильной детской больницы н в городе Семей</t>
  </si>
  <si>
    <t>УЭЖКХ, акиматы городов и районов</t>
  </si>
  <si>
    <t>План текущего года 
 (2025 год)</t>
  </si>
  <si>
    <t>УПТ и АД, акиматы городов и районов</t>
  </si>
  <si>
    <t>не требуется</t>
  </si>
  <si>
    <t>Строительство блочно-модульной угольной водогрейной котельной и ПНС по адресу: область  бай, г. Семей, жилой район "Карагайлы"</t>
  </si>
  <si>
    <t>Инвестиционный план города Семей области Абай на 2026 - 2030 годы</t>
  </si>
  <si>
    <t>Реализация областного плана развития</t>
  </si>
  <si>
    <t xml:space="preserve">по городу </t>
  </si>
  <si>
    <t>ТОО «Казполиграф» - «Запуск новой производственной линии, по выпуску картонной упаковки для жидких продуктов (Pure-Pak)».</t>
  </si>
  <si>
    <t>Отдел предпринимательства, акимат города Семей,
 заместитель акима города</t>
  </si>
  <si>
    <t xml:space="preserve">ТОО «Aqniet Group» - «Строительство ТРЦ Semey Mall» </t>
  </si>
  <si>
    <t xml:space="preserve">ТОО «Semey Motors» - «Строительство автоцентра Toyota». </t>
  </si>
  <si>
    <t>16 рабочих мест</t>
  </si>
  <si>
    <t>100 рабочих мест</t>
  </si>
  <si>
    <t>50 рабочих мест</t>
  </si>
  <si>
    <t>ТОО «Техноавиа – Казахстан» - «Создание в области Абай производственно-складского комплекса по производству специальной защитной обуви».</t>
  </si>
  <si>
    <t>ТОО «Семей Құрылыс Материалдары» - «Строительство завода по производству газоблока».</t>
  </si>
  <si>
    <t xml:space="preserve">ТОО «Gas&amp;Мұнай» - Строительство и реконструкция автомобильных заправочных станций в городе Семей. </t>
  </si>
  <si>
    <t xml:space="preserve">ТОО «Универсал СМ» - «Строительство деревообрабатывающего завода». </t>
  </si>
  <si>
    <t>штук</t>
  </si>
  <si>
    <t>Будет создано 50 рабочих мест</t>
  </si>
  <si>
    <t>Будет создано 26 рабочих мест</t>
  </si>
  <si>
    <t>Будет создано 530 рабочих мест</t>
  </si>
  <si>
    <t>Будет создано 200 рабочих мест</t>
  </si>
  <si>
    <t>Первый заместитель акима области – 
Садыр Е.Ә.,
УПИИР, акиматы районов и городов</t>
  </si>
  <si>
    <t xml:space="preserve">Отдел предпринимательства, акимат города Семей,
 заместитель акима города - Тлеужанов Е.Х.
</t>
  </si>
  <si>
    <t>Цель 4. Развитие ииновационной системы и активное внедрение инноваций в экономике</t>
  </si>
  <si>
    <t>Задача 3. Активное внедрение инноваций в экономике</t>
  </si>
  <si>
    <t>ТОО «Шығыс ШПЗ» - «Завод по производству OSB – плит, фанеры в городе Семей», площадью 5 000,0 кв. м.</t>
  </si>
  <si>
    <t>ТОО «Казэлектромаш» - «Строительство цеха по производству крупногабаритного кабеля»</t>
  </si>
  <si>
    <t>ТОО «SUTO KAZAKHSTAN» - Строительство  по производству оптоэлектронных приборов.</t>
  </si>
  <si>
    <t>ТОО «QAZKEN MINERALS» - Строительство завода по производству титановой продукции</t>
  </si>
  <si>
    <t>Будет создано 100 рабочих мест</t>
  </si>
  <si>
    <t>Будет создано 500 рабочих мест</t>
  </si>
  <si>
    <t>Первый заместитель акима области – 
Садыр Е.Ә.,
УТ, акиматы районов и городов</t>
  </si>
  <si>
    <t>ТОО «Semey property» - «Реконструкция и строительство гостиничного комплекса» (на территории бывшего зоовет. института)</t>
  </si>
  <si>
    <t>Будет создано 105 рабочих мест</t>
  </si>
  <si>
    <t>Отдел ФКиС, акимат города Семей,
 заместитель акима города - Тлеужанов Е.Х.</t>
  </si>
  <si>
    <t>Создание вертикально интегрированного комплекса по производству свинины</t>
  </si>
  <si>
    <t>Строительство птицефабрики "ААА"</t>
  </si>
  <si>
    <t>будет создано 400 рабочих мест</t>
  </si>
  <si>
    <t>ТОО «Qazaq Astyq Group» - «Модернизация и реконструкция производственных помещений под завод по производству фасованного рафинированного растительного масла производительностью 200 тонн/сутки».</t>
  </si>
  <si>
    <t>ТОО «TURAN MAY» - «Завод по производству растительного масла», мощностью 500 тонн в сутки</t>
  </si>
  <si>
    <t>ТОО «TALPYN ASTYQ» - «Строительство завода по производству неочищенных масел и производсту ядра семян  подсолнечника».</t>
  </si>
  <si>
    <t>ТОО "Лехнер" - "Строительство и эксплуатация элеватора со складскими помещениями для хранения и реализации зерновых культур"                   (строительство элеватора)</t>
  </si>
  <si>
    <t>ТОО "Агролидер KZ" - завод по переработке и шелушению зернобобовых и других культур</t>
  </si>
  <si>
    <t>будет создано 111 рабочих мест</t>
  </si>
  <si>
    <t>будет создано 110 рабочих мест</t>
  </si>
  <si>
    <t>будет создано 30 рабочих мест</t>
  </si>
  <si>
    <t>будет создано 120 рабочих мест</t>
  </si>
  <si>
    <t>ЦИ Увеличение доли граждан, ведущего здоровый образ жизни</t>
  </si>
  <si>
    <t xml:space="preserve">УЗ, акимат города,
заместитель акима </t>
  </si>
  <si>
    <r>
      <rPr>
        <i/>
        <sz val="14"/>
        <rFont val="Times New Roman"/>
        <family val="1"/>
        <charset val="204"/>
      </rPr>
      <t>Показатель результата 1.2</t>
    </r>
    <r>
      <rPr>
        <sz val="14"/>
        <rFont val="Times New Roman"/>
        <family val="1"/>
        <charset val="204"/>
      </rPr>
      <t xml:space="preserve">
Снижение  заболеваемости ожирением среди детей                           (0-14 лет)
</t>
    </r>
  </si>
  <si>
    <r>
      <rPr>
        <i/>
        <sz val="14"/>
        <rFont val="Times New Roman"/>
        <family val="1"/>
        <charset val="204"/>
      </rPr>
      <t>Показатель результата 1.3</t>
    </r>
    <r>
      <rPr>
        <sz val="14"/>
        <rFont val="Times New Roman"/>
        <family val="1"/>
        <charset val="204"/>
      </rPr>
      <t xml:space="preserve">
Снижение заболеваемости психическими и поведенческими расстройствами, вследствии употребления психоактивных веществ 
</t>
    </r>
  </si>
  <si>
    <t xml:space="preserve">Административные  данные МЗ
</t>
  </si>
  <si>
    <r>
      <rPr>
        <i/>
        <sz val="14"/>
        <rFont val="Times New Roman"/>
        <family val="1"/>
        <charset val="204"/>
      </rPr>
      <t xml:space="preserve">Показатель результата 2.1 </t>
    </r>
    <r>
      <rPr>
        <sz val="14"/>
        <rFont val="Times New Roman"/>
        <family val="1"/>
        <charset val="204"/>
      </rPr>
      <t xml:space="preserve">Выявляемость новых зараженных ВИЧ на 1 000 неинфицированного населения
</t>
    </r>
  </si>
  <si>
    <t>ЦИ снижение стандартизированного коэфицента смертности</t>
  </si>
  <si>
    <t>Показатель результата 1.4 Рост удельного веса выявленных первичных злокачественных новообразований на 0-1 стадиях ( уровень ранней диагностики)</t>
  </si>
  <si>
    <t>МЗ</t>
  </si>
  <si>
    <t>Показатель результата 1.5  Смертность в результате дорожно-транспортных происшествий на 100 тыс. населения (ЦУР)</t>
  </si>
  <si>
    <t xml:space="preserve">ДП, акимат города,
заместитель акима города Абилдаев К.А
</t>
  </si>
  <si>
    <t>Показатель результата 1.6
Снижение заболеваемости туберкулезом</t>
  </si>
  <si>
    <t>Административные  данные МЗ</t>
  </si>
  <si>
    <r>
      <rPr>
        <i/>
        <sz val="14"/>
        <rFont val="Times New Roman"/>
        <family val="1"/>
        <charset val="204"/>
      </rPr>
      <t>Показатель результата 1.1</t>
    </r>
    <r>
      <rPr>
        <sz val="14"/>
        <rFont val="Times New Roman"/>
        <family val="1"/>
        <charset val="204"/>
      </rPr>
      <t xml:space="preserve">
Снижение стандартицированного коэффицента смертности от системы кровообращения
</t>
    </r>
  </si>
  <si>
    <r>
      <rPr>
        <i/>
        <sz val="14"/>
        <rFont val="Times New Roman"/>
        <family val="1"/>
        <charset val="204"/>
      </rPr>
      <t>Показатель результата 1.2</t>
    </r>
    <r>
      <rPr>
        <sz val="14"/>
        <rFont val="Times New Roman"/>
        <family val="1"/>
        <charset val="204"/>
      </rPr>
      <t xml:space="preserve">
Снижение стандартизированного коэффицента смертности от злокачественных заболеваний
</t>
    </r>
  </si>
  <si>
    <t>Показатель результата 2.1
Снижение младенческой смертности</t>
  </si>
  <si>
    <t>Официальная статистика БСН АСПР</t>
  </si>
  <si>
    <t xml:space="preserve">на 1000 родивших
ся живыми
</t>
  </si>
  <si>
    <t>Показатель результата 2.2
Снижение неонатальной смертности</t>
  </si>
  <si>
    <t>Показатель результата  2.3
Увеличение охвата детей до 1 года проактивным наблюдением и скринингами (по области)</t>
  </si>
  <si>
    <t>Показатель результата 2.4
Коэффициент смертности детей в возрасте до пяти лет</t>
  </si>
  <si>
    <t xml:space="preserve">на 100 тыс. родивших
ся живыми
</t>
  </si>
  <si>
    <t xml:space="preserve">Показатель результата  2.5
Снижение материнской смертности </t>
  </si>
  <si>
    <t xml:space="preserve">Административные  данные УЗ
</t>
  </si>
  <si>
    <t xml:space="preserve">Показатель результата  2.6
Увеличение охвата женщин прегравидарной подготовкой </t>
  </si>
  <si>
    <t>Показатель результата  2.7
Охват женщин фертильного возраста (15-49 лет) современной контрацепцией</t>
  </si>
  <si>
    <t>Показатель результата  2.8
Снижение рождаемости среди подростков, на 1 000 девушек в возрасте 15-17 лет</t>
  </si>
  <si>
    <t xml:space="preserve">на 1000 соответ. Населения девушек- подростков в возрасте 15-17 лет
</t>
  </si>
  <si>
    <t>Показатель результата  2.9
Снижение заболеваемости анемией среди беременных женщин в возрасте 15-49 лет</t>
  </si>
  <si>
    <t xml:space="preserve">Показатель результата 3.1
Доля целевой группы населения, охваченная иммунизацией всеми вакцинами, включенными в национальные программы, не менее 95% </t>
  </si>
  <si>
    <t>Показатель результата 3.4
Степень 
готовности медицинских организации 
к чрезвычайным ситуациям природно-техногенного 
характера (по области)</t>
  </si>
  <si>
    <t xml:space="preserve">Показатель результата 4.1
Повышение уровня 
обеспеченности медицинскими работниками сельского населения в соответствии с минимальными нормативами обеспеченности медицинскими работниками регионов </t>
  </si>
  <si>
    <t>Показатель результата 4.2
Доля выпускников программам технического и профессионального, послесреднего образования, успешно прошедших независимую оценку знаний и навыков</t>
  </si>
  <si>
    <t xml:space="preserve">Показатель результата 1.1
Уровень охвата населения в системе ОСМС </t>
  </si>
  <si>
    <t>Показатель результата 1.2  Инвестиции в основной капитал в сфере здравоохранения</t>
  </si>
  <si>
    <t>Показатель результата 2.5
Снижение уровня износа зданий медицинских организаций</t>
  </si>
  <si>
    <t xml:space="preserve">Капитальный ремонт медицинских объектов </t>
  </si>
  <si>
    <t xml:space="preserve">ТОО «B.B.NURA» - «Строительство и эксплуатация нефрологического центра» в микрорайоне Карагайлы. </t>
  </si>
  <si>
    <t>результат</t>
  </si>
  <si>
    <t>тыс. тенге</t>
  </si>
  <si>
    <t xml:space="preserve">ТОО «Viamedis» – «Строительство и эксплуатация медицинского центра» в микрорайоне Карагайлы. </t>
  </si>
  <si>
    <t>УЗ, Управление строительства, акимат города</t>
  </si>
  <si>
    <t>будет создано 43 рабочих мест</t>
  </si>
  <si>
    <t>будет создано 300 рабочих мест</t>
  </si>
  <si>
    <t>УКЗиСП, УЭиБП, акиматы районов и городов, заместитель акима области</t>
  </si>
  <si>
    <t>ЦИ                                                                                 Уровень безработицы</t>
  </si>
  <si>
    <t>тыс. чел</t>
  </si>
  <si>
    <r>
      <t xml:space="preserve">КНИ - 11 </t>
    </r>
    <r>
      <rPr>
        <sz val="14"/>
        <rFont val="Times New Roman"/>
        <family val="1"/>
        <charset val="204"/>
      </rPr>
      <t>Доля населения, имеющего доходы ниже величины прожиточного минимума/ ниже черты бедности (по области)</t>
    </r>
  </si>
  <si>
    <t>Показатель результата 1.1
Количество трудоустроенных граждан</t>
  </si>
  <si>
    <t>Отдел занятости и социальных программ, акимат города Семей, заместитель акима города - Абилдаев К.А</t>
  </si>
  <si>
    <t xml:space="preserve">аместитель акима области – Раханов М.А., УО, акиматы районов и городов </t>
  </si>
  <si>
    <t>ЦИ                                                                            Охват детей дошкольным воспитанием и обучением от 2 до 6 лет</t>
  </si>
  <si>
    <t>Комплексный капитальный ремонт здания КГДУ "Ясли - сад № 3"</t>
  </si>
  <si>
    <t>ОО</t>
  </si>
  <si>
    <t>кол</t>
  </si>
  <si>
    <t>Комплексный капитальный ремонт здания КГДУ "Детский сад № 15"</t>
  </si>
  <si>
    <t xml:space="preserve">Строительство детского сада на 320 мест в п.Бобровка  г. Семей </t>
  </si>
  <si>
    <t>ОО, акимат города Семей</t>
  </si>
  <si>
    <t>Будут созданы 126 рабочих мест (постоянных - 81 /временных - 45)</t>
  </si>
  <si>
    <t>Строительство детского сада  на 320 мест в жилом районе Карагайлы  г. Семей</t>
  </si>
  <si>
    <t>Строительство детского сада на 320 мест в п.Восточный (левый) г. Семей</t>
  </si>
  <si>
    <t xml:space="preserve">ТОО «Алтын Ұя» - «Строительство детского сада на 320 мест», </t>
  </si>
  <si>
    <t>Управление строительства, акимат города</t>
  </si>
  <si>
    <t>Показатель результата 1.1 Уровень предшкольной подготовки детей</t>
  </si>
  <si>
    <t xml:space="preserve">Отдел образования, акимат города,
заместитель акима города
</t>
  </si>
  <si>
    <t>Официальные данные</t>
  </si>
  <si>
    <t xml:space="preserve">ЦИ 
Доля дошкольных организаций, соответствующих критериям оценки качества воспитания и обучения независимо от форм собственности
</t>
  </si>
  <si>
    <t xml:space="preserve">Показатель результата 1.1
Доля педагогов, имеющих профильное образование, от общего количества руководителей, методистов, воспитателей дошкольных организаций
</t>
  </si>
  <si>
    <t>Административные даные</t>
  </si>
  <si>
    <t xml:space="preserve">Показатель результата 1.2
Доля педагогов дошкольных организаций, прошедших курсы повышения квалификации
</t>
  </si>
  <si>
    <r>
      <rPr>
        <i/>
        <sz val="14"/>
        <rFont val="Times New Roman"/>
        <family val="1"/>
        <charset val="204"/>
      </rPr>
      <t>Показатель результата 1.2</t>
    </r>
    <r>
      <rPr>
        <sz val="14"/>
        <rFont val="Times New Roman"/>
        <family val="1"/>
        <charset val="204"/>
      </rPr>
      <t xml:space="preserve">
Доля основных и средних школ, обеспеченных предметными кабинетами физики, химии, биологии, робототехники, STEM (по городу)</t>
    </r>
    <r>
      <rPr>
        <sz val="14"/>
        <rFont val="Calibri"/>
        <family val="2"/>
        <charset val="204"/>
        <scheme val="minor"/>
      </rPr>
      <t xml:space="preserve">
</t>
    </r>
  </si>
  <si>
    <r>
      <rPr>
        <i/>
        <sz val="14"/>
        <rFont val="Times New Roman"/>
        <family val="1"/>
        <charset val="204"/>
      </rPr>
      <t>Показатель результата 1.3</t>
    </r>
    <r>
      <rPr>
        <sz val="14"/>
        <rFont val="Times New Roman"/>
        <family val="1"/>
        <charset val="204"/>
      </rPr>
      <t xml:space="preserve">
Доля школ, охваченных высокоскоростным Интернетом</t>
    </r>
    <r>
      <rPr>
        <sz val="14"/>
        <rFont val="Calibri"/>
        <family val="2"/>
        <charset val="204"/>
        <scheme val="minor"/>
      </rPr>
      <t xml:space="preserve">
</t>
    </r>
  </si>
  <si>
    <t xml:space="preserve">Показатель результата 1.1
Доля школ, расположенных в типовых зданиях
</t>
  </si>
  <si>
    <t>Строительство  и реконструкция  лагерей</t>
  </si>
  <si>
    <t>Показатель результата 1.3 Доля объектов технического и профессионального, послесреднего образования (ТиПО), расположенных в типовых зданиях</t>
  </si>
  <si>
    <t xml:space="preserve">Отдел образования, акимат города, заместитель акима города
</t>
  </si>
  <si>
    <t>Показатель результата 2.1 Охват населенных пунктов первичной медико - санитарной и консультативно - диагностической помощью (по области)</t>
  </si>
  <si>
    <t>УЗ, акимат города, заместитель акима города</t>
  </si>
  <si>
    <t>УКРЯиАД, акиматы районов и городов,Заместитель акима области</t>
  </si>
  <si>
    <t xml:space="preserve">Строительство объектов культуры </t>
  </si>
  <si>
    <r>
      <rPr>
        <sz val="14"/>
        <rFont val="Times New Roman"/>
        <family val="1"/>
        <charset val="204"/>
      </rPr>
      <t>Показатель результата 3.1
Рост обеспеченности объектами и услугами культуры</t>
    </r>
    <r>
      <rPr>
        <sz val="14"/>
        <rFont val="Calibri"/>
        <family val="2"/>
        <charset val="204"/>
        <scheme val="minor"/>
      </rPr>
      <t xml:space="preserve">
</t>
    </r>
  </si>
  <si>
    <t>Текущий ремонт  объектов культуры</t>
  </si>
  <si>
    <t xml:space="preserve">Строительство  объектов культуры </t>
  </si>
  <si>
    <t>Показатель результата 4.1                                                        Доведение численности граждан, занимающихся физической культурой и спортом, до 52% от общего населения</t>
  </si>
  <si>
    <t>Отдел развития физической культуры и спорта, акимат г.Семей.  Заместитель акима города</t>
  </si>
  <si>
    <t>Строительство и реконструкция  объекта спорта</t>
  </si>
  <si>
    <t>Строительство и реконструкция  объектов спорта за счет других источников</t>
  </si>
  <si>
    <t xml:space="preserve">Показатель результата 5.1                                        Увеличение доли внутренних дорог в хорошем и удовлетворительном состоянии </t>
  </si>
  <si>
    <t xml:space="preserve">Отдел транспорта и автомобильных дорог, акимат города.
Заместитель акима города 
</t>
  </si>
  <si>
    <t xml:space="preserve">Показатель результата 6.1                                                  Обеспечение доступа населения к услугам водоснабжения </t>
  </si>
  <si>
    <t xml:space="preserve">Отдел ЖКХ, акимат города.
Заместитель акима города.
</t>
  </si>
  <si>
    <t>Показатель результата 6.2                                                                    Снижение износа электрических сетей</t>
  </si>
  <si>
    <t xml:space="preserve">Отдел строительства, акимат города.
Заместитель акима города.
</t>
  </si>
  <si>
    <t>тыс. кв.м</t>
  </si>
  <si>
    <r>
      <rPr>
        <sz val="14"/>
        <rFont val="Times New Roman"/>
        <family val="1"/>
        <charset val="204"/>
      </rPr>
      <t>Показатель результата 6.3
Общая площадь введенных в эксплуатацию жилых зданий</t>
    </r>
    <r>
      <rPr>
        <sz val="14"/>
        <rFont val="Calibri"/>
        <family val="2"/>
        <charset val="204"/>
        <scheme val="minor"/>
      </rPr>
      <t xml:space="preserve">
</t>
    </r>
  </si>
  <si>
    <t>Показатель результата 6.4                                                                      Развитие инфраструктуры теплообеспечения (Обеспеченность доступа к теплообеспечению)</t>
  </si>
  <si>
    <t>ОАиГ, акимат города</t>
  </si>
  <si>
    <t>Показатель результата 7.1                                                                               Доведение до действующих норм положенности числа участковых пунктов полиции</t>
  </si>
  <si>
    <t xml:space="preserve">ДП, акимат города. 
Заместитель акима города 
</t>
  </si>
  <si>
    <t xml:space="preserve">ЦИ 
Обеспечение населения услугами по сбору и вывозу отходов (по городу)
</t>
  </si>
  <si>
    <t>ДЧС, акимат города.</t>
  </si>
  <si>
    <t xml:space="preserve">Комплексный капитальный ремонт колледжей </t>
  </si>
  <si>
    <t>КНИ - 15
Уровень удовлетворенности населения экологическим качеством жизни (по области)</t>
  </si>
  <si>
    <t>Акимат города</t>
  </si>
  <si>
    <t>Ведомствен-ные
данные</t>
  </si>
  <si>
    <t>КНИ - 28 Доля ВДС МСП в ВВП (по области)</t>
  </si>
  <si>
    <t xml:space="preserve">УПИИР, акиматы районов и городов, заместитель акима
</t>
  </si>
  <si>
    <t>КНИ - 29
Доля ВДС среднего предпринимательства в ВВП по области</t>
  </si>
  <si>
    <t>КНИ - 30 Инвестиции в основной капитал (ИОК) ( по области)</t>
  </si>
  <si>
    <t>по городу</t>
  </si>
  <si>
    <t>Отдел предпринимательства, акимат города. Заместитель акима города</t>
  </si>
  <si>
    <t>КНИ - 31  Доля внешних инвестиций в общем объеме ИОК ( по области)</t>
  </si>
  <si>
    <t>Частная компания «Xin Yi Ltd» - «Строительство многофункционального рынка со складскими и торговыми помещениями», площадью 5 000,0 м2.</t>
  </si>
  <si>
    <t>70 рабочих мест</t>
  </si>
  <si>
    <t xml:space="preserve">ЦИ 
Доля переработки и утилизации коммунальных отходов по области  </t>
  </si>
  <si>
    <t>Заместитель акима области – 
Оспанов Д.Р.,
УПРиРП, акиматы районов и городов</t>
  </si>
  <si>
    <t>ЦИ Доля организаций образования, создавших условия для инклюзивного образования</t>
  </si>
  <si>
    <t>Цель 2. Содействие занятости населения и усиление адресности социальной поддержки</t>
  </si>
  <si>
    <t>ЦИ 4.                                                                                100 рабочих мест на 10 000 населения</t>
  </si>
  <si>
    <t>Отдел занятости и соц. программ, акимат города, заместитель акима Абилдаев К.А</t>
  </si>
  <si>
    <t>Чел.</t>
  </si>
  <si>
    <t xml:space="preserve">Цель 3. Усовершенствование технологии очистки сточных вод </t>
  </si>
  <si>
    <t>ЦИ 5.                                                                          Охват населения очисткой сточных вод</t>
  </si>
  <si>
    <t>Отдел ЖКХ, акимат города, заместитель акима Топаев Б.Ш</t>
  </si>
  <si>
    <t xml:space="preserve">	Цель 4.  Обеспеченность населения жильем</t>
  </si>
  <si>
    <t>ЦИ 6.                                                            Обеспеченность жильем на одного проживающего</t>
  </si>
  <si>
    <t>Отдел строительства, акимат города, заместитель акима Топаев Б.Ш.</t>
  </si>
  <si>
    <t>Стат. данные</t>
  </si>
  <si>
    <t>кв. м</t>
  </si>
  <si>
    <t>Цель 5.  Предотвращение насилия в семье в отношении детей и женщин</t>
  </si>
  <si>
    <t xml:space="preserve">Показатель результата 1.  Увеличение числа правонарушателей, привлекаемых к административной ответственности в сфере семейно-бытовых   отношений </t>
  </si>
  <si>
    <t>ОП, акимат города, заместитель акима города Абилдаев К.А</t>
  </si>
  <si>
    <t>Цель 6. Повышение эффективности борьбы с преступностью, своевременное выявление и раскрытие преступлений</t>
  </si>
  <si>
    <t xml:space="preserve">ЦИ 8.   
Сокращение доступности синтетических наркотиков путем увеличения их изъятий из незаконного оборота </t>
  </si>
  <si>
    <t>На 100 тыс. чел.</t>
  </si>
  <si>
    <t>Цель 7. Расширение сферы применения для государственного языка и усиление роли как межэтнического общения</t>
  </si>
  <si>
    <t>Отдел культуры и развития языков, акимат города, заместитель акима города</t>
  </si>
  <si>
    <t>Цель 8. Развитие инфраструктуры по обеспечению безопасности в ЧС</t>
  </si>
  <si>
    <t>Задача 1. Защита населения и территорий от ЧС и его негативных последствий</t>
  </si>
  <si>
    <t xml:space="preserve">ДЧС, акимат города.
 Заместитель акима города
</t>
  </si>
  <si>
    <t xml:space="preserve">Ведомственные данные   </t>
  </si>
  <si>
    <t xml:space="preserve">Показатель результата 1.4
Уровень оповещения населения при угрозе ЧС
</t>
  </si>
  <si>
    <t>Показатель результата 10.  Обеспеченность системами перехвата цифрового телерадиовещания</t>
  </si>
  <si>
    <t>Цель 10. Создание условий для повышения конкурентоспособности субъектов АПК</t>
  </si>
  <si>
    <t>Задача 6. Повышение экономической доступности товаров, работ и услуг в животноводстве</t>
  </si>
  <si>
    <t>Показатель результата 2.  
Численность племенного поголовья КРС во всех категориях хозяйств</t>
  </si>
  <si>
    <t>Отдел сельского хозяйства, акимат города, заместитель акима города 
Тлеужанов Е.Х</t>
  </si>
  <si>
    <t>Показатель результата 3.  
Численность племенного поголовья МРС во всех категориях хозяйств</t>
  </si>
  <si>
    <t>ГБ</t>
  </si>
  <si>
    <t>Техническое перевооружение канализационного коллектора в пос. Ушактар (электроснабжение и технологическое оборудование КНС-1, КНС-2)</t>
  </si>
  <si>
    <t xml:space="preserve">Разработка ПСД на строительство наружных инженерных сетей и благоустройство к жилым домам (поз.101-129) в жилом районе Карагайлы - 2 </t>
  </si>
  <si>
    <t>Разработка ПСД на строительство пешеходного моста ко дворцу школьников со стороны улицы Бозтаева</t>
  </si>
  <si>
    <t xml:space="preserve">Разработка ПСД на строительство пешеходного моста ко дворцу школьников со стороны улицы Танирбергенова  </t>
  </si>
  <si>
    <t>Разработка ПСД на реконструкцию улиц Молдагалиева и Джамбула от улицы Танирбергенова до улицы Сорокина</t>
  </si>
  <si>
    <t>Из ГБ</t>
  </si>
  <si>
    <t>Разработка ПСД на капитальный ремонт ГДК</t>
  </si>
  <si>
    <t xml:space="preserve">  отдел культуры и развития языков, акимат г.Семей</t>
  </si>
  <si>
    <t xml:space="preserve">УЭиЖКХ,  отдел ЖКХ,акимат города Семейв </t>
  </si>
  <si>
    <t>УС, отдел строительства,  акимат г. Семей</t>
  </si>
  <si>
    <t>Отдел строительства,  акимат г. Семей</t>
  </si>
  <si>
    <t xml:space="preserve">Комплексный капитальный ремонт  школ </t>
  </si>
  <si>
    <t xml:space="preserve">ДЧС, акимат города.
 Заместитель акима города - Топаев Б.Ш
</t>
  </si>
  <si>
    <t>485022015</t>
  </si>
  <si>
    <t>ОБ</t>
  </si>
  <si>
    <t>Комплексный капитальный ремонт здания КГУ "Средняя общеобразовательная школа № 1 имени Н.Г.Чернышевского"</t>
  </si>
  <si>
    <t>Комплексный капитальный ремонт здания КГУ "Средняя общеобразовательная школа №2 имени Каныша Сатпаева"</t>
  </si>
  <si>
    <t xml:space="preserve">Комплексный капитальный ремонт здания КГУ "Гимназия №6 города Семей" </t>
  </si>
  <si>
    <t>Комплексный капитальный ремонт здания КГУ "Средняя общеобразовательная школа № 9"</t>
  </si>
  <si>
    <t xml:space="preserve">Комплексный капитальный ремонт здания КГУ "Средняя общеобразовательная школа №13" </t>
  </si>
  <si>
    <t>Комплексный капитальный ремонт здания КГУ "Средняя общеобразовательная школа № 19"</t>
  </si>
  <si>
    <t>Комплексный капитальный ремонт здания КГУ "Средняя общеобразовательная школа №28"</t>
  </si>
  <si>
    <t xml:space="preserve">Комплексный капитальный ремонт здания КГУ "Средняя общеобразовательная школа №30" </t>
  </si>
  <si>
    <t>Комплексный капитальный ремонт здания КГУ "Средняя общеобразовательная школа №34 имени Бауыржана Момышулы"</t>
  </si>
  <si>
    <t>Комплексный капитальный ремонт здания КГУ "Средняя общеобразовательная школа №35"</t>
  </si>
  <si>
    <t xml:space="preserve">Комплексный капитальный ремонт здания КГУ "Средняя общеобразовательная школа №36" </t>
  </si>
  <si>
    <t xml:space="preserve">Комплексный капитальный ремонт здания КГУ "Гимназия №37 имени Ыбырая Алтынсарина" </t>
  </si>
  <si>
    <t xml:space="preserve">Комплексный капитальный ремонт здания КГУ "Средняя общеобразовательная школа №40" </t>
  </si>
  <si>
    <t>Комплексный капитальный ремонт здания КГУ "Средняя общеобразовательная школа №41"</t>
  </si>
  <si>
    <t xml:space="preserve">Комплексный капитальный ремонт здания КГУ "Средняя общеобразовательная школа №42 с пришкольным интернатом" </t>
  </si>
  <si>
    <t xml:space="preserve">Комплексный капитальный ремонт здания КГУ "Средняя общеобразовательная школа № 4" </t>
  </si>
  <si>
    <t>Комплексный капитальный ремонт здания КГУ "Средняя общеобразовательная школа-лицей № 7"</t>
  </si>
  <si>
    <t>Комплексный капитальный ремонт здания КГУ "Средняя общеобразовательная школа-комплекс художественно-эстетического образования и воспитания №8"</t>
  </si>
  <si>
    <t>Комплексный капитальный ремонт здания КГУ "Средняя общеобразовательная школа №21"</t>
  </si>
  <si>
    <t>Комплексный капитальный ремонт здания КГУ "Средняя общеобразовательная школа №12"</t>
  </si>
  <si>
    <t>Комплексный капитальный ремонт здания КГУ "Средняя общеобразовательная школа №16 имени Толеубая Аманова"</t>
  </si>
  <si>
    <t>Комплексный капитальный ремонт здания КГУ "Средняя общеобразовательная школа №17"</t>
  </si>
  <si>
    <t>Комплексный капитальный ремонт здания КГУ "Средняя общеобразовательная школа №18"</t>
  </si>
  <si>
    <t>Комплексный капитальный ремонт здания КГУ "Средняя общеобразовательная школа №20"</t>
  </si>
  <si>
    <t>Комплексный капитальный ремонт здания КГУ "Средняя общеобразовательная школа № 23"</t>
  </si>
  <si>
    <t xml:space="preserve">Комплексный капитальный ремонт здания КГУ "Средняя общеобразовательная школа №25" </t>
  </si>
  <si>
    <t>Комплексный капитальный ремонт здания КГУ "Средняя общеобразовательная школа №27"</t>
  </si>
  <si>
    <t xml:space="preserve">Комплексный капитальный ремонт здания КГУ "Средняя общеобразовательная школа №29 "Пальмира"  </t>
  </si>
  <si>
    <t>Комплексный капитальный ремонт здания КГУ "Средняя общеобразовательная школа №31"</t>
  </si>
  <si>
    <t xml:space="preserve">Комплексный капитальный ремонт здания КГУ "Средняя общеобразовательная школа №33 имени Кайрата Рыскулбекова" </t>
  </si>
  <si>
    <t>Комплексный капитальный ремонт здания КГУ "Средняя общеобразовательная школа №15"</t>
  </si>
  <si>
    <t>Комплексный капитальный ремонт здания КГУ "Средняя общеобразовательная школа №39 имени Алихана Бокейхана"</t>
  </si>
  <si>
    <t>Комплексный капитальный ремонт здания КГУ "Средняя общеобразовательная школа № 43"</t>
  </si>
  <si>
    <t xml:space="preserve">Комплексный капитальный ремонт здания КГКП "Дворец творчества детей и молодежи" </t>
  </si>
  <si>
    <t xml:space="preserve"> УО, акимат города Семе</t>
  </si>
  <si>
    <t xml:space="preserve">Комплексный капитальный ремонт здания КГКП "Областной детский биологический центр" </t>
  </si>
  <si>
    <t xml:space="preserve">Комплексный капитальный ремонт здания КГКП "Детская музыкальная школа №1 " </t>
  </si>
  <si>
    <t xml:space="preserve">Комплексный капитальный ремонт здания КГКП "Детская школа искусств " </t>
  </si>
  <si>
    <t>Комплексный капитальный ремонт здания Семипалатинский финансово-экономический колледж имени Р.Байсеитова</t>
  </si>
  <si>
    <t>Комплексный капитальный ремонт здания КГКП  "Геологоразведочный колледж"  УО  области Абай</t>
  </si>
  <si>
    <t>Комплексный капитальный ремонт здания КГКП «Высший колледж геодезии, картографии и строительства»</t>
  </si>
  <si>
    <t>Комплексный капитальный ремонт здания КГКП «Колледж транспорта»</t>
  </si>
  <si>
    <t>Комплексный капитальный ремонт здания КГКП «Политехнический колледж»</t>
  </si>
  <si>
    <t>Комплексный капитальный ремонт здания КГКП «Электротехнический колледж»</t>
  </si>
  <si>
    <t>Комплексный капитальный ремонт здания КГКП «Музыкальное училище имени М.Тулебаева»</t>
  </si>
  <si>
    <t>Капитальный ремонт объектов культуры</t>
  </si>
  <si>
    <t>Капитальный ремонт здания государственной филармонии имени А. Кашаубаева</t>
  </si>
  <si>
    <t xml:space="preserve">Капитальный ремонт здания Библеотеки им Абая в г Семей Абайской области </t>
  </si>
  <si>
    <t xml:space="preserve">Капитальный ремонт здания Театра  им Абая в г Семей Абайской области </t>
  </si>
  <si>
    <t xml:space="preserve">Капитальный ремонт здания Краеведческого музея   в г Семей Абайской области </t>
  </si>
  <si>
    <t xml:space="preserve">Капитальный ремонт здания музея им Достоеваского   в г Семей Абайской области </t>
  </si>
  <si>
    <t xml:space="preserve">Капитальный ремонт здания Городской дом культуры в г Семей Абайской области </t>
  </si>
  <si>
    <t>УСХ, отдел сельского хозяйства</t>
  </si>
  <si>
    <t xml:space="preserve">Открытие не менее 100 современных кабинетов физики, химии, биологии, робототехники, STEM </t>
  </si>
  <si>
    <t>Акимат города Семей, ЖКХ</t>
  </si>
  <si>
    <t>ТОО "СемАЗ"«Создание производственной площадки по сборке транспортных средств с увеличением доли локализации производства на базе административно-производственного корпуса"</t>
  </si>
  <si>
    <t>Цель 6. Формирование странового туристского бренда Казахстана и создание его положительного имиджа</t>
  </si>
  <si>
    <t>Цель 7. Создание условий для повышения конкурентоспособности субъектов АПК</t>
  </si>
  <si>
    <t>Задача 6. Повышение экономической доступности товаров, работ и услуг для производства продукции по переработке сельскохозяйственного сырья</t>
  </si>
  <si>
    <t>Показатель результата 1.2
Доля переработки молока</t>
  </si>
  <si>
    <t>Цель 8. Обеспечение эффективной профилактика в сфере охраны здоровья и формирование у населения приверженности здоровому образу жизни</t>
  </si>
  <si>
    <t>Задача 7. Укрепление здоровья населения через снижение поведенческих факторов риска для профилактики неинфекционных хронических заболеваний</t>
  </si>
  <si>
    <t>Задача 8. Снижение поведенческих факторов риска для профилактики инфекционных заболеваний</t>
  </si>
  <si>
    <t>Цель 9. Улучшение доступности и качества предоставляемых медицинских услуг</t>
  </si>
  <si>
    <t>Задача 9. Снижение причин основных видов смертностей</t>
  </si>
  <si>
    <t xml:space="preserve"> Задача 10. Обеспечение охраны здоровья матери и ребенка</t>
  </si>
  <si>
    <t xml:space="preserve">            Задача 11. Обеспечение санитарно-эпидемиологического благополучия населения</t>
  </si>
  <si>
    <t xml:space="preserve">            Задача 12.  Повышение качества подготовки медицинских кадров и развитие медицинской науки</t>
  </si>
  <si>
    <t>Цель 10. Обеспечение всеобщего охвата населения медицинской помощью</t>
  </si>
  <si>
    <t>Задача 13. Совершенствование планирования объемов медицинских услуг и тарифной политики</t>
  </si>
  <si>
    <t>Задача 14. Обеспечение доступности оказания медицинской помощи через цифровизацию системы здравоохранения, улучшению лекарственной обеспеченности и материально-технической базой организации здравоохранения</t>
  </si>
  <si>
    <t>Цель 11. Содействие занятости населения и усиление адресности социальной поддержки</t>
  </si>
  <si>
    <t xml:space="preserve">Задача 15. Трудоустройство граждан, из них молодежи </t>
  </si>
  <si>
    <t>Цель 12. Повышение уровня развития умений и навыков детей дошкольного возраста</t>
  </si>
  <si>
    <t>Задача 16. Повышение уровня развития умений и навыков воспитанников</t>
  </si>
  <si>
    <t>Задача 17. Усилить кадровый потенциал системы дошкольного образования путем совершенствования системы их подготовки, повышения квалификации</t>
  </si>
  <si>
    <t>Цель 13. Создание эргономичной и безопасной среды с современной материально-технической базой</t>
  </si>
  <si>
    <t>Задача 18. Обеспечение школ комфортной, безопасной и современной образовательной средой</t>
  </si>
  <si>
    <t xml:space="preserve">Цель 14. Обеспечение минимально обязательного уровня доступности объектов и услуг (благ) населению в зависимости от типа и размера (численности населения) населенных пунктов </t>
  </si>
  <si>
    <t>Задача 19. Создание комфортной среды для жителей городов и сел</t>
  </si>
  <si>
    <t>Цель 15. Повышение качества жилищно-коммунальных услуг путем развития коммунального сектора</t>
  </si>
  <si>
    <t>Задача 20. Повышение надежности оказания услуг теплоснабжения потребителям</t>
  </si>
  <si>
    <t>Задача 21. Повышение надежности оказания услуг водоснабжения потребителям</t>
  </si>
  <si>
    <t>Задача 22. Повышение надежности оказания услуг водоотведения потребителям</t>
  </si>
  <si>
    <t>Цель 16. Сохранение, рациональное использование и воспроизводство лесных ресурсов, ресурсов животного мира, объектов природно - заповедного фонда.</t>
  </si>
  <si>
    <t>Задача 23. Вовлеченность населения в экологические акции и инициативы</t>
  </si>
  <si>
    <t>Задача 24. Увеличение лесистости</t>
  </si>
  <si>
    <r>
      <t xml:space="preserve">           </t>
    </r>
    <r>
      <rPr>
        <b/>
        <i/>
        <sz val="14"/>
        <rFont val="Times New Roman"/>
        <family val="1"/>
        <charset val="204"/>
      </rPr>
      <t>Цель 17. Акселерация роста предпринимателей</t>
    </r>
  </si>
  <si>
    <t>Задача 25. Совершенствование регуляторной политики в сфере предпринимательской деятельности</t>
  </si>
  <si>
    <t>Цель 18. Взращивание устойчивой прослойки бизнеса</t>
  </si>
  <si>
    <t>Задача 26. Повышение доступности финансирования для конкурентоспособных субъектов среднего предпринимательства</t>
  </si>
  <si>
    <t>Цель 19. Улучшение бтзнес - климата и стимулирование притока инвестиций в экономику региона</t>
  </si>
  <si>
    <t>Задача 27. Дальнейшее развитие экосистемы привлечения инвестиций</t>
  </si>
  <si>
    <t>Задача 5. Привлечение иностранных туристов</t>
  </si>
  <si>
    <t>ЦИ 10.                                                                               Доля населения владеющего государственным языком</t>
  </si>
  <si>
    <t>Показатель результата 1. Обеспеченность пожарными депо</t>
  </si>
  <si>
    <t xml:space="preserve">Показатель результата 2.
Обеспеченность спасательными станциями
</t>
  </si>
  <si>
    <t xml:space="preserve">Показатель результата 3.
Количество необходимого капитального ремонта пожарных депо и спасательных станций
</t>
  </si>
  <si>
    <t xml:space="preserve">Показатель результата 4. Обеспеченность средствами оповещения
</t>
  </si>
  <si>
    <t>Акимат города Семей, отдел предпринимательства</t>
  </si>
  <si>
    <t>Проведение круглых столов с субъектами МСБ</t>
  </si>
  <si>
    <t xml:space="preserve">Отдел предпринимательства, акимат города Семей,
</t>
  </si>
  <si>
    <t xml:space="preserve">Отдел предпринимательства, акимат города Семей,
 </t>
  </si>
  <si>
    <t xml:space="preserve">Отдел сельского хозяйства, акимат города Семей
</t>
  </si>
  <si>
    <t xml:space="preserve">Отдел сельского хозяйства, акимат города Семей
 </t>
  </si>
  <si>
    <t>Отдел сельского хозяйства, акимат города Семей</t>
  </si>
  <si>
    <t>Показатель результата 7.2 
Обеспеченность инфраструкторой ЧС</t>
  </si>
  <si>
    <t>Всего финансовые ресурсы по 4  направлению, в том числе:</t>
  </si>
  <si>
    <t>Всего финансовые ресурсы:</t>
  </si>
  <si>
    <t>Всего финансовые ресурсы по всем 4-м  направлениям, в том числе:</t>
  </si>
  <si>
    <t>Отдел предпринимательства, акимат города Семей, АО СПК Семей</t>
  </si>
  <si>
    <t xml:space="preserve"> Отдел занятости и социальных программ, акимат города Семей </t>
  </si>
  <si>
    <t xml:space="preserve">Увеличение ярмарочных площадок </t>
  </si>
  <si>
    <t>Строительство пристройки на 500 мест к зданию СОШ № 4 г.Семей</t>
  </si>
  <si>
    <t>Строительство пристройки на 500 мест к зданию  к СОШ № 30 г.Семей</t>
  </si>
  <si>
    <t>Строительство второго корпуса для КГУ СОШ № 11 отдела образования г Семей, в том числе:</t>
  </si>
  <si>
    <t xml:space="preserve"> </t>
  </si>
  <si>
    <t>количество проектов</t>
  </si>
  <si>
    <t>Благоустройство общественных пространств  города</t>
  </si>
  <si>
    <t>Разработка дизайн-кода города Семей</t>
  </si>
  <si>
    <t>МБ  (бюджет г.Семей)</t>
  </si>
  <si>
    <t>МБ (бюджет г.Семей)</t>
  </si>
  <si>
    <t>Дизайн-код г. Семей</t>
  </si>
  <si>
    <t>Разработка брендбуков и стандартов качества озеленения городов</t>
  </si>
  <si>
    <t>МБ (ОБ)</t>
  </si>
  <si>
    <t>Отдел АиГ, отдел ЗО, заместитель акима города</t>
  </si>
  <si>
    <t>Строительство внешней инфраструктуры ТЭЦ-3 в г.Семей</t>
  </si>
  <si>
    <t>СА, ГП, КНБ, АФМ, МИО</t>
  </si>
  <si>
    <t>World Justice Project</t>
  </si>
  <si>
    <t>Реализация проектов по повышению роли женщин в общественно-политической жизни страны, создание равных возможностей для самореализации</t>
  </si>
  <si>
    <t xml:space="preserve">УВП, акиматы городов и районов </t>
  </si>
  <si>
    <t>город Семей (город областного значения)</t>
  </si>
  <si>
    <t>УВП, ОВП, акимат города</t>
  </si>
  <si>
    <t>МИО</t>
  </si>
  <si>
    <t>Цель 21. Переход Республики Казахстан к низкоуглеродному развитию</t>
  </si>
  <si>
    <t>Цель 20. Равные условия и возможности во всех сферах общественной жизнедеятельности и развитие гражданского общества</t>
  </si>
  <si>
    <t>Задача 28. Укрепление института гендерного равенства</t>
  </si>
  <si>
    <t xml:space="preserve">Первый заместитель акима области – 
Садыр Е.Ә.,
УПИИР, акиматы районов и городов </t>
  </si>
  <si>
    <t xml:space="preserve"> КНИ - 38 Значение индекса верховенства права от World Justice Project по шкале от 0 до 1 (по республике)</t>
  </si>
  <si>
    <t>Строительство Центра искусств в городе Семей области Абай</t>
  </si>
  <si>
    <t>Строительство многофункционального спортивного комплекса с ледовой ареной в городе Семей</t>
  </si>
  <si>
    <t>Строительство ПС на 50 Мвт 220/110/35/10 и ЛЭП 220 кВт к административно-деловому центру города Семей области Абай</t>
  </si>
  <si>
    <t>Строительство внутриквартальных электрических сетей 10кВ и распределительных ПС-10/0,4 кВ в административно-деловом центре города Семей области Абай (1,2 очередь)</t>
  </si>
  <si>
    <t xml:space="preserve">Строительство от подстанции «18» до подстанций «2» и «ПТФ»воздушной электрической сети 110 кВ в городе Семей области Абай </t>
  </si>
  <si>
    <t>Строительство модернизации ПС "312" с увеличением мощности до 40 МВт в микрорайоне Карагайлы в городе Семей области Абай</t>
  </si>
  <si>
    <t>Строительство инженерно-коммуникационной инфраструктуры к жилым домам в административно-деловом центре в г. Семей, области Абай (1,2 очередь)</t>
  </si>
  <si>
    <t>Строительство инженерно-коммуникационной инфраструктуры к жилым домам в административно-деловом центре в г. Семей, области Абай (3 очередь)</t>
  </si>
  <si>
    <t>Строительство инженерно-коммуникационной инфраструктуры к жилым домам в административно-деловом центре в г. Семей, области Абай (4 очередь)</t>
  </si>
  <si>
    <t>Строительство парка в микрорайоне Карагайлы города Семей</t>
  </si>
  <si>
    <t>Благоустройство и реконструкция центральной площади «Независимости» в городе Семей области Абай</t>
  </si>
  <si>
    <t>Благоустройство и озеленение улиц Кунанбая (от улицы Бозтаева), Кенгирбай би и автодороги до Аэропорта</t>
  </si>
  <si>
    <t xml:space="preserve">МБ </t>
  </si>
  <si>
    <t>Реновация городских кварталов и реконструкция парковых зон проекта «Жарқын келешек» (1 этап)</t>
  </si>
  <si>
    <t>Реновация городских кварталов и реконструкция парковых зон проекта «Жарқын келешек» (2 этап)</t>
  </si>
  <si>
    <t>Строительство здания Департамента полиции области Абай г Семей ул.Старый Аэропорт 1/2 (без наружных инженерных сетей)</t>
  </si>
  <si>
    <t>Строительство въездной арки в г.Семей на трассе «Омск-Майкапшагай» (в рамках "Абайға құрмет" область Жетісу)</t>
  </si>
  <si>
    <t>Строительство магистральных сетей ливневой канализации в административно-деловом центре города Семей области Абай (1 этап)</t>
  </si>
  <si>
    <t>Строительство очистных сооружений и ливневой канализации в административно-деловом центре города Семей области Абай</t>
  </si>
  <si>
    <t>Реконструкция транспортной развязки в разных уровнях на пересечении улицы Шугаева и Сатпаева в городе Семей области Абай (планируется за счет СГФ)</t>
  </si>
  <si>
    <t>Строительство продолжения проспекта Ауэзова с выходом на автомобильную дорогу республиканского значения Омск-Майкапчагай в городе Семей</t>
  </si>
  <si>
    <t>Строительство здания областного акимата в административно-делового центре города Семей области Абай</t>
  </si>
  <si>
    <t>Строительство здания областных управлений в административно-делового центре города Семей области Абай</t>
  </si>
  <si>
    <t>Строительство здания областных департаментов в административно-делового центре города Семей области Абай</t>
  </si>
  <si>
    <t>Строительство здания «Семейгенплан» в административно-деловом центре городе Семей области Абай</t>
  </si>
  <si>
    <r>
      <rPr>
        <b/>
        <sz val="14"/>
        <rFont val="Times New Roman"/>
        <family val="1"/>
        <charset val="204"/>
      </rPr>
      <t xml:space="preserve">КНИ-2. </t>
    </r>
    <r>
      <rPr>
        <sz val="14"/>
        <rFont val="Times New Roman"/>
        <family val="1"/>
        <charset val="204"/>
      </rPr>
      <t xml:space="preserve">
Темпы реального роста экономики (по области)</t>
    </r>
  </si>
  <si>
    <r>
      <rPr>
        <b/>
        <sz val="14"/>
        <rFont val="Times New Roman"/>
        <family val="1"/>
        <charset val="204"/>
      </rPr>
      <t xml:space="preserve">КНИ-3. </t>
    </r>
    <r>
      <rPr>
        <sz val="14"/>
        <rFont val="Times New Roman"/>
        <family val="1"/>
        <charset val="204"/>
      </rPr>
      <t xml:space="preserve">
Индекс накопленного роста производительности труда, (по области)</t>
    </r>
  </si>
  <si>
    <r>
      <rPr>
        <b/>
        <sz val="14"/>
        <rFont val="Times New Roman"/>
        <family val="1"/>
        <charset val="204"/>
      </rPr>
      <t>КНИ-20.</t>
    </r>
    <r>
      <rPr>
        <sz val="14"/>
        <rFont val="Times New Roman"/>
        <family val="1"/>
        <charset val="204"/>
      </rPr>
      <t xml:space="preserve"> Экспорт продукции обрабатывающей промышленности (по области)</t>
    </r>
  </si>
  <si>
    <r>
      <t xml:space="preserve">КНИ – 25.
</t>
    </r>
    <r>
      <rPr>
        <sz val="14"/>
        <rFont val="Times New Roman"/>
        <family val="1"/>
        <charset val="204"/>
      </rPr>
      <t>Уровень активности в области инноваций (по области)</t>
    </r>
  </si>
  <si>
    <r>
      <t xml:space="preserve">ЦИ 
</t>
    </r>
    <r>
      <rPr>
        <sz val="14"/>
        <rFont val="Times New Roman"/>
        <family val="1"/>
        <charset val="204"/>
      </rPr>
      <t>Доля внутренних затрат на НИОКР от валового регионального продукта</t>
    </r>
  </si>
  <si>
    <r>
      <rPr>
        <b/>
        <sz val="14"/>
        <rFont val="Times New Roman"/>
        <family val="1"/>
        <charset val="204"/>
      </rPr>
      <t>КНИ 26.</t>
    </r>
    <r>
      <rPr>
        <sz val="14"/>
        <rFont val="Times New Roman"/>
        <family val="1"/>
        <charset val="204"/>
      </rPr>
      <t xml:space="preserve">                                 
Количество внутренних туристов, обслуженных  местами размещения </t>
    </r>
  </si>
  <si>
    <r>
      <t xml:space="preserve">КНИ 27
</t>
    </r>
    <r>
      <rPr>
        <sz val="14"/>
        <rFont val="Times New Roman"/>
        <family val="1"/>
        <charset val="204"/>
      </rPr>
      <t>Количество въездных туристов, обслуженных местами размещения</t>
    </r>
  </si>
  <si>
    <r>
      <rPr>
        <b/>
        <sz val="14"/>
        <rFont val="Times New Roman"/>
        <family val="1"/>
        <charset val="204"/>
      </rPr>
      <t>Показатель результата 1.1</t>
    </r>
    <r>
      <rPr>
        <sz val="14"/>
        <rFont val="Times New Roman"/>
        <family val="1"/>
        <charset val="204"/>
      </rPr>
      <t xml:space="preserve">
Доля переработки мяса</t>
    </r>
    <r>
      <rPr>
        <b/>
        <sz val="14"/>
        <rFont val="Times New Roman"/>
        <family val="1"/>
        <charset val="204"/>
      </rPr>
      <t xml:space="preserve"> </t>
    </r>
  </si>
  <si>
    <r>
      <rPr>
        <b/>
        <sz val="14"/>
        <rFont val="Times New Roman"/>
        <family val="1"/>
        <charset val="204"/>
      </rPr>
      <t xml:space="preserve">Показатель результата 1.3
</t>
    </r>
    <r>
      <rPr>
        <sz val="14"/>
        <rFont val="Times New Roman"/>
        <family val="1"/>
        <charset val="204"/>
      </rPr>
      <t>Доля переработки масличных культур (подсолнечник)</t>
    </r>
  </si>
  <si>
    <r>
      <rPr>
        <b/>
        <sz val="14"/>
        <rFont val="Times New Roman"/>
        <family val="1"/>
        <charset val="204"/>
      </rPr>
      <t>КНИ 6.</t>
    </r>
    <r>
      <rPr>
        <sz val="14"/>
        <rFont val="Times New Roman"/>
        <family val="1"/>
        <charset val="204"/>
      </rPr>
      <t xml:space="preserve">
Ожидаемая продолжительность жизни при рождении</t>
    </r>
    <r>
      <rPr>
        <b/>
        <sz val="14"/>
        <rFont val="Times New Roman"/>
        <family val="1"/>
        <charset val="204"/>
      </rPr>
      <t xml:space="preserve"> (по области)</t>
    </r>
  </si>
  <si>
    <r>
      <rPr>
        <b/>
        <sz val="14"/>
        <rFont val="Times New Roman"/>
        <family val="1"/>
        <charset val="204"/>
      </rPr>
      <t xml:space="preserve">КНИ- 7
</t>
    </r>
    <r>
      <rPr>
        <sz val="14"/>
        <rFont val="Times New Roman"/>
        <family val="1"/>
        <charset val="204"/>
      </rPr>
      <t>Качество результатов среднего образования на основе тестирования PISA, читательская грамотность  (по области)</t>
    </r>
  </si>
  <si>
    <r>
      <t xml:space="preserve">КНИ- 8
</t>
    </r>
    <r>
      <rPr>
        <sz val="14"/>
        <rFont val="Times New Roman"/>
        <family val="1"/>
        <charset val="204"/>
      </rPr>
      <t>Качество результатов среднего образования на основе тестирования PISA, математическая грамотность (по области)</t>
    </r>
  </si>
  <si>
    <r>
      <t xml:space="preserve">КНИ- 9
</t>
    </r>
    <r>
      <rPr>
        <sz val="14"/>
        <rFont val="Times New Roman"/>
        <family val="1"/>
        <charset val="204"/>
      </rPr>
      <t xml:space="preserve">Качество результатов среднего образования на основе тестирования PISA, Естественно-научная грамотность (по области ЦУР) </t>
    </r>
  </si>
  <si>
    <t xml:space="preserve">ЦИ 
Уровень обеспеченности социальными благами и услугами в соответствии с Системой региональных стандартов в городах ( по области)
</t>
  </si>
  <si>
    <r>
      <t xml:space="preserve">Показатель результата 1.2
</t>
    </r>
    <r>
      <rPr>
        <sz val="14"/>
        <rFont val="Times New Roman"/>
        <family val="1"/>
        <charset val="204"/>
      </rPr>
      <t>Охват детей дополнительным образованием</t>
    </r>
  </si>
  <si>
    <r>
      <rPr>
        <b/>
        <i/>
        <sz val="14"/>
        <rFont val="Times New Roman"/>
        <family val="1"/>
        <charset val="204"/>
      </rPr>
      <t> </t>
    </r>
  </si>
  <si>
    <r>
      <rPr>
        <i/>
        <sz val="14"/>
        <rFont val="Times New Roman"/>
        <family val="1"/>
        <charset val="204"/>
      </rPr>
      <t> </t>
    </r>
  </si>
  <si>
    <t>Строительство пешеходного моста через кольцевую автодорогу в районе проспекта Ауэзова, г.Семей области Абай</t>
  </si>
  <si>
    <t>Строительство пешеходного перехода через железнодорожные пути станции "Семей" по адресу: область Абай, город Семей, улица Привокзальная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</si>
</sst>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#,##0.0"/>
    <numFmt numFmtId="167" formatCode="#,##0\ _₸"/>
    <numFmt numFmtId="168" formatCode="#,##0.0\ _₸"/>
    <numFmt numFmtId="169" formatCode="#,##0.00\ _₸"/>
    <numFmt numFmtId="170" formatCode="#,##0.000\ _₸"/>
    <numFmt numFmtId="171" formatCode="#,##0.0000\ _₸"/>
    <numFmt numFmtId="172" formatCode="_-* #,##0.0\ _₸_-;\-* #,##0.0\ _₸_-;_-* &quot;-&quot;?\ _₸_-;_-@_-"/>
    <numFmt numFmtId="173" formatCode="_-* #,##0.0\ _₸_-;\-* #,##0.0\ _₸_-;_-* &quot;-&quot;??\ _₸_-;_-@_-"/>
    <numFmt numFmtId="174" formatCode="_-* #,##0\ _₸_-;\-* #,##0\ _₸_-;_-* &quot;-&quot;??\ _₸_-;_-@_-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Calibri"/>
      <family val="1"/>
      <charset val="204"/>
      <scheme val="minor"/>
    </font>
    <font>
      <sz val="14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4"/>
      <name val="Calibri"/>
      <family val="2"/>
      <charset val="204"/>
    </font>
    <font>
      <i/>
      <sz val="14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43" fontId="3" fillId="2" borderId="0" applyFont="0" applyFill="0" applyBorder="0"/>
    <xf numFmtId="0" fontId="6" fillId="2" borderId="0"/>
    <xf numFmtId="0" fontId="2" fillId="2" borderId="0"/>
    <xf numFmtId="43" fontId="2" fillId="2" borderId="0" applyFont="0" applyFill="0" applyBorder="0" applyAlignment="0" applyProtection="0"/>
    <xf numFmtId="43" fontId="2" fillId="2" borderId="0" applyFont="0" applyFill="0" applyBorder="0" applyAlignment="0" applyProtection="0"/>
    <xf numFmtId="0" fontId="2" fillId="2" borderId="0"/>
    <xf numFmtId="43" fontId="2" fillId="2" borderId="0" applyFont="0" applyFill="0" applyBorder="0" applyAlignment="0" applyProtection="0"/>
    <xf numFmtId="0" fontId="6" fillId="2" borderId="0"/>
    <xf numFmtId="0" fontId="1" fillId="2" borderId="0"/>
    <xf numFmtId="43" fontId="1" fillId="2" borderId="0" applyFont="0" applyFill="0" applyBorder="0"/>
    <xf numFmtId="9" fontId="1" fillId="2" borderId="0" applyFont="0" applyFill="0" applyBorder="0" applyAlignment="0" applyProtection="0"/>
    <xf numFmtId="41" fontId="1" fillId="2" borderId="0" applyFont="0" applyFill="0" applyBorder="0"/>
    <xf numFmtId="9" fontId="13" fillId="0" borderId="0" applyFont="0" applyFill="0" applyBorder="0" applyAlignment="0" applyProtection="0"/>
  </cellStyleXfs>
  <cellXfs count="406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/>
    <xf numFmtId="0" fontId="10" fillId="0" borderId="5" xfId="0" applyFont="1" applyBorder="1" applyAlignment="1">
      <alignment horizontal="left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/>
    <xf numFmtId="167" fontId="8" fillId="0" borderId="5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7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7" fillId="0" borderId="2" xfId="0" applyFont="1" applyBorder="1"/>
    <xf numFmtId="0" fontId="9" fillId="0" borderId="5" xfId="0" applyFont="1" applyBorder="1" applyAlignment="1">
      <alignment horizontal="left"/>
    </xf>
    <xf numFmtId="0" fontId="7" fillId="0" borderId="7" xfId="0" applyFont="1" applyBorder="1"/>
    <xf numFmtId="0" fontId="9" fillId="0" borderId="1" xfId="0" applyFont="1" applyBorder="1" applyAlignment="1">
      <alignment horizontal="left" vertical="center"/>
    </xf>
    <xf numFmtId="166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73" fontId="8" fillId="0" borderId="1" xfId="0" applyNumberFormat="1" applyFont="1" applyBorder="1" applyAlignment="1">
      <alignment vertical="center"/>
    </xf>
    <xf numFmtId="173" fontId="7" fillId="0" borderId="1" xfId="0" applyNumberFormat="1" applyFont="1" applyBorder="1" applyAlignment="1">
      <alignment horizontal="center" vertical="center"/>
    </xf>
    <xf numFmtId="174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66" fontId="7" fillId="0" borderId="1" xfId="0" applyNumberFormat="1" applyFont="1" applyBorder="1"/>
    <xf numFmtId="165" fontId="7" fillId="0" borderId="7" xfId="1" applyNumberFormat="1" applyFont="1" applyFill="1" applyBorder="1" applyAlignment="1">
      <alignment horizontal="left" vertical="center"/>
    </xf>
    <xf numFmtId="165" fontId="7" fillId="0" borderId="1" xfId="1" applyNumberFormat="1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166" fontId="8" fillId="0" borderId="1" xfId="0" applyNumberFormat="1" applyFont="1" applyBorder="1"/>
    <xf numFmtId="166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74" fontId="7" fillId="0" borderId="1" xfId="0" applyNumberFormat="1" applyFont="1" applyBorder="1" applyAlignment="1">
      <alignment horizontal="left" vertical="center"/>
    </xf>
    <xf numFmtId="174" fontId="7" fillId="0" borderId="6" xfId="0" applyNumberFormat="1" applyFont="1" applyBorder="1" applyAlignment="1">
      <alignment horizontal="left" vertical="center"/>
    </xf>
    <xf numFmtId="0" fontId="8" fillId="0" borderId="7" xfId="0" applyFont="1" applyBorder="1"/>
    <xf numFmtId="0" fontId="7" fillId="0" borderId="1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174" fontId="7" fillId="0" borderId="11" xfId="0" applyNumberFormat="1" applyFont="1" applyBorder="1" applyAlignment="1">
      <alignment horizontal="left" vertical="center"/>
    </xf>
    <xf numFmtId="173" fontId="7" fillId="0" borderId="1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174" fontId="7" fillId="0" borderId="1" xfId="0" applyNumberFormat="1" applyFont="1" applyBorder="1" applyAlignment="1">
      <alignment horizontal="left" vertical="center" wrapText="1"/>
    </xf>
    <xf numFmtId="174" fontId="7" fillId="0" borderId="1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172" fontId="8" fillId="0" borderId="1" xfId="0" applyNumberFormat="1" applyFont="1" applyBorder="1" applyAlignment="1">
      <alignment horizontal="center" vertical="center" wrapText="1"/>
    </xf>
    <xf numFmtId="172" fontId="7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left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70" fontId="7" fillId="0" borderId="1" xfId="0" applyNumberFormat="1" applyFont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left" vertical="center" wrapText="1"/>
    </xf>
    <xf numFmtId="171" fontId="7" fillId="0" borderId="1" xfId="0" applyNumberFormat="1" applyFont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168" fontId="7" fillId="0" borderId="3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67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/>
    </xf>
    <xf numFmtId="168" fontId="7" fillId="0" borderId="1" xfId="1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65" fontId="7" fillId="0" borderId="1" xfId="1" applyNumberFormat="1" applyFont="1" applyFill="1" applyBorder="1"/>
    <xf numFmtId="164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wrapText="1"/>
    </xf>
    <xf numFmtId="0" fontId="15" fillId="0" borderId="1" xfId="0" applyFont="1" applyBorder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66" fontId="8" fillId="0" borderId="17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166" fontId="9" fillId="0" borderId="17" xfId="0" applyNumberFormat="1" applyFont="1" applyBorder="1" applyAlignment="1">
      <alignment horizontal="center" vertical="center" wrapText="1"/>
    </xf>
    <xf numFmtId="3" fontId="9" fillId="0" borderId="17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7" xfId="0" applyFont="1" applyBorder="1"/>
    <xf numFmtId="0" fontId="8" fillId="0" borderId="1" xfId="0" applyFont="1" applyBorder="1" applyAlignment="1">
      <alignment horizontal="center" wrapText="1"/>
    </xf>
    <xf numFmtId="166" fontId="8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166" fontId="10" fillId="0" borderId="1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2" xfId="0" applyFont="1" applyBorder="1"/>
    <xf numFmtId="9" fontId="9" fillId="0" borderId="5" xfId="13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66" fontId="9" fillId="0" borderId="13" xfId="0" applyNumberFormat="1" applyFont="1" applyBorder="1" applyAlignment="1">
      <alignment horizontal="center" vertical="center" wrapText="1"/>
    </xf>
    <xf numFmtId="166" fontId="7" fillId="0" borderId="15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7" fillId="0" borderId="22" xfId="0" applyFont="1" applyBorder="1"/>
    <xf numFmtId="0" fontId="7" fillId="0" borderId="17" xfId="0" applyFont="1" applyBorder="1"/>
    <xf numFmtId="0" fontId="10" fillId="0" borderId="0" xfId="0" applyFont="1"/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15" xfId="0" applyFont="1" applyBorder="1" applyAlignment="1">
      <alignment horizontal="left" vertical="center" wrapText="1"/>
    </xf>
    <xf numFmtId="166" fontId="9" fillId="0" borderId="15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65" fontId="8" fillId="0" borderId="1" xfId="1" applyNumberFormat="1" applyFont="1" applyFill="1" applyBorder="1"/>
    <xf numFmtId="166" fontId="7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64" fontId="10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165" fontId="8" fillId="0" borderId="1" xfId="1" applyNumberFormat="1" applyFont="1" applyFill="1" applyBorder="1" applyAlignment="1">
      <alignment vertical="center"/>
    </xf>
    <xf numFmtId="0" fontId="16" fillId="0" borderId="0" xfId="0" applyFont="1"/>
    <xf numFmtId="0" fontId="9" fillId="0" borderId="1" xfId="0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5" fontId="9" fillId="0" borderId="1" xfId="1" applyNumberFormat="1" applyFont="1" applyFill="1" applyBorder="1" applyAlignment="1">
      <alignment horizontal="center" vertical="center"/>
    </xf>
    <xf numFmtId="165" fontId="9" fillId="0" borderId="1" xfId="1" applyNumberFormat="1" applyFont="1" applyFill="1" applyBorder="1" applyAlignment="1">
      <alignment vertical="center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vertical="center" wrapText="1"/>
      <protection locked="0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/>
    <xf numFmtId="0" fontId="9" fillId="0" borderId="1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7" fillId="0" borderId="1" xfId="0" applyNumberFormat="1" applyFont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>
      <alignment horizontal="left" vertical="center" wrapText="1"/>
    </xf>
    <xf numFmtId="166" fontId="7" fillId="0" borderId="0" xfId="0" applyNumberFormat="1" applyFont="1"/>
    <xf numFmtId="4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/>
    <xf numFmtId="0" fontId="8" fillId="0" borderId="26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5" fontId="17" fillId="0" borderId="1" xfId="1" applyNumberFormat="1" applyFont="1" applyFill="1" applyBorder="1" applyAlignment="1">
      <alignment horizontal="center" vertical="center"/>
    </xf>
    <xf numFmtId="0" fontId="17" fillId="0" borderId="0" xfId="0" applyFont="1"/>
    <xf numFmtId="165" fontId="18" fillId="0" borderId="1" xfId="1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20" fillId="0" borderId="0" xfId="0" applyFont="1"/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168" fontId="7" fillId="0" borderId="1" xfId="0" applyNumberFormat="1" applyFont="1" applyBorder="1" applyAlignment="1">
      <alignment horizontal="left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168" fontId="8" fillId="0" borderId="1" xfId="0" applyNumberFormat="1" applyFont="1" applyBorder="1" applyAlignment="1">
      <alignment horizontal="left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168" fontId="8" fillId="0" borderId="2" xfId="0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68" fontId="7" fillId="0" borderId="2" xfId="0" applyNumberFormat="1" applyFont="1" applyBorder="1" applyAlignment="1">
      <alignment vertical="center" wrapText="1"/>
    </xf>
    <xf numFmtId="168" fontId="7" fillId="0" borderId="3" xfId="0" applyNumberFormat="1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/>
    </xf>
    <xf numFmtId="167" fontId="7" fillId="0" borderId="2" xfId="0" applyNumberFormat="1" applyFont="1" applyBorder="1" applyAlignment="1">
      <alignment horizontal="center" vertical="center" wrapText="1"/>
    </xf>
    <xf numFmtId="167" fontId="7" fillId="0" borderId="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168" fontId="7" fillId="0" borderId="2" xfId="0" applyNumberFormat="1" applyFont="1" applyBorder="1" applyAlignment="1">
      <alignment horizontal="center" vertical="center" wrapText="1"/>
    </xf>
    <xf numFmtId="168" fontId="7" fillId="0" borderId="3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vertical="center" wrapText="1"/>
    </xf>
    <xf numFmtId="0" fontId="8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</cellXfs>
  <cellStyles count="14">
    <cellStyle name="Обычный" xfId="0" builtinId="0"/>
    <cellStyle name="Обычный 2" xfId="3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4" xfId="8" xr:uid="{00000000-0005-0000-0000-000004000000}"/>
    <cellStyle name="Обычный 5" xfId="9" xr:uid="{00000000-0005-0000-0000-000005000000}"/>
    <cellStyle name="Процентный" xfId="13" builtinId="5"/>
    <cellStyle name="Процентный 2" xfId="11" xr:uid="{00000000-0005-0000-0000-000007000000}"/>
    <cellStyle name="Финансовый" xfId="1" builtinId="3"/>
    <cellStyle name="Финансовый [0] 2" xfId="12" xr:uid="{00000000-0005-0000-0000-000009000000}"/>
    <cellStyle name="Финансовый 2" xfId="4" xr:uid="{00000000-0005-0000-0000-00000A000000}"/>
    <cellStyle name="Финансовый 2 2" xfId="7" xr:uid="{00000000-0005-0000-0000-00000B000000}"/>
    <cellStyle name="Финансовый 3" xfId="5" xr:uid="{00000000-0005-0000-0000-00000C000000}"/>
    <cellStyle name="Финансовый 4" xfId="10" xr:uid="{00000000-0005-0000-0000-00000D000000}"/>
  </cellStyles>
  <dxfs count="0"/>
  <tableStyles count="0" defaultTableStyle="TableStyleMedium2" defaultPivotStyle="PivotStyleLight16"/>
  <colors>
    <mruColors>
      <color rgb="FFFFEDB3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L1371"/>
  <sheetViews>
    <sheetView tabSelected="1" view="pageBreakPreview" zoomScale="53" zoomScaleSheetLayoutView="53" workbookViewId="0">
      <pane ySplit="4" topLeftCell="A1348" activePane="bottomLeft" state="frozen"/>
      <selection pane="bottomLeft" activeCell="S1360" sqref="S1360"/>
    </sheetView>
  </sheetViews>
  <sheetFormatPr defaultColWidth="9.140625" defaultRowHeight="41.25" customHeight="1" x14ac:dyDescent="0.3"/>
  <cols>
    <col min="1" max="1" width="7.42578125" style="88" customWidth="1"/>
    <col min="2" max="2" width="47.140625" style="261" customWidth="1"/>
    <col min="3" max="3" width="32.140625" style="88" customWidth="1"/>
    <col min="4" max="4" width="21.140625" style="88" customWidth="1"/>
    <col min="5" max="5" width="19" style="88" customWidth="1"/>
    <col min="6" max="6" width="20.42578125" style="88" customWidth="1"/>
    <col min="7" max="7" width="19.140625" style="88" customWidth="1"/>
    <col min="8" max="8" width="16.140625" style="88" customWidth="1"/>
    <col min="9" max="10" width="17.85546875" style="88" customWidth="1"/>
    <col min="11" max="11" width="20" style="88" customWidth="1"/>
    <col min="12" max="12" width="20.5703125" style="88" customWidth="1"/>
    <col min="13" max="13" width="20.140625" style="88" customWidth="1"/>
    <col min="14" max="14" width="23" style="88" customWidth="1"/>
    <col min="15" max="15" width="23.7109375" style="88" customWidth="1"/>
    <col min="16" max="16" width="54.140625" style="261" customWidth="1"/>
    <col min="17" max="17" width="22.5703125" style="57" customWidth="1"/>
    <col min="18" max="18" width="9.140625" style="57"/>
    <col min="19" max="19" width="15.42578125" style="57" bestFit="1" customWidth="1"/>
    <col min="20" max="16384" width="9.140625" style="57"/>
  </cols>
  <sheetData>
    <row r="1" spans="1:16" ht="41.25" customHeight="1" x14ac:dyDescent="0.3">
      <c r="A1" s="374" t="s">
        <v>483</v>
      </c>
      <c r="B1" s="375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5"/>
    </row>
    <row r="2" spans="1:16" ht="41.25" customHeight="1" x14ac:dyDescent="0.3">
      <c r="A2" s="122"/>
      <c r="B2" s="123"/>
      <c r="C2" s="122"/>
      <c r="D2" s="122"/>
      <c r="E2" s="122"/>
      <c r="F2" s="122"/>
      <c r="G2" s="124"/>
      <c r="H2" s="124"/>
      <c r="I2" s="124"/>
      <c r="J2" s="124"/>
      <c r="K2" s="124"/>
      <c r="L2" s="124"/>
      <c r="M2" s="124"/>
      <c r="N2" s="122"/>
      <c r="O2" s="122"/>
      <c r="P2" s="123"/>
    </row>
    <row r="3" spans="1:16" s="125" customFormat="1" ht="41.25" customHeight="1" x14ac:dyDescent="0.3">
      <c r="A3" s="301"/>
      <c r="B3" s="301" t="s">
        <v>0</v>
      </c>
      <c r="C3" s="301" t="s">
        <v>7</v>
      </c>
      <c r="D3" s="301" t="s">
        <v>8</v>
      </c>
      <c r="E3" s="301" t="s">
        <v>1</v>
      </c>
      <c r="F3" s="301" t="s">
        <v>9</v>
      </c>
      <c r="G3" s="301" t="s">
        <v>468</v>
      </c>
      <c r="H3" s="301" t="s">
        <v>479</v>
      </c>
      <c r="I3" s="301" t="s">
        <v>465</v>
      </c>
      <c r="J3" s="301"/>
      <c r="K3" s="301"/>
      <c r="L3" s="301"/>
      <c r="M3" s="301"/>
      <c r="N3" s="301" t="s">
        <v>10</v>
      </c>
      <c r="O3" s="301" t="s">
        <v>11</v>
      </c>
      <c r="P3" s="301" t="s">
        <v>12</v>
      </c>
    </row>
    <row r="4" spans="1:16" s="125" customFormat="1" ht="41.25" customHeight="1" x14ac:dyDescent="0.3">
      <c r="A4" s="301"/>
      <c r="B4" s="301"/>
      <c r="C4" s="301"/>
      <c r="D4" s="301"/>
      <c r="E4" s="301"/>
      <c r="F4" s="301"/>
      <c r="G4" s="301"/>
      <c r="H4" s="301"/>
      <c r="I4" s="55" t="s">
        <v>439</v>
      </c>
      <c r="J4" s="55" t="s">
        <v>440</v>
      </c>
      <c r="K4" s="55" t="s">
        <v>441</v>
      </c>
      <c r="L4" s="55" t="s">
        <v>442</v>
      </c>
      <c r="M4" s="55" t="s">
        <v>443</v>
      </c>
      <c r="N4" s="301"/>
      <c r="O4" s="301"/>
      <c r="P4" s="301"/>
    </row>
    <row r="5" spans="1:16" s="126" customFormat="1" ht="41.25" customHeight="1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</row>
    <row r="6" spans="1:16" ht="41.25" customHeight="1" x14ac:dyDescent="0.3">
      <c r="A6" s="368" t="s">
        <v>484</v>
      </c>
      <c r="B6" s="376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</row>
    <row r="7" spans="1:16" ht="41.25" customHeight="1" x14ac:dyDescent="0.3">
      <c r="A7" s="368" t="s">
        <v>13</v>
      </c>
      <c r="B7" s="376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</row>
    <row r="8" spans="1:16" ht="93.75" x14ac:dyDescent="0.3">
      <c r="A8" s="1"/>
      <c r="B8" s="2" t="s">
        <v>856</v>
      </c>
      <c r="C8" s="1" t="s">
        <v>476</v>
      </c>
      <c r="D8" s="1" t="s">
        <v>14</v>
      </c>
      <c r="E8" s="1" t="s">
        <v>15</v>
      </c>
      <c r="F8" s="1"/>
      <c r="G8" s="1">
        <v>5.7</v>
      </c>
      <c r="H8" s="1">
        <v>3.6</v>
      </c>
      <c r="I8" s="1">
        <v>3.3</v>
      </c>
      <c r="J8" s="1">
        <v>3.4</v>
      </c>
      <c r="K8" s="1">
        <v>2.8</v>
      </c>
      <c r="L8" s="1">
        <v>3</v>
      </c>
      <c r="M8" s="1">
        <v>3.1</v>
      </c>
      <c r="N8" s="1" t="s">
        <v>808</v>
      </c>
      <c r="O8" s="1"/>
      <c r="P8" s="2"/>
    </row>
    <row r="9" spans="1:16" ht="93.75" x14ac:dyDescent="0.3">
      <c r="A9" s="1"/>
      <c r="B9" s="2" t="s">
        <v>857</v>
      </c>
      <c r="C9" s="1" t="s">
        <v>476</v>
      </c>
      <c r="D9" s="1" t="s">
        <v>14</v>
      </c>
      <c r="E9" s="1" t="s">
        <v>15</v>
      </c>
      <c r="F9" s="1"/>
      <c r="G9" s="1">
        <v>105.7</v>
      </c>
      <c r="H9" s="1">
        <v>114.2</v>
      </c>
      <c r="I9" s="1">
        <v>120.3</v>
      </c>
      <c r="J9" s="1">
        <v>127.1</v>
      </c>
      <c r="K9" s="1">
        <v>133.4</v>
      </c>
      <c r="L9" s="1">
        <v>140.19999999999999</v>
      </c>
      <c r="M9" s="1">
        <v>140.4</v>
      </c>
      <c r="N9" s="1"/>
      <c r="O9" s="1"/>
      <c r="P9" s="2"/>
    </row>
    <row r="10" spans="1:16" ht="41.25" customHeight="1" x14ac:dyDescent="0.3">
      <c r="A10" s="1"/>
      <c r="B10" s="299" t="s">
        <v>225</v>
      </c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299"/>
    </row>
    <row r="11" spans="1:16" ht="41.25" customHeight="1" x14ac:dyDescent="0.3">
      <c r="A11" s="1"/>
      <c r="B11" s="9" t="s">
        <v>226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2"/>
    </row>
    <row r="12" spans="1:16" ht="41.25" customHeight="1" x14ac:dyDescent="0.3">
      <c r="A12" s="1"/>
      <c r="B12" s="299" t="s">
        <v>184</v>
      </c>
      <c r="C12" s="29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2"/>
    </row>
    <row r="13" spans="1:16" ht="41.25" customHeight="1" x14ac:dyDescent="0.3">
      <c r="A13" s="286">
        <v>1</v>
      </c>
      <c r="B13" s="287" t="s">
        <v>192</v>
      </c>
      <c r="C13" s="286" t="s">
        <v>189</v>
      </c>
      <c r="D13" s="286"/>
      <c r="E13" s="1" t="s">
        <v>190</v>
      </c>
      <c r="F13" s="286" t="s">
        <v>16</v>
      </c>
      <c r="G13" s="1"/>
      <c r="H13" s="81"/>
      <c r="I13" s="81"/>
      <c r="J13" s="46"/>
      <c r="K13" s="81"/>
      <c r="L13" s="81" t="s">
        <v>191</v>
      </c>
      <c r="M13" s="81"/>
      <c r="N13" s="1"/>
      <c r="O13" s="3"/>
      <c r="P13" s="55"/>
    </row>
    <row r="14" spans="1:16" ht="41.25" customHeight="1" x14ac:dyDescent="0.3">
      <c r="A14" s="286"/>
      <c r="B14" s="287"/>
      <c r="C14" s="286"/>
      <c r="D14" s="286"/>
      <c r="E14" s="286" t="s">
        <v>17</v>
      </c>
      <c r="F14" s="286"/>
      <c r="G14" s="1"/>
      <c r="H14" s="81"/>
      <c r="I14" s="81"/>
      <c r="J14" s="46"/>
      <c r="K14" s="81"/>
      <c r="L14" s="81">
        <v>14000</v>
      </c>
      <c r="M14" s="81"/>
      <c r="N14" s="1" t="s">
        <v>20</v>
      </c>
      <c r="O14" s="1"/>
      <c r="P14" s="55"/>
    </row>
    <row r="15" spans="1:16" ht="41.25" customHeight="1" x14ac:dyDescent="0.3">
      <c r="A15" s="286"/>
      <c r="B15" s="287"/>
      <c r="C15" s="286"/>
      <c r="D15" s="286"/>
      <c r="E15" s="286"/>
      <c r="F15" s="286"/>
      <c r="G15" s="1"/>
      <c r="H15" s="81"/>
      <c r="I15" s="81"/>
      <c r="J15" s="46">
        <v>400</v>
      </c>
      <c r="K15" s="81">
        <v>1000</v>
      </c>
      <c r="L15" s="81"/>
      <c r="M15" s="81"/>
      <c r="N15" s="1" t="s">
        <v>37</v>
      </c>
      <c r="O15" s="1"/>
      <c r="P15" s="55"/>
    </row>
    <row r="16" spans="1:16" ht="41.25" customHeight="1" x14ac:dyDescent="0.3">
      <c r="A16" s="268">
        <v>2</v>
      </c>
      <c r="B16" s="280" t="s">
        <v>486</v>
      </c>
      <c r="C16" s="268" t="s">
        <v>793</v>
      </c>
      <c r="D16" s="1"/>
      <c r="E16" s="1" t="s">
        <v>190</v>
      </c>
      <c r="F16" s="268" t="s">
        <v>16</v>
      </c>
      <c r="G16" s="1"/>
      <c r="H16" s="81"/>
      <c r="I16" s="81"/>
      <c r="J16" s="46"/>
      <c r="K16" s="81"/>
      <c r="L16" s="81"/>
      <c r="M16" s="81"/>
      <c r="N16" s="1"/>
      <c r="O16" s="1"/>
      <c r="P16" s="55"/>
    </row>
    <row r="17" spans="1:16" ht="84" customHeight="1" x14ac:dyDescent="0.3">
      <c r="A17" s="269"/>
      <c r="B17" s="282"/>
      <c r="C17" s="269"/>
      <c r="D17" s="1"/>
      <c r="E17" s="1" t="s">
        <v>17</v>
      </c>
      <c r="F17" s="270"/>
      <c r="G17" s="1"/>
      <c r="H17" s="81">
        <v>6000</v>
      </c>
      <c r="I17" s="81"/>
      <c r="J17" s="46"/>
      <c r="K17" s="81"/>
      <c r="L17" s="81"/>
      <c r="M17" s="81"/>
      <c r="N17" s="1" t="s">
        <v>43</v>
      </c>
      <c r="O17" s="1"/>
      <c r="P17" s="55" t="s">
        <v>490</v>
      </c>
    </row>
    <row r="18" spans="1:16" ht="107.25" customHeight="1" x14ac:dyDescent="0.3">
      <c r="A18" s="1">
        <v>3</v>
      </c>
      <c r="B18" s="2" t="s">
        <v>488</v>
      </c>
      <c r="C18" s="1" t="s">
        <v>793</v>
      </c>
      <c r="D18" s="1"/>
      <c r="E18" s="286" t="s">
        <v>17</v>
      </c>
      <c r="F18" s="270"/>
      <c r="G18" s="1"/>
      <c r="H18" s="81"/>
      <c r="I18" s="81"/>
      <c r="J18" s="46">
        <v>26000</v>
      </c>
      <c r="K18" s="81"/>
      <c r="L18" s="81"/>
      <c r="M18" s="81"/>
      <c r="N18" s="1" t="s">
        <v>43</v>
      </c>
      <c r="O18" s="1"/>
      <c r="P18" s="55" t="s">
        <v>491</v>
      </c>
    </row>
    <row r="19" spans="1:16" ht="126" customHeight="1" x14ac:dyDescent="0.3">
      <c r="A19" s="1">
        <v>4</v>
      </c>
      <c r="B19" s="2" t="s">
        <v>489</v>
      </c>
      <c r="C19" s="1" t="s">
        <v>793</v>
      </c>
      <c r="D19" s="1"/>
      <c r="E19" s="286"/>
      <c r="F19" s="269"/>
      <c r="G19" s="1"/>
      <c r="H19" s="81"/>
      <c r="I19" s="81">
        <v>1500</v>
      </c>
      <c r="J19" s="46"/>
      <c r="K19" s="81"/>
      <c r="L19" s="81"/>
      <c r="M19" s="81"/>
      <c r="N19" s="1" t="s">
        <v>43</v>
      </c>
      <c r="O19" s="1"/>
      <c r="P19" s="55" t="s">
        <v>492</v>
      </c>
    </row>
    <row r="20" spans="1:16" ht="64.5" customHeight="1" x14ac:dyDescent="0.3">
      <c r="A20" s="1"/>
      <c r="B20" s="9" t="s">
        <v>21</v>
      </c>
      <c r="C20" s="1"/>
      <c r="D20" s="1"/>
      <c r="E20" s="1"/>
      <c r="F20" s="1"/>
      <c r="G20" s="92">
        <f>G21+G22+G23</f>
        <v>0</v>
      </c>
      <c r="H20" s="92">
        <f>H21+H22+H23</f>
        <v>6000</v>
      </c>
      <c r="I20" s="92">
        <f t="shared" ref="I20:M20" si="0">I21+I22+I23</f>
        <v>1500</v>
      </c>
      <c r="J20" s="92">
        <f t="shared" si="0"/>
        <v>26400</v>
      </c>
      <c r="K20" s="92">
        <f t="shared" si="0"/>
        <v>1000</v>
      </c>
      <c r="L20" s="92">
        <f t="shared" si="0"/>
        <v>14000</v>
      </c>
      <c r="M20" s="92">
        <f t="shared" si="0"/>
        <v>0</v>
      </c>
      <c r="N20" s="1"/>
      <c r="O20" s="1"/>
      <c r="P20" s="2"/>
    </row>
    <row r="21" spans="1:16" s="10" customFormat="1" ht="64.5" customHeight="1" x14ac:dyDescent="0.3">
      <c r="A21" s="15"/>
      <c r="B21" s="121" t="s">
        <v>22</v>
      </c>
      <c r="C21" s="15"/>
      <c r="D21" s="15"/>
      <c r="E21" s="15"/>
      <c r="F21" s="15"/>
      <c r="G21" s="69">
        <f t="shared" ref="G21:M22" si="1">G14</f>
        <v>0</v>
      </c>
      <c r="H21" s="69">
        <f t="shared" si="1"/>
        <v>0</v>
      </c>
      <c r="I21" s="69">
        <f t="shared" si="1"/>
        <v>0</v>
      </c>
      <c r="J21" s="69">
        <f t="shared" si="1"/>
        <v>0</v>
      </c>
      <c r="K21" s="69">
        <f t="shared" si="1"/>
        <v>0</v>
      </c>
      <c r="L21" s="69">
        <f t="shared" si="1"/>
        <v>14000</v>
      </c>
      <c r="M21" s="69">
        <f t="shared" si="1"/>
        <v>0</v>
      </c>
      <c r="N21" s="15"/>
      <c r="O21" s="15"/>
      <c r="P21" s="121"/>
    </row>
    <row r="22" spans="1:16" s="10" customFormat="1" ht="64.5" customHeight="1" x14ac:dyDescent="0.3">
      <c r="A22" s="15"/>
      <c r="B22" s="121" t="s">
        <v>23</v>
      </c>
      <c r="C22" s="15"/>
      <c r="D22" s="15"/>
      <c r="E22" s="15"/>
      <c r="F22" s="15"/>
      <c r="G22" s="69">
        <f>G15</f>
        <v>0</v>
      </c>
      <c r="H22" s="69">
        <f t="shared" si="1"/>
        <v>0</v>
      </c>
      <c r="I22" s="69">
        <f t="shared" si="1"/>
        <v>0</v>
      </c>
      <c r="J22" s="69">
        <f t="shared" si="1"/>
        <v>400</v>
      </c>
      <c r="K22" s="69">
        <f t="shared" si="1"/>
        <v>1000</v>
      </c>
      <c r="L22" s="69">
        <f t="shared" si="1"/>
        <v>0</v>
      </c>
      <c r="M22" s="69">
        <f t="shared" si="1"/>
        <v>0</v>
      </c>
      <c r="N22" s="15"/>
      <c r="O22" s="15"/>
      <c r="P22" s="121"/>
    </row>
    <row r="23" spans="1:16" s="10" customFormat="1" ht="64.5" customHeight="1" x14ac:dyDescent="0.3">
      <c r="A23" s="15"/>
      <c r="B23" s="121" t="s">
        <v>24</v>
      </c>
      <c r="C23" s="15"/>
      <c r="D23" s="15"/>
      <c r="E23" s="15"/>
      <c r="F23" s="15"/>
      <c r="G23" s="69">
        <f>G17+G18+G19</f>
        <v>0</v>
      </c>
      <c r="H23" s="69">
        <f t="shared" ref="H23:M23" si="2">H17+H18+H19</f>
        <v>6000</v>
      </c>
      <c r="I23" s="69">
        <f t="shared" si="2"/>
        <v>1500</v>
      </c>
      <c r="J23" s="69">
        <f t="shared" si="2"/>
        <v>26000</v>
      </c>
      <c r="K23" s="69">
        <f t="shared" si="2"/>
        <v>0</v>
      </c>
      <c r="L23" s="69">
        <f t="shared" si="2"/>
        <v>0</v>
      </c>
      <c r="M23" s="69">
        <f t="shared" si="2"/>
        <v>0</v>
      </c>
      <c r="N23" s="15"/>
      <c r="O23" s="15"/>
      <c r="P23" s="121"/>
    </row>
    <row r="24" spans="1:16" s="10" customFormat="1" ht="64.5" customHeight="1" x14ac:dyDescent="0.3">
      <c r="A24" s="15"/>
      <c r="B24" s="299" t="s">
        <v>227</v>
      </c>
      <c r="C24" s="299"/>
      <c r="D24" s="299"/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</row>
    <row r="25" spans="1:16" s="10" customFormat="1" ht="41.25" customHeight="1" x14ac:dyDescent="0.3">
      <c r="A25" s="15"/>
      <c r="B25" s="299" t="s">
        <v>228</v>
      </c>
      <c r="C25" s="299"/>
      <c r="D25" s="299"/>
      <c r="E25" s="299"/>
      <c r="F25" s="299"/>
      <c r="G25" s="299"/>
      <c r="H25" s="299"/>
      <c r="I25" s="299"/>
      <c r="J25" s="299"/>
      <c r="K25" s="299"/>
      <c r="L25" s="299"/>
      <c r="M25" s="299"/>
      <c r="N25" s="299"/>
      <c r="O25" s="299"/>
      <c r="P25" s="299"/>
    </row>
    <row r="26" spans="1:16" s="10" customFormat="1" ht="41.25" customHeight="1" x14ac:dyDescent="0.3">
      <c r="A26" s="15"/>
      <c r="B26" s="31" t="s">
        <v>229</v>
      </c>
      <c r="C26" s="3"/>
      <c r="D26" s="3"/>
      <c r="E26" s="3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21"/>
    </row>
    <row r="27" spans="1:16" s="10" customFormat="1" ht="112.5" customHeight="1" x14ac:dyDescent="0.3">
      <c r="A27" s="1">
        <v>5</v>
      </c>
      <c r="B27" s="2" t="s">
        <v>201</v>
      </c>
      <c r="C27" s="268" t="s">
        <v>802</v>
      </c>
      <c r="D27" s="1"/>
      <c r="E27" s="1"/>
      <c r="F27" s="1" t="s">
        <v>202</v>
      </c>
      <c r="G27" s="1">
        <v>2</v>
      </c>
      <c r="H27" s="1">
        <v>2</v>
      </c>
      <c r="I27" s="1">
        <v>2</v>
      </c>
      <c r="J27" s="1">
        <v>3</v>
      </c>
      <c r="K27" s="1">
        <v>4</v>
      </c>
      <c r="L27" s="1">
        <v>4</v>
      </c>
      <c r="M27" s="1">
        <v>4</v>
      </c>
      <c r="N27" s="1" t="s">
        <v>186</v>
      </c>
      <c r="O27" s="15"/>
      <c r="P27" s="15"/>
    </row>
    <row r="28" spans="1:16" s="10" customFormat="1" ht="59.25" customHeight="1" x14ac:dyDescent="0.3">
      <c r="A28" s="1">
        <v>6</v>
      </c>
      <c r="B28" s="2" t="s">
        <v>804</v>
      </c>
      <c r="C28" s="270"/>
      <c r="D28" s="1"/>
      <c r="E28" s="1"/>
      <c r="F28" s="1" t="s">
        <v>33</v>
      </c>
      <c r="G28" s="1">
        <v>1</v>
      </c>
      <c r="H28" s="1">
        <v>1</v>
      </c>
      <c r="I28" s="1">
        <v>1</v>
      </c>
      <c r="J28" s="1">
        <v>2</v>
      </c>
      <c r="K28" s="1">
        <v>3</v>
      </c>
      <c r="L28" s="1">
        <v>4</v>
      </c>
      <c r="M28" s="1">
        <v>4</v>
      </c>
      <c r="N28" s="1" t="s">
        <v>186</v>
      </c>
      <c r="O28" s="15"/>
      <c r="P28" s="15"/>
    </row>
    <row r="29" spans="1:16" s="10" customFormat="1" ht="41.25" customHeight="1" x14ac:dyDescent="0.3">
      <c r="A29" s="15"/>
      <c r="B29" s="9" t="s">
        <v>21</v>
      </c>
      <c r="C29" s="15"/>
      <c r="D29" s="15"/>
      <c r="E29" s="15"/>
      <c r="F29" s="15"/>
      <c r="G29" s="127">
        <v>0</v>
      </c>
      <c r="H29" s="127">
        <v>0</v>
      </c>
      <c r="I29" s="127">
        <v>0</v>
      </c>
      <c r="J29" s="127">
        <v>0</v>
      </c>
      <c r="K29" s="127">
        <v>0</v>
      </c>
      <c r="L29" s="127">
        <v>0</v>
      </c>
      <c r="M29" s="127">
        <v>0</v>
      </c>
      <c r="N29" s="15"/>
      <c r="O29" s="15"/>
      <c r="P29" s="121"/>
    </row>
    <row r="30" spans="1:16" s="10" customFormat="1" ht="41.25" customHeight="1" x14ac:dyDescent="0.3">
      <c r="A30" s="15"/>
      <c r="B30" s="121" t="s">
        <v>22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21"/>
    </row>
    <row r="31" spans="1:16" s="10" customFormat="1" ht="41.25" customHeight="1" x14ac:dyDescent="0.3">
      <c r="A31" s="15"/>
      <c r="B31" s="121" t="s">
        <v>23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21"/>
    </row>
    <row r="32" spans="1:16" s="10" customFormat="1" ht="41.25" customHeight="1" x14ac:dyDescent="0.3">
      <c r="A32" s="15"/>
      <c r="B32" s="121" t="s">
        <v>24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21"/>
    </row>
    <row r="33" spans="1:16" ht="112.5" x14ac:dyDescent="0.3">
      <c r="A33" s="1"/>
      <c r="B33" s="2" t="s">
        <v>858</v>
      </c>
      <c r="C33" s="1" t="s">
        <v>351</v>
      </c>
      <c r="D33" s="1" t="s">
        <v>14</v>
      </c>
      <c r="E33" s="1" t="s">
        <v>172</v>
      </c>
      <c r="F33" s="1"/>
      <c r="G33" s="1">
        <v>552.5</v>
      </c>
      <c r="H33" s="1">
        <v>445.5</v>
      </c>
      <c r="I33" s="1">
        <v>462.2</v>
      </c>
      <c r="J33" s="1">
        <v>500.4</v>
      </c>
      <c r="K33" s="1">
        <v>589</v>
      </c>
      <c r="L33" s="1">
        <v>657.6</v>
      </c>
      <c r="M33" s="1">
        <v>702.7</v>
      </c>
      <c r="N33" s="32"/>
      <c r="O33" s="32"/>
      <c r="P33" s="2"/>
    </row>
    <row r="34" spans="1:16" ht="41.25" customHeight="1" x14ac:dyDescent="0.3">
      <c r="A34" s="32"/>
      <c r="B34" s="299" t="s">
        <v>230</v>
      </c>
      <c r="C34" s="301"/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299"/>
    </row>
    <row r="35" spans="1:16" ht="41.25" customHeight="1" x14ac:dyDescent="0.3">
      <c r="A35" s="32"/>
      <c r="B35" s="299" t="s">
        <v>231</v>
      </c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299"/>
      <c r="P35" s="299"/>
    </row>
    <row r="36" spans="1:16" ht="41.25" customHeight="1" x14ac:dyDescent="0.3">
      <c r="A36" s="1"/>
      <c r="B36" s="9" t="s">
        <v>226</v>
      </c>
      <c r="C36" s="55"/>
      <c r="D36" s="1"/>
      <c r="E36" s="55"/>
      <c r="F36" s="55"/>
      <c r="G36" s="55"/>
      <c r="H36" s="55"/>
      <c r="I36" s="55"/>
      <c r="J36" s="55"/>
      <c r="K36" s="55"/>
      <c r="L36" s="1"/>
      <c r="M36" s="1"/>
      <c r="N36" s="1"/>
      <c r="O36" s="1"/>
      <c r="P36" s="2"/>
    </row>
    <row r="37" spans="1:16" ht="41.25" customHeight="1" x14ac:dyDescent="0.3">
      <c r="A37" s="1"/>
      <c r="B37" s="299" t="s">
        <v>184</v>
      </c>
      <c r="C37" s="299"/>
      <c r="D37" s="1"/>
      <c r="E37" s="55"/>
      <c r="F37" s="55"/>
      <c r="G37" s="55"/>
      <c r="H37" s="55"/>
      <c r="I37" s="55"/>
      <c r="J37" s="55"/>
      <c r="K37" s="55"/>
      <c r="L37" s="1"/>
      <c r="M37" s="1"/>
      <c r="N37" s="1"/>
      <c r="O37" s="1"/>
      <c r="P37" s="2"/>
    </row>
    <row r="38" spans="1:16" ht="41.25" customHeight="1" x14ac:dyDescent="0.3">
      <c r="A38" s="286">
        <v>7</v>
      </c>
      <c r="B38" s="287" t="s">
        <v>469</v>
      </c>
      <c r="C38" s="286" t="s">
        <v>793</v>
      </c>
      <c r="D38" s="286" t="s">
        <v>54</v>
      </c>
      <c r="E38" s="1" t="s">
        <v>25</v>
      </c>
      <c r="F38" s="286" t="s">
        <v>16</v>
      </c>
      <c r="G38" s="1"/>
      <c r="H38" s="1"/>
      <c r="I38" s="1">
        <v>129.6</v>
      </c>
      <c r="J38" s="1">
        <v>172.8</v>
      </c>
      <c r="K38" s="1">
        <v>216</v>
      </c>
      <c r="L38" s="1">
        <v>250</v>
      </c>
      <c r="M38" s="1">
        <v>300</v>
      </c>
      <c r="N38" s="1"/>
      <c r="O38" s="1"/>
      <c r="P38" s="378" t="s">
        <v>26</v>
      </c>
    </row>
    <row r="39" spans="1:16" ht="67.5" customHeight="1" x14ac:dyDescent="0.3">
      <c r="A39" s="286"/>
      <c r="B39" s="287"/>
      <c r="C39" s="286"/>
      <c r="D39" s="286"/>
      <c r="E39" s="1" t="s">
        <v>17</v>
      </c>
      <c r="F39" s="286"/>
      <c r="G39" s="1"/>
      <c r="H39" s="1">
        <v>6000</v>
      </c>
      <c r="I39" s="1"/>
      <c r="J39" s="1"/>
      <c r="K39" s="1"/>
      <c r="L39" s="1"/>
      <c r="M39" s="1"/>
      <c r="N39" s="1"/>
      <c r="O39" s="1" t="s">
        <v>43</v>
      </c>
      <c r="P39" s="378"/>
    </row>
    <row r="40" spans="1:16" ht="41.25" customHeight="1" x14ac:dyDescent="0.3">
      <c r="A40" s="286">
        <v>8</v>
      </c>
      <c r="B40" s="280" t="s">
        <v>747</v>
      </c>
      <c r="C40" s="286" t="s">
        <v>793</v>
      </c>
      <c r="D40" s="286" t="s">
        <v>54</v>
      </c>
      <c r="E40" s="1" t="s">
        <v>27</v>
      </c>
      <c r="F40" s="286" t="s">
        <v>16</v>
      </c>
      <c r="G40" s="1"/>
      <c r="H40" s="1"/>
      <c r="I40" s="1"/>
      <c r="J40" s="1">
        <v>14000</v>
      </c>
      <c r="K40" s="1">
        <v>19000</v>
      </c>
      <c r="L40" s="1">
        <v>25000</v>
      </c>
      <c r="M40" s="1">
        <v>30000</v>
      </c>
      <c r="N40" s="1"/>
      <c r="O40" s="1"/>
      <c r="P40" s="268" t="s">
        <v>28</v>
      </c>
    </row>
    <row r="41" spans="1:16" ht="94.5" customHeight="1" x14ac:dyDescent="0.3">
      <c r="A41" s="286"/>
      <c r="B41" s="282"/>
      <c r="C41" s="286"/>
      <c r="D41" s="286"/>
      <c r="E41" s="1" t="s">
        <v>17</v>
      </c>
      <c r="F41" s="286"/>
      <c r="G41" s="1"/>
      <c r="H41" s="1"/>
      <c r="I41" s="128">
        <v>10000</v>
      </c>
      <c r="J41" s="1"/>
      <c r="K41" s="1"/>
      <c r="L41" s="1"/>
      <c r="M41" s="1"/>
      <c r="N41" s="1"/>
      <c r="O41" s="1" t="s">
        <v>43</v>
      </c>
      <c r="P41" s="269"/>
    </row>
    <row r="42" spans="1:16" ht="93.75" customHeight="1" x14ac:dyDescent="0.3">
      <c r="A42" s="268">
        <v>9</v>
      </c>
      <c r="B42" s="280" t="s">
        <v>493</v>
      </c>
      <c r="C42" s="286" t="s">
        <v>794</v>
      </c>
      <c r="D42" s="286" t="s">
        <v>54</v>
      </c>
      <c r="E42" s="1" t="s">
        <v>497</v>
      </c>
      <c r="F42" s="286" t="s">
        <v>16</v>
      </c>
      <c r="G42" s="55"/>
      <c r="H42" s="55"/>
      <c r="I42" s="1">
        <v>1</v>
      </c>
      <c r="J42" s="55"/>
      <c r="K42" s="55"/>
      <c r="L42" s="55"/>
      <c r="M42" s="55"/>
      <c r="N42" s="1"/>
      <c r="O42" s="268" t="s">
        <v>43</v>
      </c>
      <c r="P42" s="268" t="s">
        <v>501</v>
      </c>
    </row>
    <row r="43" spans="1:16" ht="41.25" customHeight="1" x14ac:dyDescent="0.3">
      <c r="A43" s="269"/>
      <c r="B43" s="281"/>
      <c r="C43" s="286"/>
      <c r="D43" s="286"/>
      <c r="E43" s="1" t="s">
        <v>17</v>
      </c>
      <c r="F43" s="286"/>
      <c r="G43" s="1"/>
      <c r="H43" s="1"/>
      <c r="I43" s="1">
        <v>2000</v>
      </c>
      <c r="J43" s="1"/>
      <c r="K43" s="1"/>
      <c r="L43" s="56"/>
      <c r="M43" s="1"/>
      <c r="N43" s="1"/>
      <c r="O43" s="269"/>
      <c r="P43" s="269"/>
    </row>
    <row r="44" spans="1:16" ht="56.25" customHeight="1" x14ac:dyDescent="0.3">
      <c r="A44" s="268">
        <v>10</v>
      </c>
      <c r="B44" s="280" t="s">
        <v>494</v>
      </c>
      <c r="C44" s="286" t="s">
        <v>794</v>
      </c>
      <c r="D44" s="286" t="s">
        <v>54</v>
      </c>
      <c r="E44" s="1" t="s">
        <v>497</v>
      </c>
      <c r="F44" s="286" t="s">
        <v>16</v>
      </c>
      <c r="G44" s="55"/>
      <c r="H44" s="55"/>
      <c r="J44" s="1">
        <v>1</v>
      </c>
      <c r="K44" s="55"/>
      <c r="L44" s="55"/>
      <c r="M44" s="55"/>
      <c r="N44" s="1"/>
      <c r="O44" s="268" t="s">
        <v>43</v>
      </c>
      <c r="P44" s="371" t="s">
        <v>498</v>
      </c>
    </row>
    <row r="45" spans="1:16" ht="55.5" customHeight="1" x14ac:dyDescent="0.3">
      <c r="A45" s="269"/>
      <c r="B45" s="281"/>
      <c r="C45" s="286"/>
      <c r="D45" s="286"/>
      <c r="E45" s="1" t="s">
        <v>17</v>
      </c>
      <c r="F45" s="286"/>
      <c r="G45" s="1"/>
      <c r="H45" s="1"/>
      <c r="I45" s="1"/>
      <c r="J45" s="1">
        <v>1700</v>
      </c>
      <c r="K45" s="1"/>
      <c r="L45" s="1"/>
      <c r="M45" s="1"/>
      <c r="N45" s="1"/>
      <c r="O45" s="269"/>
      <c r="P45" s="372"/>
    </row>
    <row r="46" spans="1:16" ht="41.25" customHeight="1" x14ac:dyDescent="0.3">
      <c r="A46" s="268">
        <v>11</v>
      </c>
      <c r="B46" s="287" t="s">
        <v>495</v>
      </c>
      <c r="C46" s="286" t="s">
        <v>793</v>
      </c>
      <c r="D46" s="286" t="s">
        <v>54</v>
      </c>
      <c r="E46" s="1" t="s">
        <v>497</v>
      </c>
      <c r="F46" s="286" t="s">
        <v>16</v>
      </c>
      <c r="G46" s="1"/>
      <c r="H46" s="1"/>
      <c r="I46" s="1">
        <v>2</v>
      </c>
      <c r="J46" s="1"/>
      <c r="K46" s="1"/>
      <c r="L46" s="1"/>
      <c r="M46" s="1"/>
      <c r="N46" s="1"/>
      <c r="O46" s="268" t="s">
        <v>43</v>
      </c>
      <c r="P46" s="371" t="s">
        <v>499</v>
      </c>
    </row>
    <row r="47" spans="1:16" ht="59.25" customHeight="1" x14ac:dyDescent="0.3">
      <c r="A47" s="269"/>
      <c r="B47" s="287"/>
      <c r="C47" s="286"/>
      <c r="D47" s="286"/>
      <c r="E47" s="1" t="s">
        <v>17</v>
      </c>
      <c r="F47" s="286"/>
      <c r="G47" s="1"/>
      <c r="H47" s="1"/>
      <c r="I47" s="1">
        <v>500</v>
      </c>
      <c r="J47" s="1"/>
      <c r="K47" s="1"/>
      <c r="L47" s="1"/>
      <c r="M47" s="1"/>
      <c r="N47" s="1"/>
      <c r="O47" s="269"/>
      <c r="P47" s="372"/>
    </row>
    <row r="48" spans="1:16" ht="41.25" customHeight="1" x14ac:dyDescent="0.3">
      <c r="A48" s="268">
        <v>12</v>
      </c>
      <c r="B48" s="280" t="s">
        <v>496</v>
      </c>
      <c r="C48" s="286" t="s">
        <v>793</v>
      </c>
      <c r="D48" s="286" t="s">
        <v>54</v>
      </c>
      <c r="E48" s="1" t="s">
        <v>497</v>
      </c>
      <c r="F48" s="286" t="s">
        <v>16</v>
      </c>
      <c r="G48" s="1"/>
      <c r="H48" s="1"/>
      <c r="I48" s="1"/>
      <c r="J48" s="1"/>
      <c r="K48" s="1"/>
      <c r="L48" s="1"/>
      <c r="M48" s="1"/>
      <c r="N48" s="1"/>
      <c r="O48" s="268" t="s">
        <v>43</v>
      </c>
      <c r="P48" s="371" t="s">
        <v>500</v>
      </c>
    </row>
    <row r="49" spans="1:16" ht="75" customHeight="1" x14ac:dyDescent="0.3">
      <c r="A49" s="269"/>
      <c r="B49" s="282"/>
      <c r="C49" s="286"/>
      <c r="D49" s="286"/>
      <c r="E49" s="1" t="s">
        <v>17</v>
      </c>
      <c r="F49" s="286"/>
      <c r="G49" s="55"/>
      <c r="H49" s="55"/>
      <c r="I49" s="1">
        <v>7500</v>
      </c>
      <c r="J49" s="55"/>
      <c r="K49" s="55"/>
      <c r="L49" s="55"/>
      <c r="M49" s="55"/>
      <c r="N49" s="1"/>
      <c r="O49" s="269"/>
      <c r="P49" s="372"/>
    </row>
    <row r="50" spans="1:16" ht="41.25" customHeight="1" x14ac:dyDescent="0.3">
      <c r="A50" s="1"/>
      <c r="B50" s="9" t="s">
        <v>21</v>
      </c>
      <c r="C50" s="55"/>
      <c r="D50" s="55"/>
      <c r="E50" s="55"/>
      <c r="F50" s="55"/>
      <c r="G50" s="55">
        <f>G51+G52+G53</f>
        <v>0</v>
      </c>
      <c r="H50" s="117">
        <f t="shared" ref="H50:M50" si="3">H51+H52+H53</f>
        <v>6000</v>
      </c>
      <c r="I50" s="117">
        <f>I51+I52+I53</f>
        <v>20000</v>
      </c>
      <c r="J50" s="117">
        <f t="shared" si="3"/>
        <v>1700</v>
      </c>
      <c r="K50" s="55">
        <f t="shared" si="3"/>
        <v>0</v>
      </c>
      <c r="L50" s="55">
        <f t="shared" si="3"/>
        <v>0</v>
      </c>
      <c r="M50" s="55">
        <f t="shared" si="3"/>
        <v>0</v>
      </c>
      <c r="N50" s="129"/>
      <c r="O50" s="129"/>
      <c r="P50" s="2"/>
    </row>
    <row r="51" spans="1:16" s="10" customFormat="1" ht="41.25" customHeight="1" x14ac:dyDescent="0.3">
      <c r="A51" s="15"/>
      <c r="B51" s="121" t="s">
        <v>22</v>
      </c>
      <c r="C51" s="15"/>
      <c r="D51" s="15"/>
      <c r="E51" s="15"/>
      <c r="F51" s="15"/>
      <c r="G51" s="15"/>
      <c r="H51" s="130"/>
      <c r="I51" s="130"/>
      <c r="J51" s="130"/>
      <c r="K51" s="130"/>
      <c r="L51" s="15"/>
      <c r="M51" s="15"/>
      <c r="N51" s="15"/>
      <c r="O51" s="15"/>
      <c r="P51" s="121"/>
    </row>
    <row r="52" spans="1:16" s="10" customFormat="1" ht="41.25" customHeight="1" x14ac:dyDescent="0.3">
      <c r="A52" s="15"/>
      <c r="B52" s="121" t="s">
        <v>23</v>
      </c>
      <c r="C52" s="15"/>
      <c r="D52" s="15"/>
      <c r="E52" s="15"/>
      <c r="F52" s="15"/>
      <c r="G52" s="15"/>
      <c r="H52" s="130"/>
      <c r="I52" s="130"/>
      <c r="J52" s="130"/>
      <c r="K52" s="130"/>
      <c r="L52" s="15"/>
      <c r="M52" s="15"/>
      <c r="N52" s="15"/>
      <c r="O52" s="15"/>
      <c r="P52" s="121"/>
    </row>
    <row r="53" spans="1:16" s="10" customFormat="1" ht="41.25" customHeight="1" x14ac:dyDescent="0.3">
      <c r="A53" s="15"/>
      <c r="B53" s="121" t="s">
        <v>24</v>
      </c>
      <c r="C53" s="15"/>
      <c r="D53" s="15"/>
      <c r="E53" s="15"/>
      <c r="F53" s="15"/>
      <c r="G53" s="15">
        <f>G39+G41+G43+G45+G47+G49</f>
        <v>0</v>
      </c>
      <c r="H53" s="15">
        <f t="shared" ref="H53:M53" si="4">H39+H41+H43+H45+H47+H49</f>
        <v>6000</v>
      </c>
      <c r="I53" s="15">
        <f t="shared" si="4"/>
        <v>20000</v>
      </c>
      <c r="J53" s="15">
        <f t="shared" si="4"/>
        <v>1700</v>
      </c>
      <c r="K53" s="15">
        <f t="shared" si="4"/>
        <v>0</v>
      </c>
      <c r="L53" s="15">
        <f t="shared" si="4"/>
        <v>0</v>
      </c>
      <c r="M53" s="15">
        <f t="shared" si="4"/>
        <v>0</v>
      </c>
      <c r="N53" s="15"/>
      <c r="O53" s="15"/>
      <c r="P53" s="121"/>
    </row>
    <row r="54" spans="1:16" ht="41.25" customHeight="1" x14ac:dyDescent="0.3">
      <c r="A54" s="1"/>
      <c r="B54" s="9" t="s">
        <v>267</v>
      </c>
      <c r="C54" s="55"/>
      <c r="D54" s="55"/>
      <c r="E54" s="55"/>
      <c r="F54" s="55"/>
      <c r="G54" s="92">
        <f>G55+G56+G57</f>
        <v>0</v>
      </c>
      <c r="H54" s="92">
        <f>H55+H56+H57</f>
        <v>12000</v>
      </c>
      <c r="I54" s="92">
        <f t="shared" ref="I54:M54" si="5">I55+I56+I57</f>
        <v>21500</v>
      </c>
      <c r="J54" s="92">
        <f t="shared" si="5"/>
        <v>28100</v>
      </c>
      <c r="K54" s="92">
        <f t="shared" si="5"/>
        <v>1000</v>
      </c>
      <c r="L54" s="92">
        <f t="shared" si="5"/>
        <v>14000</v>
      </c>
      <c r="M54" s="92">
        <f t="shared" si="5"/>
        <v>0</v>
      </c>
      <c r="N54" s="129"/>
      <c r="O54" s="129"/>
      <c r="P54" s="2"/>
    </row>
    <row r="55" spans="1:16" s="10" customFormat="1" ht="41.25" customHeight="1" x14ac:dyDescent="0.3">
      <c r="A55" s="15"/>
      <c r="B55" s="121" t="s">
        <v>22</v>
      </c>
      <c r="C55" s="15"/>
      <c r="D55" s="15"/>
      <c r="E55" s="15"/>
      <c r="F55" s="15"/>
      <c r="G55" s="69">
        <f t="shared" ref="G55:M57" si="6">G51+G30+G21</f>
        <v>0</v>
      </c>
      <c r="H55" s="69">
        <f>H51+H30+H21</f>
        <v>0</v>
      </c>
      <c r="I55" s="69">
        <f t="shared" si="6"/>
        <v>0</v>
      </c>
      <c r="J55" s="69">
        <f t="shared" si="6"/>
        <v>0</v>
      </c>
      <c r="K55" s="69">
        <f t="shared" si="6"/>
        <v>0</v>
      </c>
      <c r="L55" s="69">
        <f t="shared" si="6"/>
        <v>14000</v>
      </c>
      <c r="M55" s="69">
        <f t="shared" si="6"/>
        <v>0</v>
      </c>
      <c r="N55" s="15"/>
      <c r="O55" s="15"/>
      <c r="P55" s="121"/>
    </row>
    <row r="56" spans="1:16" s="10" customFormat="1" ht="41.25" customHeight="1" x14ac:dyDescent="0.3">
      <c r="A56" s="15"/>
      <c r="B56" s="121" t="s">
        <v>23</v>
      </c>
      <c r="C56" s="15"/>
      <c r="D56" s="15"/>
      <c r="E56" s="15"/>
      <c r="F56" s="15"/>
      <c r="G56" s="69">
        <f t="shared" si="6"/>
        <v>0</v>
      </c>
      <c r="H56" s="69">
        <f t="shared" si="6"/>
        <v>0</v>
      </c>
      <c r="I56" s="69">
        <f t="shared" si="6"/>
        <v>0</v>
      </c>
      <c r="J56" s="69">
        <f t="shared" si="6"/>
        <v>400</v>
      </c>
      <c r="K56" s="69">
        <f t="shared" si="6"/>
        <v>1000</v>
      </c>
      <c r="L56" s="69">
        <f t="shared" si="6"/>
        <v>0</v>
      </c>
      <c r="M56" s="69">
        <f t="shared" si="6"/>
        <v>0</v>
      </c>
      <c r="N56" s="15"/>
      <c r="O56" s="15"/>
      <c r="P56" s="121"/>
    </row>
    <row r="57" spans="1:16" s="10" customFormat="1" ht="41.25" customHeight="1" x14ac:dyDescent="0.3">
      <c r="A57" s="15"/>
      <c r="B57" s="121" t="s">
        <v>24</v>
      </c>
      <c r="C57" s="15"/>
      <c r="D57" s="15"/>
      <c r="E57" s="15"/>
      <c r="F57" s="15"/>
      <c r="G57" s="69">
        <f t="shared" si="6"/>
        <v>0</v>
      </c>
      <c r="H57" s="69">
        <f t="shared" si="6"/>
        <v>12000</v>
      </c>
      <c r="I57" s="69">
        <f t="shared" si="6"/>
        <v>21500</v>
      </c>
      <c r="J57" s="69">
        <f t="shared" si="6"/>
        <v>27700</v>
      </c>
      <c r="K57" s="69">
        <f t="shared" si="6"/>
        <v>0</v>
      </c>
      <c r="L57" s="69">
        <f t="shared" si="6"/>
        <v>0</v>
      </c>
      <c r="M57" s="69">
        <f t="shared" si="6"/>
        <v>0</v>
      </c>
      <c r="N57" s="15"/>
      <c r="O57" s="15"/>
      <c r="P57" s="121"/>
    </row>
    <row r="58" spans="1:16" ht="41.25" customHeight="1" x14ac:dyDescent="0.3">
      <c r="A58" s="368" t="s">
        <v>29</v>
      </c>
      <c r="B58" s="376"/>
      <c r="C58" s="368"/>
      <c r="D58" s="368"/>
      <c r="E58" s="368"/>
      <c r="F58" s="368"/>
      <c r="G58" s="368"/>
      <c r="H58" s="368"/>
      <c r="I58" s="368"/>
      <c r="J58" s="368"/>
      <c r="K58" s="368"/>
      <c r="L58" s="368"/>
      <c r="M58" s="368"/>
      <c r="N58" s="368"/>
      <c r="O58" s="368"/>
      <c r="P58" s="368"/>
    </row>
    <row r="59" spans="1:16" ht="114.75" customHeight="1" x14ac:dyDescent="0.3">
      <c r="A59" s="286"/>
      <c r="B59" s="9" t="s">
        <v>859</v>
      </c>
      <c r="C59" s="1" t="s">
        <v>502</v>
      </c>
      <c r="D59" s="286" t="s">
        <v>14</v>
      </c>
      <c r="E59" s="286" t="s">
        <v>15</v>
      </c>
      <c r="F59" s="55"/>
      <c r="G59" s="1">
        <v>8.6</v>
      </c>
      <c r="H59" s="1">
        <v>19</v>
      </c>
      <c r="I59" s="1">
        <v>19.5</v>
      </c>
      <c r="J59" s="1">
        <v>20.5</v>
      </c>
      <c r="K59" s="1">
        <v>21</v>
      </c>
      <c r="L59" s="1">
        <v>21.4</v>
      </c>
      <c r="M59" s="1">
        <v>21.6</v>
      </c>
      <c r="N59" s="55"/>
      <c r="O59" s="55"/>
      <c r="P59" s="9"/>
    </row>
    <row r="60" spans="1:16" ht="114.75" customHeight="1" x14ac:dyDescent="0.3">
      <c r="A60" s="286"/>
      <c r="B60" s="9" t="s">
        <v>485</v>
      </c>
      <c r="C60" s="1" t="s">
        <v>503</v>
      </c>
      <c r="D60" s="286"/>
      <c r="E60" s="286"/>
      <c r="F60" s="1"/>
      <c r="G60" s="1">
        <v>5.5</v>
      </c>
      <c r="H60" s="1">
        <v>15.6</v>
      </c>
      <c r="I60" s="1">
        <v>15.6</v>
      </c>
      <c r="J60" s="1">
        <v>15.8</v>
      </c>
      <c r="K60" s="1">
        <v>16</v>
      </c>
      <c r="L60" s="1">
        <v>16</v>
      </c>
      <c r="M60" s="1">
        <v>16</v>
      </c>
      <c r="N60" s="1"/>
      <c r="O60" s="1"/>
      <c r="P60" s="2"/>
    </row>
    <row r="61" spans="1:16" s="6" customFormat="1" ht="42.75" customHeight="1" x14ac:dyDescent="0.3">
      <c r="A61" s="3"/>
      <c r="B61" s="377" t="s">
        <v>504</v>
      </c>
      <c r="C61" s="377"/>
      <c r="D61" s="377"/>
      <c r="E61" s="377"/>
      <c r="F61" s="377"/>
      <c r="G61" s="377"/>
      <c r="H61" s="377"/>
      <c r="I61" s="377"/>
      <c r="J61" s="377"/>
      <c r="K61" s="377"/>
      <c r="L61" s="377"/>
      <c r="M61" s="377"/>
      <c r="N61" s="377"/>
      <c r="O61" s="4"/>
      <c r="P61" s="5"/>
    </row>
    <row r="62" spans="1:16" ht="127.5" customHeight="1" thickBot="1" x14ac:dyDescent="0.35">
      <c r="A62" s="1"/>
      <c r="B62" s="9" t="s">
        <v>860</v>
      </c>
      <c r="C62" s="1" t="s">
        <v>829</v>
      </c>
      <c r="D62" s="1" t="s">
        <v>30</v>
      </c>
      <c r="E62" s="1" t="s">
        <v>15</v>
      </c>
      <c r="F62" s="55"/>
      <c r="G62" s="131">
        <v>0.22</v>
      </c>
      <c r="H62" s="131">
        <v>0.22</v>
      </c>
      <c r="I62" s="131">
        <v>0.25</v>
      </c>
      <c r="J62" s="131">
        <v>0.28000000000000003</v>
      </c>
      <c r="K62" s="131">
        <v>0.32</v>
      </c>
      <c r="L62" s="131">
        <v>0.35</v>
      </c>
      <c r="M62" s="131">
        <v>0.39</v>
      </c>
      <c r="N62" s="55"/>
      <c r="O62" s="55"/>
      <c r="P62" s="9"/>
    </row>
    <row r="63" spans="1:16" s="6" customFormat="1" ht="27" customHeight="1" x14ac:dyDescent="0.3">
      <c r="A63" s="3"/>
      <c r="B63" s="321" t="s">
        <v>505</v>
      </c>
      <c r="C63" s="322"/>
      <c r="D63" s="322"/>
      <c r="E63" s="322"/>
      <c r="F63" s="322"/>
      <c r="G63" s="322"/>
      <c r="H63" s="323"/>
      <c r="I63" s="4"/>
      <c r="J63" s="4"/>
      <c r="K63" s="4"/>
      <c r="L63" s="4"/>
      <c r="M63" s="4"/>
      <c r="N63" s="4"/>
      <c r="O63" s="4"/>
      <c r="P63" s="5"/>
    </row>
    <row r="64" spans="1:16" ht="41.25" customHeight="1" x14ac:dyDescent="0.3">
      <c r="A64" s="1"/>
      <c r="B64" s="299" t="s">
        <v>226</v>
      </c>
      <c r="C64" s="301"/>
      <c r="D64" s="301"/>
      <c r="E64" s="301"/>
      <c r="F64" s="301"/>
      <c r="G64" s="301"/>
      <c r="H64" s="301"/>
      <c r="I64" s="301"/>
      <c r="J64" s="301"/>
      <c r="K64" s="301"/>
      <c r="L64" s="301"/>
      <c r="M64" s="301"/>
      <c r="N64" s="301"/>
      <c r="O64" s="301"/>
      <c r="P64" s="299"/>
    </row>
    <row r="65" spans="1:16" ht="41.25" customHeight="1" x14ac:dyDescent="0.3">
      <c r="A65" s="268">
        <v>13</v>
      </c>
      <c r="B65" s="280" t="s">
        <v>506</v>
      </c>
      <c r="C65" s="286" t="s">
        <v>794</v>
      </c>
      <c r="D65" s="286" t="s">
        <v>54</v>
      </c>
      <c r="E65" s="1"/>
      <c r="F65" s="286" t="s">
        <v>16</v>
      </c>
      <c r="G65" s="1"/>
      <c r="H65" s="1"/>
      <c r="I65" s="1"/>
      <c r="J65" s="1"/>
      <c r="K65" s="1"/>
      <c r="L65" s="1"/>
      <c r="M65" s="1"/>
      <c r="N65" s="1"/>
      <c r="O65" s="268" t="s">
        <v>43</v>
      </c>
      <c r="P65" s="371" t="s">
        <v>510</v>
      </c>
    </row>
    <row r="66" spans="1:16" ht="75" customHeight="1" x14ac:dyDescent="0.3">
      <c r="A66" s="269"/>
      <c r="B66" s="282"/>
      <c r="C66" s="286"/>
      <c r="D66" s="286"/>
      <c r="E66" s="1" t="s">
        <v>17</v>
      </c>
      <c r="F66" s="286"/>
      <c r="G66" s="55"/>
      <c r="H66" s="55"/>
      <c r="I66" s="132">
        <v>2000</v>
      </c>
      <c r="J66" s="55"/>
      <c r="K66" s="55"/>
      <c r="L66" s="55"/>
      <c r="M66" s="55"/>
      <c r="N66" s="1"/>
      <c r="O66" s="269"/>
      <c r="P66" s="372"/>
    </row>
    <row r="67" spans="1:16" ht="41.25" customHeight="1" x14ac:dyDescent="0.3">
      <c r="A67" s="268">
        <v>14</v>
      </c>
      <c r="B67" s="280" t="s">
        <v>507</v>
      </c>
      <c r="C67" s="286" t="s">
        <v>793</v>
      </c>
      <c r="D67" s="286" t="s">
        <v>54</v>
      </c>
      <c r="E67" s="1"/>
      <c r="F67" s="286" t="s">
        <v>16</v>
      </c>
      <c r="G67" s="1"/>
      <c r="H67" s="1"/>
      <c r="I67" s="132"/>
      <c r="J67" s="1"/>
      <c r="K67" s="1"/>
      <c r="L67" s="1"/>
      <c r="M67" s="1"/>
      <c r="N67" s="1"/>
      <c r="O67" s="268" t="s">
        <v>43</v>
      </c>
      <c r="P67" s="371" t="s">
        <v>38</v>
      </c>
    </row>
    <row r="68" spans="1:16" ht="51" customHeight="1" x14ac:dyDescent="0.3">
      <c r="A68" s="269"/>
      <c r="B68" s="282"/>
      <c r="C68" s="286"/>
      <c r="D68" s="286"/>
      <c r="E68" s="1" t="s">
        <v>17</v>
      </c>
      <c r="F68" s="286"/>
      <c r="G68" s="55"/>
      <c r="H68" s="55"/>
      <c r="I68" s="132">
        <v>750</v>
      </c>
      <c r="J68" s="55"/>
      <c r="K68" s="55"/>
      <c r="L68" s="55"/>
      <c r="M68" s="55"/>
      <c r="N68" s="1"/>
      <c r="O68" s="269"/>
      <c r="P68" s="372"/>
    </row>
    <row r="69" spans="1:16" ht="41.25" hidden="1" customHeight="1" x14ac:dyDescent="0.3">
      <c r="A69" s="268">
        <v>15</v>
      </c>
      <c r="B69" s="280" t="s">
        <v>508</v>
      </c>
      <c r="C69" s="286" t="s">
        <v>794</v>
      </c>
      <c r="D69" s="286" t="s">
        <v>54</v>
      </c>
      <c r="E69" s="1"/>
      <c r="F69" s="286" t="s">
        <v>16</v>
      </c>
      <c r="G69" s="1"/>
      <c r="H69" s="1"/>
      <c r="I69" s="132"/>
      <c r="J69" s="1"/>
      <c r="K69" s="1"/>
      <c r="L69" s="1"/>
      <c r="M69" s="1"/>
      <c r="N69" s="1"/>
      <c r="O69" s="268" t="s">
        <v>43</v>
      </c>
      <c r="P69" s="371" t="s">
        <v>511</v>
      </c>
    </row>
    <row r="70" spans="1:16" ht="75" customHeight="1" x14ac:dyDescent="0.3">
      <c r="A70" s="269"/>
      <c r="B70" s="282"/>
      <c r="C70" s="286"/>
      <c r="D70" s="286"/>
      <c r="E70" s="1" t="s">
        <v>17</v>
      </c>
      <c r="F70" s="286"/>
      <c r="G70" s="55"/>
      <c r="H70" s="55"/>
      <c r="I70" s="132">
        <v>27000</v>
      </c>
      <c r="J70" s="55"/>
      <c r="K70" s="55"/>
      <c r="L70" s="55"/>
      <c r="M70" s="55"/>
      <c r="N70" s="1"/>
      <c r="O70" s="269"/>
      <c r="P70" s="372"/>
    </row>
    <row r="71" spans="1:16" ht="41.25" customHeight="1" x14ac:dyDescent="0.3">
      <c r="A71" s="268">
        <v>16</v>
      </c>
      <c r="B71" s="280" t="s">
        <v>509</v>
      </c>
      <c r="C71" s="286" t="s">
        <v>794</v>
      </c>
      <c r="D71" s="286" t="s">
        <v>54</v>
      </c>
      <c r="E71" s="1"/>
      <c r="F71" s="286" t="s">
        <v>16</v>
      </c>
      <c r="G71" s="1"/>
      <c r="H71" s="1"/>
      <c r="I71" s="1"/>
      <c r="J71" s="1"/>
      <c r="K71" s="1"/>
      <c r="L71" s="1"/>
      <c r="M71" s="1"/>
      <c r="N71" s="1"/>
      <c r="O71" s="268" t="s">
        <v>43</v>
      </c>
      <c r="P71" s="371" t="s">
        <v>511</v>
      </c>
    </row>
    <row r="72" spans="1:16" ht="75" customHeight="1" x14ac:dyDescent="0.3">
      <c r="A72" s="269"/>
      <c r="B72" s="282"/>
      <c r="C72" s="286"/>
      <c r="D72" s="286"/>
      <c r="E72" s="1" t="s">
        <v>17</v>
      </c>
      <c r="F72" s="286"/>
      <c r="G72" s="55"/>
      <c r="H72" s="55"/>
      <c r="I72" s="1"/>
      <c r="J72" s="132">
        <v>78600</v>
      </c>
      <c r="K72" s="132">
        <v>78600</v>
      </c>
      <c r="L72" s="132">
        <v>78600</v>
      </c>
      <c r="M72" s="55"/>
      <c r="N72" s="1"/>
      <c r="O72" s="269"/>
      <c r="P72" s="372"/>
    </row>
    <row r="73" spans="1:16" ht="41.25" customHeight="1" x14ac:dyDescent="0.3">
      <c r="A73" s="268">
        <v>17</v>
      </c>
      <c r="B73" s="280" t="s">
        <v>210</v>
      </c>
      <c r="C73" s="286" t="s">
        <v>794</v>
      </c>
      <c r="D73" s="286" t="s">
        <v>54</v>
      </c>
      <c r="E73" s="1"/>
      <c r="F73" s="286" t="s">
        <v>16</v>
      </c>
      <c r="G73" s="1"/>
      <c r="H73" s="1"/>
      <c r="I73" s="1"/>
      <c r="J73" s="1"/>
      <c r="K73" s="1"/>
      <c r="L73" s="1"/>
      <c r="M73" s="1"/>
      <c r="N73" s="1"/>
      <c r="O73" s="268" t="s">
        <v>43</v>
      </c>
      <c r="P73" s="371" t="s">
        <v>511</v>
      </c>
    </row>
    <row r="74" spans="1:16" ht="75" customHeight="1" x14ac:dyDescent="0.3">
      <c r="A74" s="269"/>
      <c r="B74" s="282"/>
      <c r="C74" s="286"/>
      <c r="D74" s="286"/>
      <c r="E74" s="1" t="s">
        <v>17</v>
      </c>
      <c r="F74" s="286"/>
      <c r="G74" s="55"/>
      <c r="H74" s="55"/>
      <c r="I74" s="132">
        <v>1500</v>
      </c>
      <c r="J74" s="55"/>
      <c r="K74" s="55"/>
      <c r="L74" s="55"/>
      <c r="M74" s="55"/>
      <c r="N74" s="1"/>
      <c r="O74" s="269"/>
      <c r="P74" s="372"/>
    </row>
    <row r="75" spans="1:16" ht="41.25" customHeight="1" x14ac:dyDescent="0.3">
      <c r="A75" s="1"/>
      <c r="B75" s="9" t="s">
        <v>21</v>
      </c>
      <c r="C75" s="1"/>
      <c r="D75" s="1"/>
      <c r="E75" s="1"/>
      <c r="F75" s="1"/>
      <c r="G75" s="55">
        <f>G76+G77+G78</f>
        <v>0</v>
      </c>
      <c r="H75" s="55">
        <f t="shared" ref="H75:M75" si="7">H76+H77+H78</f>
        <v>0</v>
      </c>
      <c r="I75" s="55">
        <f t="shared" si="7"/>
        <v>31250</v>
      </c>
      <c r="J75" s="55">
        <f t="shared" si="7"/>
        <v>78600</v>
      </c>
      <c r="K75" s="55">
        <f t="shared" si="7"/>
        <v>78600</v>
      </c>
      <c r="L75" s="55">
        <f t="shared" si="7"/>
        <v>78600</v>
      </c>
      <c r="M75" s="55">
        <f t="shared" si="7"/>
        <v>0</v>
      </c>
      <c r="N75" s="55"/>
      <c r="O75" s="1"/>
      <c r="P75" s="2"/>
    </row>
    <row r="76" spans="1:16" ht="41.25" customHeight="1" x14ac:dyDescent="0.3">
      <c r="A76" s="1"/>
      <c r="B76" s="121" t="s">
        <v>22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"/>
    </row>
    <row r="77" spans="1:16" ht="41.25" customHeight="1" x14ac:dyDescent="0.3">
      <c r="A77" s="1"/>
      <c r="B77" s="121" t="s">
        <v>23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"/>
    </row>
    <row r="78" spans="1:16" ht="41.25" customHeight="1" x14ac:dyDescent="0.3">
      <c r="A78" s="1"/>
      <c r="B78" s="121" t="s">
        <v>24</v>
      </c>
      <c r="C78" s="1"/>
      <c r="D78" s="1"/>
      <c r="E78" s="1"/>
      <c r="F78" s="1"/>
      <c r="G78" s="1">
        <f>G66+G70+G72+G68+G74</f>
        <v>0</v>
      </c>
      <c r="H78" s="1">
        <f t="shared" ref="H78:M78" si="8">H66+H70+H72+H68+H74</f>
        <v>0</v>
      </c>
      <c r="I78" s="118">
        <f>I66+I70+I72+I68+I74</f>
        <v>31250</v>
      </c>
      <c r="J78" s="1">
        <f t="shared" si="8"/>
        <v>78600</v>
      </c>
      <c r="K78" s="1">
        <f t="shared" si="8"/>
        <v>78600</v>
      </c>
      <c r="L78" s="1">
        <f t="shared" si="8"/>
        <v>78600</v>
      </c>
      <c r="M78" s="1">
        <f t="shared" si="8"/>
        <v>0</v>
      </c>
      <c r="N78" s="1"/>
      <c r="O78" s="1"/>
      <c r="P78" s="2"/>
    </row>
    <row r="79" spans="1:16" s="10" customFormat="1" ht="111.75" customHeight="1" x14ac:dyDescent="0.3">
      <c r="A79" s="133"/>
      <c r="B79" s="134" t="s">
        <v>861</v>
      </c>
      <c r="C79" s="1" t="s">
        <v>512</v>
      </c>
      <c r="D79" s="1" t="s">
        <v>173</v>
      </c>
      <c r="E79" s="1" t="s">
        <v>174</v>
      </c>
      <c r="F79" s="135"/>
      <c r="G79" s="136">
        <v>0.25700000000000001</v>
      </c>
      <c r="H79" s="137">
        <v>0.38</v>
      </c>
      <c r="I79" s="137">
        <v>0.4</v>
      </c>
      <c r="J79" s="137">
        <v>0.42</v>
      </c>
      <c r="K79" s="137">
        <v>0.44</v>
      </c>
      <c r="L79" s="137">
        <v>0.46</v>
      </c>
      <c r="M79" s="137">
        <v>0.46</v>
      </c>
      <c r="N79" s="135"/>
      <c r="O79" s="135"/>
      <c r="P79" s="121"/>
    </row>
    <row r="80" spans="1:16" s="10" customFormat="1" ht="106.5" customHeight="1" x14ac:dyDescent="0.3">
      <c r="A80" s="133"/>
      <c r="B80" s="138" t="s">
        <v>485</v>
      </c>
      <c r="C80" s="1" t="s">
        <v>515</v>
      </c>
      <c r="D80" s="135" t="s">
        <v>30</v>
      </c>
      <c r="E80" s="1" t="s">
        <v>174</v>
      </c>
      <c r="F80" s="135"/>
      <c r="G80" s="139">
        <v>7.8600000000000003E-2</v>
      </c>
      <c r="H80" s="139">
        <v>9.4E-2</v>
      </c>
      <c r="I80" s="137">
        <v>0.1</v>
      </c>
      <c r="J80" s="137">
        <v>0.11</v>
      </c>
      <c r="K80" s="137">
        <v>0.18</v>
      </c>
      <c r="L80" s="137">
        <v>0.12</v>
      </c>
      <c r="M80" s="137">
        <v>0.12</v>
      </c>
      <c r="N80" s="135"/>
      <c r="O80" s="135"/>
      <c r="P80" s="121"/>
    </row>
    <row r="81" spans="1:16" s="10" customFormat="1" ht="41.25" customHeight="1" x14ac:dyDescent="0.3">
      <c r="A81" s="133"/>
      <c r="B81" s="382" t="s">
        <v>232</v>
      </c>
      <c r="C81" s="383"/>
      <c r="D81" s="383"/>
      <c r="E81" s="383"/>
      <c r="F81" s="383"/>
      <c r="G81" s="383"/>
      <c r="H81" s="383"/>
      <c r="I81" s="383"/>
      <c r="J81" s="383"/>
      <c r="K81" s="383"/>
      <c r="L81" s="383"/>
      <c r="M81" s="383"/>
      <c r="N81" s="383"/>
      <c r="O81" s="135"/>
      <c r="P81" s="121"/>
    </row>
    <row r="82" spans="1:16" s="10" customFormat="1" ht="41.25" customHeight="1" x14ac:dyDescent="0.3">
      <c r="A82" s="133"/>
      <c r="B82" s="382" t="s">
        <v>233</v>
      </c>
      <c r="C82" s="382"/>
      <c r="D82" s="382"/>
      <c r="E82" s="382"/>
      <c r="F82" s="384"/>
      <c r="G82" s="384"/>
      <c r="H82" s="384"/>
      <c r="I82" s="384"/>
      <c r="J82" s="384"/>
      <c r="K82" s="384"/>
      <c r="L82" s="384"/>
      <c r="M82" s="384"/>
      <c r="N82" s="382"/>
      <c r="O82" s="382"/>
      <c r="P82" s="382"/>
    </row>
    <row r="83" spans="1:16" s="10" customFormat="1" ht="41.25" customHeight="1" x14ac:dyDescent="0.3">
      <c r="A83" s="133"/>
      <c r="B83" s="138" t="s">
        <v>234</v>
      </c>
      <c r="C83" s="135"/>
      <c r="D83" s="135"/>
      <c r="E83" s="135"/>
      <c r="F83" s="141"/>
      <c r="G83" s="141"/>
      <c r="H83" s="141"/>
      <c r="I83" s="141"/>
      <c r="J83" s="141"/>
      <c r="K83" s="141"/>
      <c r="L83" s="141"/>
      <c r="M83" s="141"/>
      <c r="N83" s="135"/>
      <c r="O83" s="135"/>
      <c r="P83" s="121"/>
    </row>
    <row r="84" spans="1:16" s="10" customFormat="1" ht="41.25" customHeight="1" x14ac:dyDescent="0.3">
      <c r="A84" s="133"/>
      <c r="B84" s="299" t="s">
        <v>184</v>
      </c>
      <c r="C84" s="299"/>
      <c r="D84" s="299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21"/>
    </row>
    <row r="85" spans="1:16" s="10" customFormat="1" ht="41.25" customHeight="1" x14ac:dyDescent="0.3">
      <c r="A85" s="366">
        <v>18</v>
      </c>
      <c r="B85" s="364" t="s">
        <v>470</v>
      </c>
      <c r="C85" s="365" t="s">
        <v>793</v>
      </c>
      <c r="D85" s="365"/>
      <c r="E85" s="135" t="s">
        <v>18</v>
      </c>
      <c r="F85" s="365" t="s">
        <v>35</v>
      </c>
      <c r="G85" s="135"/>
      <c r="H85" s="135">
        <v>130</v>
      </c>
      <c r="I85" s="135"/>
      <c r="J85" s="135"/>
      <c r="K85" s="135"/>
      <c r="L85" s="135"/>
      <c r="M85" s="135"/>
      <c r="N85" s="135"/>
      <c r="O85" s="135"/>
      <c r="P85" s="287" t="s">
        <v>514</v>
      </c>
    </row>
    <row r="86" spans="1:16" s="10" customFormat="1" ht="50.25" customHeight="1" x14ac:dyDescent="0.3">
      <c r="A86" s="366"/>
      <c r="B86" s="364"/>
      <c r="C86" s="365"/>
      <c r="D86" s="365"/>
      <c r="E86" s="135" t="s">
        <v>17</v>
      </c>
      <c r="F86" s="365"/>
      <c r="G86" s="135"/>
      <c r="H86" s="135">
        <v>5700</v>
      </c>
      <c r="I86" s="135"/>
      <c r="J86" s="135"/>
      <c r="K86" s="135"/>
      <c r="L86" s="135"/>
      <c r="M86" s="135"/>
      <c r="N86" s="135" t="s">
        <v>43</v>
      </c>
      <c r="O86" s="135"/>
      <c r="P86" s="287"/>
    </row>
    <row r="87" spans="1:16" s="10" customFormat="1" ht="41.25" customHeight="1" x14ac:dyDescent="0.3">
      <c r="A87" s="133"/>
      <c r="B87" s="9" t="s">
        <v>34</v>
      </c>
      <c r="C87" s="135"/>
      <c r="D87" s="135"/>
      <c r="E87" s="135"/>
      <c r="F87" s="135"/>
      <c r="G87" s="140">
        <f>G88+G89+G90</f>
        <v>0</v>
      </c>
      <c r="H87" s="140">
        <f t="shared" ref="H87:M87" si="9">H88+H89+H90</f>
        <v>5700</v>
      </c>
      <c r="I87" s="140">
        <f t="shared" si="9"/>
        <v>0</v>
      </c>
      <c r="J87" s="140">
        <f t="shared" si="9"/>
        <v>0</v>
      </c>
      <c r="K87" s="140">
        <f t="shared" si="9"/>
        <v>0</v>
      </c>
      <c r="L87" s="140">
        <f t="shared" si="9"/>
        <v>0</v>
      </c>
      <c r="M87" s="140">
        <f t="shared" si="9"/>
        <v>0</v>
      </c>
      <c r="N87" s="135"/>
      <c r="O87" s="135"/>
      <c r="P87" s="121"/>
    </row>
    <row r="88" spans="1:16" s="10" customFormat="1" ht="41.25" customHeight="1" x14ac:dyDescent="0.3">
      <c r="A88" s="133"/>
      <c r="B88" s="121" t="s">
        <v>22</v>
      </c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21"/>
    </row>
    <row r="89" spans="1:16" s="10" customFormat="1" ht="41.25" customHeight="1" x14ac:dyDescent="0.3">
      <c r="A89" s="133"/>
      <c r="B89" s="121" t="s">
        <v>23</v>
      </c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21"/>
    </row>
    <row r="90" spans="1:16" s="10" customFormat="1" ht="41.25" customHeight="1" x14ac:dyDescent="0.3">
      <c r="A90" s="133"/>
      <c r="B90" s="121" t="s">
        <v>24</v>
      </c>
      <c r="C90" s="135"/>
      <c r="D90" s="135"/>
      <c r="E90" s="135"/>
      <c r="F90" s="135"/>
      <c r="G90" s="135">
        <f>G86</f>
        <v>0</v>
      </c>
      <c r="H90" s="135">
        <f t="shared" ref="H90:M90" si="10">H86</f>
        <v>5700</v>
      </c>
      <c r="I90" s="135">
        <f t="shared" si="10"/>
        <v>0</v>
      </c>
      <c r="J90" s="135">
        <f t="shared" si="10"/>
        <v>0</v>
      </c>
      <c r="K90" s="135">
        <f t="shared" si="10"/>
        <v>0</v>
      </c>
      <c r="L90" s="135">
        <f t="shared" si="10"/>
        <v>0</v>
      </c>
      <c r="M90" s="135">
        <f t="shared" si="10"/>
        <v>0</v>
      </c>
      <c r="N90" s="135"/>
      <c r="O90" s="135"/>
      <c r="P90" s="121"/>
    </row>
    <row r="91" spans="1:16" s="10" customFormat="1" ht="112.5" x14ac:dyDescent="0.3">
      <c r="A91" s="8"/>
      <c r="B91" s="138" t="s">
        <v>862</v>
      </c>
      <c r="C91" s="1" t="s">
        <v>352</v>
      </c>
      <c r="D91" s="135" t="s">
        <v>30</v>
      </c>
      <c r="E91" s="135" t="s">
        <v>236</v>
      </c>
      <c r="F91" s="135"/>
      <c r="G91" s="139">
        <v>3.7000000000000002E-3</v>
      </c>
      <c r="H91" s="136">
        <v>1.4999999999999999E-2</v>
      </c>
      <c r="I91" s="1">
        <v>1.7000000000000001E-2</v>
      </c>
      <c r="J91" s="1">
        <v>1.7999999999999999E-2</v>
      </c>
      <c r="K91" s="1">
        <v>2.1000000000000001E-2</v>
      </c>
      <c r="L91" s="1">
        <v>2.4E-2</v>
      </c>
      <c r="M91" s="1">
        <v>2.4E-2</v>
      </c>
      <c r="N91" s="1"/>
      <c r="O91" s="135"/>
      <c r="P91" s="121"/>
    </row>
    <row r="92" spans="1:16" s="10" customFormat="1" ht="75" x14ac:dyDescent="0.3">
      <c r="A92" s="8"/>
      <c r="B92" s="138" t="s">
        <v>485</v>
      </c>
      <c r="C92" s="1" t="s">
        <v>515</v>
      </c>
      <c r="D92" s="135" t="s">
        <v>30</v>
      </c>
      <c r="E92" s="135" t="s">
        <v>236</v>
      </c>
      <c r="F92" s="135"/>
      <c r="G92" s="139">
        <v>3.058E-3</v>
      </c>
      <c r="H92" s="136">
        <v>6.1000000000000004E-3</v>
      </c>
      <c r="I92" s="1">
        <v>6.4999999999999997E-3</v>
      </c>
      <c r="J92" s="1">
        <v>6.7000000000000002E-3</v>
      </c>
      <c r="K92" s="1">
        <v>7.3000000000000001E-3</v>
      </c>
      <c r="L92" s="1">
        <v>8.5000000000000006E-3</v>
      </c>
      <c r="M92" s="1">
        <v>8.5000000000000006E-3</v>
      </c>
      <c r="N92" s="1"/>
      <c r="O92" s="135"/>
      <c r="P92" s="121"/>
    </row>
    <row r="93" spans="1:16" s="10" customFormat="1" ht="37.5" x14ac:dyDescent="0.3">
      <c r="A93" s="366">
        <v>19</v>
      </c>
      <c r="B93" s="364" t="s">
        <v>513</v>
      </c>
      <c r="C93" s="365" t="s">
        <v>793</v>
      </c>
      <c r="D93" s="365"/>
      <c r="E93" s="135" t="s">
        <v>18</v>
      </c>
      <c r="F93" s="365" t="s">
        <v>35</v>
      </c>
      <c r="G93" s="135"/>
      <c r="H93" s="135"/>
      <c r="I93" s="135"/>
      <c r="J93" s="135"/>
      <c r="K93" s="135"/>
      <c r="L93" s="135"/>
      <c r="M93" s="135"/>
      <c r="N93" s="135"/>
      <c r="O93" s="135"/>
      <c r="P93" s="287" t="s">
        <v>36</v>
      </c>
    </row>
    <row r="94" spans="1:16" s="10" customFormat="1" ht="66.75" customHeight="1" x14ac:dyDescent="0.3">
      <c r="A94" s="366"/>
      <c r="B94" s="364"/>
      <c r="C94" s="365"/>
      <c r="D94" s="365"/>
      <c r="E94" s="135" t="s">
        <v>17</v>
      </c>
      <c r="F94" s="365"/>
      <c r="G94" s="135"/>
      <c r="H94" s="135"/>
      <c r="I94" s="135"/>
      <c r="J94" s="135"/>
      <c r="K94" s="135">
        <v>7000</v>
      </c>
      <c r="L94" s="135"/>
      <c r="M94" s="135"/>
      <c r="N94" s="135" t="s">
        <v>43</v>
      </c>
      <c r="O94" s="135"/>
      <c r="P94" s="287"/>
    </row>
    <row r="95" spans="1:16" s="10" customFormat="1" ht="26.25" customHeight="1" x14ac:dyDescent="0.3">
      <c r="A95" s="8"/>
      <c r="B95" s="299" t="s">
        <v>748</v>
      </c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</row>
    <row r="96" spans="1:16" s="10" customFormat="1" ht="18.75" x14ac:dyDescent="0.3">
      <c r="A96" s="11"/>
      <c r="B96" s="299" t="s">
        <v>785</v>
      </c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</row>
    <row r="97" spans="1:16" s="10" customFormat="1" ht="41.25" customHeight="1" x14ac:dyDescent="0.3">
      <c r="A97" s="133"/>
      <c r="B97" s="9" t="s">
        <v>34</v>
      </c>
      <c r="C97" s="135"/>
      <c r="D97" s="135"/>
      <c r="E97" s="135"/>
      <c r="F97" s="135"/>
      <c r="G97" s="140">
        <f>G98+G99+G100</f>
        <v>0</v>
      </c>
      <c r="H97" s="140">
        <f t="shared" ref="H97:M97" si="11">H98+H99+H100</f>
        <v>0</v>
      </c>
      <c r="I97" s="140">
        <f t="shared" si="11"/>
        <v>0</v>
      </c>
      <c r="J97" s="140">
        <f t="shared" si="11"/>
        <v>0</v>
      </c>
      <c r="K97" s="140">
        <f t="shared" si="11"/>
        <v>0</v>
      </c>
      <c r="L97" s="140">
        <f t="shared" si="11"/>
        <v>0</v>
      </c>
      <c r="M97" s="140">
        <f t="shared" si="11"/>
        <v>0</v>
      </c>
      <c r="N97" s="135"/>
      <c r="O97" s="135"/>
      <c r="P97" s="121"/>
    </row>
    <row r="98" spans="1:16" s="10" customFormat="1" ht="41.25" customHeight="1" x14ac:dyDescent="0.3">
      <c r="A98" s="133"/>
      <c r="B98" s="121" t="s">
        <v>22</v>
      </c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21"/>
    </row>
    <row r="99" spans="1:16" s="10" customFormat="1" ht="41.25" customHeight="1" x14ac:dyDescent="0.3">
      <c r="A99" s="133"/>
      <c r="B99" s="121" t="s">
        <v>23</v>
      </c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21"/>
    </row>
    <row r="100" spans="1:16" s="10" customFormat="1" ht="41.25" customHeight="1" x14ac:dyDescent="0.3">
      <c r="A100" s="133"/>
      <c r="B100" s="121" t="s">
        <v>24</v>
      </c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21"/>
    </row>
    <row r="101" spans="1:16" ht="41.25" customHeight="1" x14ac:dyDescent="0.3">
      <c r="A101" s="55"/>
      <c r="B101" s="299" t="s">
        <v>749</v>
      </c>
      <c r="C101" s="301"/>
      <c r="D101" s="301"/>
      <c r="E101" s="301"/>
      <c r="F101" s="301"/>
      <c r="G101" s="301"/>
      <c r="H101" s="301"/>
      <c r="I101" s="301"/>
      <c r="J101" s="301"/>
      <c r="K101" s="301"/>
      <c r="L101" s="301"/>
      <c r="M101" s="301"/>
      <c r="N101" s="301"/>
      <c r="O101" s="301"/>
      <c r="P101" s="299"/>
    </row>
    <row r="102" spans="1:16" ht="41.25" customHeight="1" x14ac:dyDescent="0.3">
      <c r="A102" s="55"/>
      <c r="B102" s="299" t="s">
        <v>750</v>
      </c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</row>
    <row r="103" spans="1:16" ht="75" x14ac:dyDescent="0.3">
      <c r="A103" s="1"/>
      <c r="B103" s="2" t="s">
        <v>863</v>
      </c>
      <c r="C103" s="1" t="s">
        <v>436</v>
      </c>
      <c r="D103" s="1" t="s">
        <v>40</v>
      </c>
      <c r="E103" s="1" t="s">
        <v>15</v>
      </c>
      <c r="F103" s="1" t="s">
        <v>39</v>
      </c>
      <c r="G103" s="1">
        <v>24.4</v>
      </c>
      <c r="H103" s="1">
        <v>23</v>
      </c>
      <c r="I103" s="1">
        <v>32</v>
      </c>
      <c r="J103" s="1">
        <v>32</v>
      </c>
      <c r="K103" s="1">
        <v>32</v>
      </c>
      <c r="L103" s="1">
        <v>32</v>
      </c>
      <c r="M103" s="1">
        <v>32</v>
      </c>
      <c r="N103" s="15"/>
      <c r="O103" s="15"/>
      <c r="P103" s="121"/>
    </row>
    <row r="104" spans="1:16" ht="41.25" customHeight="1" x14ac:dyDescent="0.3">
      <c r="A104" s="1"/>
      <c r="B104" s="299" t="s">
        <v>226</v>
      </c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99"/>
    </row>
    <row r="105" spans="1:16" s="58" customFormat="1" ht="41.25" customHeight="1" x14ac:dyDescent="0.3">
      <c r="A105" s="1"/>
      <c r="B105" s="31" t="s">
        <v>188</v>
      </c>
      <c r="C105" s="1" t="s">
        <v>744</v>
      </c>
      <c r="D105" s="55"/>
      <c r="E105" s="55" t="s">
        <v>25</v>
      </c>
      <c r="F105" s="34"/>
      <c r="G105" s="142">
        <v>8980.2999999999993</v>
      </c>
      <c r="H105" s="142">
        <v>9088.1</v>
      </c>
      <c r="I105" s="142">
        <v>9197.1</v>
      </c>
      <c r="J105" s="142">
        <v>9307.5</v>
      </c>
      <c r="K105" s="142">
        <v>9419.2000000000007</v>
      </c>
      <c r="L105" s="142">
        <v>9532.2000000000007</v>
      </c>
      <c r="M105" s="142">
        <v>9646.6</v>
      </c>
      <c r="N105" s="9"/>
      <c r="O105" s="9"/>
      <c r="P105" s="9"/>
    </row>
    <row r="106" spans="1:16" s="144" customFormat="1" ht="41.25" customHeight="1" x14ac:dyDescent="0.3">
      <c r="A106" s="55"/>
      <c r="B106" s="31" t="s">
        <v>184</v>
      </c>
      <c r="C106" s="94"/>
      <c r="D106" s="94"/>
      <c r="E106" s="55"/>
      <c r="F106" s="94"/>
      <c r="G106" s="142"/>
      <c r="H106" s="142"/>
      <c r="I106" s="142"/>
      <c r="J106" s="142"/>
      <c r="K106" s="142"/>
      <c r="L106" s="142"/>
      <c r="M106" s="142"/>
      <c r="N106" s="142"/>
      <c r="O106" s="142"/>
      <c r="P106" s="143"/>
    </row>
    <row r="107" spans="1:16" s="144" customFormat="1" ht="41.25" customHeight="1" x14ac:dyDescent="0.3">
      <c r="A107" s="1"/>
      <c r="B107" s="31" t="s">
        <v>265</v>
      </c>
      <c r="C107" s="94"/>
      <c r="D107" s="1"/>
      <c r="E107" s="55" t="s">
        <v>41</v>
      </c>
      <c r="F107" s="94"/>
      <c r="G107" s="142">
        <f>G108+G109</f>
        <v>0</v>
      </c>
      <c r="H107" s="142">
        <f t="shared" ref="H107:M107" si="12">H108+H109</f>
        <v>0</v>
      </c>
      <c r="I107" s="142">
        <f t="shared" si="12"/>
        <v>32800</v>
      </c>
      <c r="J107" s="142">
        <f t="shared" si="12"/>
        <v>5000</v>
      </c>
      <c r="K107" s="142">
        <f t="shared" si="12"/>
        <v>0</v>
      </c>
      <c r="L107" s="142">
        <f t="shared" si="12"/>
        <v>0</v>
      </c>
      <c r="M107" s="142">
        <f t="shared" si="12"/>
        <v>0</v>
      </c>
      <c r="N107" s="142"/>
      <c r="O107" s="142"/>
      <c r="P107" s="143"/>
    </row>
    <row r="108" spans="1:16" ht="75" x14ac:dyDescent="0.3">
      <c r="A108" s="1">
        <v>20</v>
      </c>
      <c r="B108" s="14" t="s">
        <v>517</v>
      </c>
      <c r="C108" s="74" t="s">
        <v>796</v>
      </c>
      <c r="D108" s="74"/>
      <c r="E108" s="15" t="s">
        <v>41</v>
      </c>
      <c r="F108" s="6"/>
      <c r="G108" s="69"/>
      <c r="H108" s="69"/>
      <c r="I108" s="69"/>
      <c r="J108" s="69">
        <v>5000</v>
      </c>
      <c r="K108" s="69"/>
      <c r="L108" s="69"/>
      <c r="M108" s="69"/>
      <c r="N108" s="69" t="s">
        <v>43</v>
      </c>
      <c r="O108" s="9"/>
      <c r="P108" s="2" t="s">
        <v>354</v>
      </c>
    </row>
    <row r="109" spans="1:16" ht="75" x14ac:dyDescent="0.3">
      <c r="A109" s="1">
        <v>21</v>
      </c>
      <c r="B109" s="14" t="s">
        <v>516</v>
      </c>
      <c r="C109" s="74" t="s">
        <v>795</v>
      </c>
      <c r="D109" s="74"/>
      <c r="E109" s="15" t="s">
        <v>41</v>
      </c>
      <c r="F109" s="6"/>
      <c r="G109" s="69"/>
      <c r="H109" s="69"/>
      <c r="I109" s="69">
        <v>32800</v>
      </c>
      <c r="J109" s="69"/>
      <c r="K109" s="69"/>
      <c r="L109" s="69"/>
      <c r="M109" s="69"/>
      <c r="N109" s="69" t="s">
        <v>43</v>
      </c>
      <c r="O109" s="9"/>
      <c r="P109" s="2" t="s">
        <v>518</v>
      </c>
    </row>
    <row r="110" spans="1:16" ht="41.25" customHeight="1" x14ac:dyDescent="0.3">
      <c r="A110" s="1"/>
      <c r="B110" s="299" t="s">
        <v>226</v>
      </c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</row>
    <row r="111" spans="1:16" ht="77.25" customHeight="1" x14ac:dyDescent="0.3">
      <c r="A111" s="1"/>
      <c r="B111" s="9" t="s">
        <v>751</v>
      </c>
      <c r="C111" s="2" t="s">
        <v>436</v>
      </c>
      <c r="D111" s="2" t="s">
        <v>40</v>
      </c>
      <c r="E111" s="2" t="s">
        <v>15</v>
      </c>
      <c r="F111" s="2" t="s">
        <v>39</v>
      </c>
      <c r="G111" s="1">
        <v>5.73</v>
      </c>
      <c r="H111" s="1">
        <v>3.7</v>
      </c>
      <c r="I111" s="81">
        <v>4</v>
      </c>
      <c r="J111" s="81">
        <v>4</v>
      </c>
      <c r="K111" s="81">
        <v>4</v>
      </c>
      <c r="L111" s="81">
        <v>4</v>
      </c>
      <c r="M111" s="81">
        <v>4</v>
      </c>
      <c r="N111" s="1"/>
      <c r="O111" s="1"/>
      <c r="P111" s="2"/>
    </row>
    <row r="112" spans="1:16" s="58" customFormat="1" ht="41.25" customHeight="1" x14ac:dyDescent="0.3">
      <c r="A112" s="1"/>
      <c r="B112" s="31" t="s">
        <v>187</v>
      </c>
      <c r="C112" s="1" t="s">
        <v>744</v>
      </c>
      <c r="D112" s="55"/>
      <c r="E112" s="1" t="s">
        <v>25</v>
      </c>
      <c r="F112" s="6"/>
      <c r="G112" s="46">
        <v>7144.1</v>
      </c>
      <c r="H112" s="46">
        <v>7329.8</v>
      </c>
      <c r="I112" s="46">
        <v>7520.4</v>
      </c>
      <c r="J112" s="46">
        <v>7716</v>
      </c>
      <c r="K112" s="46">
        <v>7916.6</v>
      </c>
      <c r="L112" s="46">
        <v>8122.4</v>
      </c>
      <c r="M112" s="46">
        <v>8333.6</v>
      </c>
      <c r="N112" s="9"/>
      <c r="O112" s="9"/>
      <c r="P112" s="9"/>
    </row>
    <row r="113" spans="1:16" s="144" customFormat="1" ht="41.25" customHeight="1" x14ac:dyDescent="0.3">
      <c r="A113" s="55"/>
      <c r="B113" s="31" t="s">
        <v>184</v>
      </c>
      <c r="C113" s="94"/>
      <c r="D113" s="94"/>
      <c r="E113" s="55"/>
      <c r="F113" s="94"/>
      <c r="G113" s="142"/>
      <c r="H113" s="142"/>
      <c r="I113" s="142"/>
      <c r="J113" s="142"/>
      <c r="K113" s="142"/>
      <c r="L113" s="142"/>
      <c r="M113" s="142"/>
      <c r="N113" s="142"/>
      <c r="O113" s="142"/>
      <c r="P113" s="143"/>
    </row>
    <row r="114" spans="1:16" s="144" customFormat="1" ht="41.25" customHeight="1" x14ac:dyDescent="0.3">
      <c r="A114" s="1"/>
      <c r="B114" s="31" t="s">
        <v>266</v>
      </c>
      <c r="C114" s="5"/>
      <c r="D114" s="1"/>
      <c r="E114" s="5" t="s">
        <v>41</v>
      </c>
      <c r="F114" s="5"/>
      <c r="G114" s="142">
        <f t="shared" ref="G114:M114" si="13">G115</f>
        <v>0</v>
      </c>
      <c r="H114" s="142">
        <f t="shared" si="13"/>
        <v>0</v>
      </c>
      <c r="I114" s="142">
        <f t="shared" si="13"/>
        <v>0</v>
      </c>
      <c r="J114" s="142">
        <f t="shared" si="13"/>
        <v>8000</v>
      </c>
      <c r="K114" s="142">
        <f t="shared" si="13"/>
        <v>0</v>
      </c>
      <c r="L114" s="142">
        <f t="shared" si="13"/>
        <v>0</v>
      </c>
      <c r="M114" s="142">
        <f t="shared" si="13"/>
        <v>0</v>
      </c>
      <c r="N114" s="1"/>
      <c r="O114" s="1"/>
      <c r="P114" s="143"/>
    </row>
    <row r="115" spans="1:16" s="58" customFormat="1" ht="41.25" hidden="1" customHeight="1" x14ac:dyDescent="0.3">
      <c r="A115" s="55"/>
      <c r="B115" s="13" t="s">
        <v>42</v>
      </c>
      <c r="C115" s="4"/>
      <c r="D115" s="4"/>
      <c r="E115" s="78"/>
      <c r="F115" s="34"/>
      <c r="G115" s="142">
        <v>0</v>
      </c>
      <c r="H115" s="142">
        <v>0</v>
      </c>
      <c r="I115" s="142">
        <v>0</v>
      </c>
      <c r="J115" s="142">
        <f>J116</f>
        <v>8000</v>
      </c>
      <c r="K115" s="142">
        <v>0</v>
      </c>
      <c r="L115" s="142">
        <v>0</v>
      </c>
      <c r="M115" s="142">
        <v>0</v>
      </c>
      <c r="N115" s="1"/>
      <c r="O115" s="1"/>
      <c r="P115" s="9"/>
    </row>
    <row r="116" spans="1:16" ht="56.25" x14ac:dyDescent="0.3">
      <c r="A116" s="1">
        <v>22</v>
      </c>
      <c r="B116" s="14" t="s">
        <v>471</v>
      </c>
      <c r="C116" s="74" t="s">
        <v>797</v>
      </c>
      <c r="D116" s="74"/>
      <c r="E116" s="5" t="s">
        <v>41</v>
      </c>
      <c r="F116" s="6"/>
      <c r="G116" s="69"/>
      <c r="H116" s="69"/>
      <c r="I116" s="69"/>
      <c r="J116" s="69">
        <v>8000</v>
      </c>
      <c r="K116" s="69"/>
      <c r="L116" s="69"/>
      <c r="M116" s="69"/>
      <c r="N116" s="1" t="s">
        <v>43</v>
      </c>
      <c r="O116" s="1"/>
      <c r="P116" s="2" t="s">
        <v>355</v>
      </c>
    </row>
    <row r="117" spans="1:16" s="10" customFormat="1" ht="93.75" x14ac:dyDescent="0.3">
      <c r="A117" s="15"/>
      <c r="B117" s="2" t="s">
        <v>864</v>
      </c>
      <c r="C117" s="1" t="s">
        <v>353</v>
      </c>
      <c r="D117" s="73"/>
      <c r="E117" s="1" t="s">
        <v>15</v>
      </c>
      <c r="F117" s="1"/>
      <c r="G117" s="1">
        <v>81.3</v>
      </c>
      <c r="H117" s="1">
        <v>84</v>
      </c>
      <c r="I117" s="1">
        <v>82</v>
      </c>
      <c r="J117" s="1">
        <v>78</v>
      </c>
      <c r="K117" s="1">
        <v>78</v>
      </c>
      <c r="L117" s="1">
        <v>70</v>
      </c>
      <c r="M117" s="1">
        <v>70</v>
      </c>
      <c r="N117" s="69"/>
      <c r="O117" s="69"/>
      <c r="P117" s="121"/>
    </row>
    <row r="118" spans="1:16" ht="41.25" hidden="1" customHeight="1" x14ac:dyDescent="0.3">
      <c r="A118" s="1"/>
      <c r="B118" s="121" t="s">
        <v>42</v>
      </c>
      <c r="C118" s="15"/>
      <c r="D118" s="15"/>
      <c r="E118" s="15" t="s">
        <v>168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2"/>
    </row>
    <row r="119" spans="1:16" s="144" customFormat="1" ht="41.25" customHeight="1" x14ac:dyDescent="0.3">
      <c r="A119" s="55"/>
      <c r="B119" s="31" t="s">
        <v>184</v>
      </c>
      <c r="C119" s="94"/>
      <c r="D119" s="94"/>
      <c r="E119" s="55"/>
      <c r="F119" s="94"/>
      <c r="G119" s="142"/>
      <c r="H119" s="142"/>
      <c r="I119" s="142"/>
      <c r="J119" s="142"/>
      <c r="K119" s="142"/>
      <c r="L119" s="142"/>
      <c r="M119" s="142"/>
      <c r="N119" s="142"/>
      <c r="O119" s="142"/>
      <c r="P119" s="143"/>
    </row>
    <row r="120" spans="1:16" s="144" customFormat="1" ht="41.25" customHeight="1" x14ac:dyDescent="0.3">
      <c r="A120" s="1"/>
      <c r="B120" s="31" t="s">
        <v>266</v>
      </c>
      <c r="C120" s="55"/>
      <c r="D120" s="1"/>
      <c r="E120" s="55" t="s">
        <v>41</v>
      </c>
      <c r="F120" s="55"/>
      <c r="G120" s="142">
        <f>G122+G124+G126+G128+G130</f>
        <v>0</v>
      </c>
      <c r="H120" s="142">
        <f t="shared" ref="H120:M120" si="14">H122+H124+H126+H128+H130</f>
        <v>0</v>
      </c>
      <c r="I120" s="142">
        <f t="shared" si="14"/>
        <v>20338</v>
      </c>
      <c r="J120" s="142">
        <f t="shared" si="14"/>
        <v>1400</v>
      </c>
      <c r="K120" s="142">
        <f t="shared" si="14"/>
        <v>0</v>
      </c>
      <c r="L120" s="142">
        <f t="shared" si="14"/>
        <v>0</v>
      </c>
      <c r="M120" s="142">
        <f t="shared" si="14"/>
        <v>0</v>
      </c>
      <c r="N120" s="142"/>
      <c r="O120" s="142"/>
      <c r="P120" s="143"/>
    </row>
    <row r="121" spans="1:16" s="10" customFormat="1" ht="41.25" customHeight="1" x14ac:dyDescent="0.3">
      <c r="A121" s="366">
        <v>23</v>
      </c>
      <c r="B121" s="364" t="s">
        <v>519</v>
      </c>
      <c r="C121" s="365" t="s">
        <v>796</v>
      </c>
      <c r="D121" s="365"/>
      <c r="E121" s="1"/>
      <c r="F121" s="365" t="s">
        <v>45</v>
      </c>
      <c r="G121" s="145"/>
      <c r="H121" s="133"/>
      <c r="I121" s="1">
        <v>50000</v>
      </c>
      <c r="J121" s="1">
        <v>60000</v>
      </c>
      <c r="K121" s="1">
        <v>70000</v>
      </c>
      <c r="L121" s="1">
        <v>72000</v>
      </c>
      <c r="M121" s="1">
        <v>72000</v>
      </c>
      <c r="N121" s="394" t="s">
        <v>43</v>
      </c>
      <c r="O121" s="146"/>
      <c r="P121" s="287" t="s">
        <v>524</v>
      </c>
    </row>
    <row r="122" spans="1:16" s="10" customFormat="1" ht="72.75" customHeight="1" x14ac:dyDescent="0.3">
      <c r="A122" s="366"/>
      <c r="B122" s="364"/>
      <c r="C122" s="365"/>
      <c r="D122" s="365"/>
      <c r="E122" s="135" t="s">
        <v>17</v>
      </c>
      <c r="F122" s="365"/>
      <c r="G122" s="147"/>
      <c r="H122" s="148"/>
      <c r="I122" s="147">
        <v>7100</v>
      </c>
      <c r="J122" s="135"/>
      <c r="K122" s="135"/>
      <c r="L122" s="135"/>
      <c r="M122" s="135"/>
      <c r="N122" s="395"/>
      <c r="O122" s="146"/>
      <c r="P122" s="287"/>
    </row>
    <row r="123" spans="1:16" s="10" customFormat="1" ht="41.25" customHeight="1" x14ac:dyDescent="0.3">
      <c r="A123" s="366">
        <v>24</v>
      </c>
      <c r="B123" s="396" t="s">
        <v>520</v>
      </c>
      <c r="C123" s="365" t="s">
        <v>795</v>
      </c>
      <c r="D123" s="365"/>
      <c r="E123" s="1"/>
      <c r="F123" s="365" t="s">
        <v>45</v>
      </c>
      <c r="G123" s="147"/>
      <c r="H123" s="135"/>
      <c r="I123" s="147"/>
      <c r="J123" s="135"/>
      <c r="K123" s="135"/>
      <c r="L123" s="135"/>
      <c r="M123" s="135"/>
      <c r="N123" s="394" t="s">
        <v>43</v>
      </c>
      <c r="O123" s="146"/>
      <c r="P123" s="287" t="s">
        <v>527</v>
      </c>
    </row>
    <row r="124" spans="1:16" s="10" customFormat="1" ht="74.25" customHeight="1" x14ac:dyDescent="0.3">
      <c r="A124" s="366"/>
      <c r="B124" s="396"/>
      <c r="C124" s="365"/>
      <c r="D124" s="365"/>
      <c r="E124" s="135" t="s">
        <v>17</v>
      </c>
      <c r="F124" s="365"/>
      <c r="G124" s="147"/>
      <c r="H124" s="148"/>
      <c r="I124" s="147">
        <v>4000</v>
      </c>
      <c r="J124" s="135"/>
      <c r="K124" s="135"/>
      <c r="L124" s="135"/>
      <c r="M124" s="135"/>
      <c r="N124" s="395"/>
      <c r="O124" s="146"/>
      <c r="P124" s="287"/>
    </row>
    <row r="125" spans="1:16" s="10" customFormat="1" ht="93.75" customHeight="1" x14ac:dyDescent="0.3">
      <c r="A125" s="389">
        <v>25</v>
      </c>
      <c r="B125" s="386" t="s">
        <v>521</v>
      </c>
      <c r="C125" s="365" t="s">
        <v>796</v>
      </c>
      <c r="D125" s="365"/>
      <c r="E125" s="135"/>
      <c r="F125" s="365" t="s">
        <v>45</v>
      </c>
      <c r="G125" s="147"/>
      <c r="H125" s="148"/>
      <c r="I125" s="147"/>
      <c r="J125" s="135"/>
      <c r="K125" s="135"/>
      <c r="L125" s="135"/>
      <c r="M125" s="135"/>
      <c r="N125" s="394" t="s">
        <v>43</v>
      </c>
      <c r="O125" s="146"/>
      <c r="P125" s="287" t="s">
        <v>525</v>
      </c>
    </row>
    <row r="126" spans="1:16" s="10" customFormat="1" ht="41.25" customHeight="1" x14ac:dyDescent="0.3">
      <c r="A126" s="390"/>
      <c r="B126" s="387"/>
      <c r="C126" s="365"/>
      <c r="D126" s="365"/>
      <c r="E126" s="135" t="s">
        <v>17</v>
      </c>
      <c r="F126" s="365"/>
      <c r="G126" s="147"/>
      <c r="H126" s="148"/>
      <c r="I126" s="147">
        <v>1100</v>
      </c>
      <c r="J126" s="135"/>
      <c r="K126" s="135"/>
      <c r="L126" s="135"/>
      <c r="M126" s="135"/>
      <c r="N126" s="395"/>
      <c r="O126" s="146"/>
      <c r="P126" s="287"/>
    </row>
    <row r="127" spans="1:16" s="10" customFormat="1" ht="41.25" customHeight="1" x14ac:dyDescent="0.3">
      <c r="A127" s="389">
        <v>26</v>
      </c>
      <c r="B127" s="386" t="s">
        <v>522</v>
      </c>
      <c r="C127" s="365" t="s">
        <v>795</v>
      </c>
      <c r="D127" s="365"/>
      <c r="E127" s="135"/>
      <c r="F127" s="365" t="s">
        <v>45</v>
      </c>
      <c r="G127" s="147"/>
      <c r="H127" s="148"/>
      <c r="I127" s="147"/>
      <c r="J127" s="135"/>
      <c r="K127" s="135"/>
      <c r="L127" s="135"/>
      <c r="M127" s="135"/>
      <c r="N127" s="394" t="s">
        <v>43</v>
      </c>
      <c r="O127" s="146"/>
      <c r="P127" s="287" t="s">
        <v>526</v>
      </c>
    </row>
    <row r="128" spans="1:16" s="10" customFormat="1" ht="57.75" customHeight="1" x14ac:dyDescent="0.3">
      <c r="A128" s="390"/>
      <c r="B128" s="387"/>
      <c r="C128" s="365"/>
      <c r="D128" s="365"/>
      <c r="E128" s="135" t="s">
        <v>17</v>
      </c>
      <c r="F128" s="365"/>
      <c r="G128" s="147"/>
      <c r="H128" s="148"/>
      <c r="I128" s="147"/>
      <c r="J128" s="135">
        <v>1400</v>
      </c>
      <c r="K128" s="135"/>
      <c r="L128" s="135"/>
      <c r="M128" s="135"/>
      <c r="N128" s="395"/>
      <c r="O128" s="146"/>
      <c r="P128" s="287"/>
    </row>
    <row r="129" spans="1:16" s="10" customFormat="1" ht="41.25" customHeight="1" x14ac:dyDescent="0.3">
      <c r="A129" s="389">
        <v>27</v>
      </c>
      <c r="B129" s="386" t="s">
        <v>523</v>
      </c>
      <c r="C129" s="365" t="s">
        <v>795</v>
      </c>
      <c r="D129" s="365"/>
      <c r="E129" s="135"/>
      <c r="F129" s="365" t="s">
        <v>45</v>
      </c>
      <c r="G129" s="147"/>
      <c r="H129" s="148"/>
      <c r="I129" s="147"/>
      <c r="J129" s="135"/>
      <c r="K129" s="135"/>
      <c r="L129" s="135"/>
      <c r="M129" s="135"/>
      <c r="N129" s="394" t="s">
        <v>43</v>
      </c>
      <c r="O129" s="146"/>
      <c r="P129" s="287" t="s">
        <v>518</v>
      </c>
    </row>
    <row r="130" spans="1:16" s="10" customFormat="1" ht="55.5" customHeight="1" x14ac:dyDescent="0.3">
      <c r="A130" s="390"/>
      <c r="B130" s="387"/>
      <c r="C130" s="365"/>
      <c r="D130" s="365"/>
      <c r="E130" s="135" t="s">
        <v>17</v>
      </c>
      <c r="F130" s="365"/>
      <c r="G130" s="147"/>
      <c r="H130" s="148"/>
      <c r="I130" s="147">
        <v>8138</v>
      </c>
      <c r="J130" s="135"/>
      <c r="K130" s="135"/>
      <c r="L130" s="135"/>
      <c r="M130" s="135"/>
      <c r="N130" s="395"/>
      <c r="O130" s="146"/>
      <c r="P130" s="287"/>
    </row>
    <row r="131" spans="1:16" ht="41.25" customHeight="1" x14ac:dyDescent="0.3">
      <c r="A131" s="15"/>
      <c r="B131" s="9" t="s">
        <v>34</v>
      </c>
      <c r="C131" s="1"/>
      <c r="D131" s="1"/>
      <c r="E131" s="55"/>
      <c r="F131" s="1"/>
      <c r="G131" s="92">
        <f>G132+G133+G134</f>
        <v>0</v>
      </c>
      <c r="H131" s="92">
        <f t="shared" ref="H131:M131" si="15">H132+H133+H134</f>
        <v>0</v>
      </c>
      <c r="I131" s="92">
        <f t="shared" si="15"/>
        <v>53138</v>
      </c>
      <c r="J131" s="92">
        <f t="shared" si="15"/>
        <v>14400</v>
      </c>
      <c r="K131" s="92">
        <f t="shared" si="15"/>
        <v>0</v>
      </c>
      <c r="L131" s="92">
        <f t="shared" si="15"/>
        <v>0</v>
      </c>
      <c r="M131" s="92">
        <f t="shared" si="15"/>
        <v>0</v>
      </c>
      <c r="N131" s="1"/>
      <c r="O131" s="1"/>
      <c r="P131" s="121"/>
    </row>
    <row r="132" spans="1:16" s="10" customFormat="1" ht="41.25" customHeight="1" x14ac:dyDescent="0.3">
      <c r="A132" s="15"/>
      <c r="B132" s="121" t="s">
        <v>22</v>
      </c>
      <c r="C132" s="15"/>
      <c r="D132" s="15"/>
      <c r="E132" s="15"/>
      <c r="F132" s="15"/>
      <c r="G132" s="69"/>
      <c r="H132" s="69"/>
      <c r="I132" s="69"/>
      <c r="J132" s="69"/>
      <c r="K132" s="69"/>
      <c r="L132" s="69"/>
      <c r="M132" s="69"/>
      <c r="N132" s="15"/>
      <c r="O132" s="15"/>
      <c r="P132" s="121"/>
    </row>
    <row r="133" spans="1:16" s="10" customFormat="1" ht="41.25" customHeight="1" x14ac:dyDescent="0.3">
      <c r="A133" s="15"/>
      <c r="B133" s="121" t="s">
        <v>23</v>
      </c>
      <c r="C133" s="15"/>
      <c r="D133" s="15"/>
      <c r="E133" s="15"/>
      <c r="F133" s="15"/>
      <c r="G133" s="69"/>
      <c r="H133" s="69"/>
      <c r="I133" s="69"/>
      <c r="J133" s="69"/>
      <c r="K133" s="69"/>
      <c r="L133" s="69"/>
      <c r="M133" s="69"/>
      <c r="N133" s="15"/>
      <c r="O133" s="15"/>
      <c r="P133" s="121"/>
    </row>
    <row r="134" spans="1:16" s="10" customFormat="1" ht="41.25" customHeight="1" x14ac:dyDescent="0.3">
      <c r="A134" s="15"/>
      <c r="B134" s="121" t="s">
        <v>24</v>
      </c>
      <c r="C134" s="15"/>
      <c r="D134" s="15"/>
      <c r="E134" s="15"/>
      <c r="F134" s="15"/>
      <c r="G134" s="149">
        <f>G120+G114+G107</f>
        <v>0</v>
      </c>
      <c r="H134" s="149">
        <f t="shared" ref="H134:M134" si="16">H120+H114+H107</f>
        <v>0</v>
      </c>
      <c r="I134" s="149">
        <f t="shared" si="16"/>
        <v>53138</v>
      </c>
      <c r="J134" s="149">
        <f t="shared" si="16"/>
        <v>14400</v>
      </c>
      <c r="K134" s="149">
        <f t="shared" si="16"/>
        <v>0</v>
      </c>
      <c r="L134" s="149">
        <f t="shared" si="16"/>
        <v>0</v>
      </c>
      <c r="M134" s="149">
        <f t="shared" si="16"/>
        <v>0</v>
      </c>
      <c r="N134" s="15"/>
      <c r="O134" s="15"/>
      <c r="P134" s="121"/>
    </row>
    <row r="135" spans="1:16" s="10" customFormat="1" ht="41.25" customHeight="1" x14ac:dyDescent="0.3">
      <c r="A135" s="15"/>
      <c r="B135" s="9" t="s">
        <v>269</v>
      </c>
      <c r="C135" s="73"/>
      <c r="D135" s="73"/>
      <c r="E135" s="48" t="s">
        <v>41</v>
      </c>
      <c r="F135" s="48"/>
      <c r="G135" s="150">
        <f>G136+G137+G138+G139</f>
        <v>0</v>
      </c>
      <c r="H135" s="150">
        <f t="shared" ref="H135:M135" si="17">H136+H137+H138+H139</f>
        <v>5700</v>
      </c>
      <c r="I135" s="150">
        <f t="shared" si="17"/>
        <v>84388</v>
      </c>
      <c r="J135" s="150">
        <f t="shared" si="17"/>
        <v>93000</v>
      </c>
      <c r="K135" s="150">
        <f t="shared" si="17"/>
        <v>78600</v>
      </c>
      <c r="L135" s="150">
        <f t="shared" si="17"/>
        <v>78600</v>
      </c>
      <c r="M135" s="150">
        <f t="shared" si="17"/>
        <v>0</v>
      </c>
      <c r="N135" s="15"/>
      <c r="O135" s="15"/>
      <c r="P135" s="45"/>
    </row>
    <row r="136" spans="1:16" s="10" customFormat="1" ht="41.25" customHeight="1" x14ac:dyDescent="0.3">
      <c r="A136" s="15"/>
      <c r="B136" s="121" t="s">
        <v>22</v>
      </c>
      <c r="C136" s="73"/>
      <c r="D136" s="73"/>
      <c r="E136" s="73" t="s">
        <v>41</v>
      </c>
      <c r="F136" s="73"/>
      <c r="G136" s="149">
        <f t="shared" ref="G136:M136" si="18">G132+G88+G76</f>
        <v>0</v>
      </c>
      <c r="H136" s="149">
        <f t="shared" si="18"/>
        <v>0</v>
      </c>
      <c r="I136" s="149">
        <f t="shared" si="18"/>
        <v>0</v>
      </c>
      <c r="J136" s="149">
        <f t="shared" si="18"/>
        <v>0</v>
      </c>
      <c r="K136" s="149">
        <f t="shared" si="18"/>
        <v>0</v>
      </c>
      <c r="L136" s="149">
        <f t="shared" si="18"/>
        <v>0</v>
      </c>
      <c r="M136" s="149">
        <f t="shared" si="18"/>
        <v>0</v>
      </c>
      <c r="N136" s="15"/>
      <c r="O136" s="15"/>
      <c r="P136" s="45"/>
    </row>
    <row r="137" spans="1:16" s="10" customFormat="1" ht="41.25" customHeight="1" x14ac:dyDescent="0.3">
      <c r="A137" s="15"/>
      <c r="B137" s="121" t="s">
        <v>268</v>
      </c>
      <c r="C137" s="73"/>
      <c r="D137" s="73"/>
      <c r="E137" s="73" t="s">
        <v>41</v>
      </c>
      <c r="F137" s="73"/>
      <c r="G137" s="149"/>
      <c r="H137" s="149"/>
      <c r="I137" s="149"/>
      <c r="J137" s="149"/>
      <c r="K137" s="149"/>
      <c r="L137" s="149"/>
      <c r="M137" s="149"/>
      <c r="N137" s="15"/>
      <c r="O137" s="15"/>
      <c r="P137" s="45"/>
    </row>
    <row r="138" spans="1:16" s="10" customFormat="1" ht="41.25" customHeight="1" x14ac:dyDescent="0.3">
      <c r="A138" s="15"/>
      <c r="B138" s="121" t="s">
        <v>23</v>
      </c>
      <c r="C138" s="73"/>
      <c r="D138" s="73"/>
      <c r="E138" s="73" t="s">
        <v>41</v>
      </c>
      <c r="F138" s="73"/>
      <c r="G138" s="149">
        <f t="shared" ref="G138:M138" si="19">G133+G89+G77</f>
        <v>0</v>
      </c>
      <c r="H138" s="149">
        <f t="shared" si="19"/>
        <v>0</v>
      </c>
      <c r="I138" s="149">
        <f t="shared" si="19"/>
        <v>0</v>
      </c>
      <c r="J138" s="149">
        <f t="shared" si="19"/>
        <v>0</v>
      </c>
      <c r="K138" s="149">
        <f t="shared" si="19"/>
        <v>0</v>
      </c>
      <c r="L138" s="149">
        <f t="shared" si="19"/>
        <v>0</v>
      </c>
      <c r="M138" s="149">
        <f t="shared" si="19"/>
        <v>0</v>
      </c>
      <c r="N138" s="15"/>
      <c r="O138" s="15"/>
      <c r="P138" s="45"/>
    </row>
    <row r="139" spans="1:16" s="10" customFormat="1" ht="41.25" customHeight="1" x14ac:dyDescent="0.3">
      <c r="A139" s="15"/>
      <c r="B139" s="121" t="s">
        <v>24</v>
      </c>
      <c r="C139" s="73"/>
      <c r="D139" s="73"/>
      <c r="E139" s="73" t="s">
        <v>41</v>
      </c>
      <c r="F139" s="73"/>
      <c r="G139" s="149">
        <f t="shared" ref="G139:M139" si="20">G134+G78+G90</f>
        <v>0</v>
      </c>
      <c r="H139" s="149">
        <f t="shared" si="20"/>
        <v>5700</v>
      </c>
      <c r="I139" s="149">
        <f t="shared" si="20"/>
        <v>84388</v>
      </c>
      <c r="J139" s="149">
        <f t="shared" si="20"/>
        <v>93000</v>
      </c>
      <c r="K139" s="149">
        <f t="shared" si="20"/>
        <v>78600</v>
      </c>
      <c r="L139" s="149">
        <f t="shared" si="20"/>
        <v>78600</v>
      </c>
      <c r="M139" s="149">
        <f t="shared" si="20"/>
        <v>0</v>
      </c>
      <c r="N139" s="15"/>
      <c r="O139" s="15"/>
      <c r="P139" s="45"/>
    </row>
    <row r="140" spans="1:16" ht="41.25" customHeight="1" x14ac:dyDescent="0.3">
      <c r="A140" s="368" t="s">
        <v>46</v>
      </c>
      <c r="B140" s="368"/>
      <c r="C140" s="368"/>
      <c r="D140" s="368"/>
      <c r="E140" s="368"/>
      <c r="F140" s="368"/>
      <c r="G140" s="368"/>
      <c r="H140" s="368"/>
      <c r="I140" s="368"/>
      <c r="J140" s="368"/>
      <c r="K140" s="368"/>
      <c r="L140" s="368"/>
      <c r="M140" s="368"/>
      <c r="N140" s="368"/>
      <c r="O140" s="368"/>
      <c r="P140" s="368"/>
    </row>
    <row r="141" spans="1:16" ht="83.25" customHeight="1" x14ac:dyDescent="0.3">
      <c r="A141" s="55"/>
      <c r="B141" s="2" t="s">
        <v>865</v>
      </c>
      <c r="C141" s="1" t="s">
        <v>438</v>
      </c>
      <c r="D141" s="1" t="s">
        <v>14</v>
      </c>
      <c r="E141" s="1" t="s">
        <v>47</v>
      </c>
      <c r="F141" s="1"/>
      <c r="G141" s="1">
        <v>75.02</v>
      </c>
      <c r="H141" s="1">
        <v>74.900000000000006</v>
      </c>
      <c r="I141" s="1">
        <v>75.2</v>
      </c>
      <c r="J141" s="1">
        <v>75.599999999999994</v>
      </c>
      <c r="K141" s="1">
        <v>75.900000000000006</v>
      </c>
      <c r="L141" s="1">
        <v>76.3</v>
      </c>
      <c r="M141" s="1">
        <v>76.7</v>
      </c>
      <c r="N141" s="55"/>
      <c r="O141" s="55"/>
      <c r="P141" s="2"/>
    </row>
    <row r="142" spans="1:16" s="6" customFormat="1" ht="32.25" customHeight="1" x14ac:dyDescent="0.3">
      <c r="A142" s="12"/>
      <c r="B142" s="369" t="s">
        <v>752</v>
      </c>
      <c r="C142" s="370"/>
      <c r="D142" s="370"/>
      <c r="E142" s="370"/>
      <c r="F142" s="370"/>
      <c r="G142" s="370"/>
      <c r="H142" s="370"/>
      <c r="I142" s="370"/>
      <c r="J142" s="370"/>
      <c r="K142" s="370"/>
      <c r="L142" s="370"/>
      <c r="M142" s="5"/>
      <c r="N142" s="5"/>
      <c r="O142" s="5"/>
      <c r="P142" s="5"/>
    </row>
    <row r="143" spans="1:16" s="6" customFormat="1" ht="51.75" customHeight="1" x14ac:dyDescent="0.3">
      <c r="A143" s="12"/>
      <c r="B143" s="3" t="s">
        <v>528</v>
      </c>
      <c r="C143" s="14"/>
      <c r="D143" s="14"/>
      <c r="E143" s="15" t="s">
        <v>15</v>
      </c>
      <c r="F143" s="14"/>
      <c r="G143" s="14">
        <v>33</v>
      </c>
      <c r="H143" s="14">
        <v>33</v>
      </c>
      <c r="I143" s="1">
        <v>34</v>
      </c>
      <c r="J143" s="1">
        <v>37</v>
      </c>
      <c r="K143" s="1">
        <v>37</v>
      </c>
      <c r="L143" s="1">
        <v>38</v>
      </c>
      <c r="M143" s="1">
        <v>38</v>
      </c>
      <c r="N143" s="5"/>
      <c r="O143" s="5"/>
      <c r="P143" s="5"/>
    </row>
    <row r="144" spans="1:16" s="6" customFormat="1" ht="28.5" customHeight="1" x14ac:dyDescent="0.3">
      <c r="A144" s="12"/>
      <c r="B144" s="332" t="s">
        <v>753</v>
      </c>
      <c r="C144" s="333"/>
      <c r="D144" s="333"/>
      <c r="E144" s="333"/>
      <c r="F144" s="333"/>
      <c r="G144" s="333"/>
      <c r="H144" s="333"/>
      <c r="I144" s="333"/>
      <c r="J144" s="333"/>
      <c r="K144" s="333"/>
      <c r="L144" s="333"/>
      <c r="M144" s="333"/>
      <c r="N144" s="385"/>
      <c r="O144" s="5"/>
      <c r="P144" s="5"/>
    </row>
    <row r="145" spans="1:16" s="6" customFormat="1" ht="88.5" customHeight="1" x14ac:dyDescent="0.3">
      <c r="A145" s="12"/>
      <c r="B145" s="16" t="s">
        <v>530</v>
      </c>
      <c r="C145" s="1" t="s">
        <v>529</v>
      </c>
      <c r="D145" s="1" t="s">
        <v>14</v>
      </c>
      <c r="E145" s="1" t="s">
        <v>51</v>
      </c>
      <c r="F145" s="14"/>
      <c r="G145" s="14">
        <v>52</v>
      </c>
      <c r="H145" s="14">
        <v>51.9</v>
      </c>
      <c r="I145" s="1">
        <v>51.85</v>
      </c>
      <c r="J145" s="1">
        <v>51.8</v>
      </c>
      <c r="K145" s="1">
        <v>51.75</v>
      </c>
      <c r="L145" s="1">
        <v>51.7</v>
      </c>
      <c r="M145" s="1">
        <v>51.65</v>
      </c>
      <c r="N145" s="5"/>
      <c r="O145" s="5"/>
      <c r="P145" s="5"/>
    </row>
    <row r="146" spans="1:16" s="6" customFormat="1" ht="127.5" customHeight="1" x14ac:dyDescent="0.3">
      <c r="A146" s="12"/>
      <c r="B146" s="17" t="s">
        <v>531</v>
      </c>
      <c r="C146" s="1" t="s">
        <v>529</v>
      </c>
      <c r="D146" s="1" t="s">
        <v>14</v>
      </c>
      <c r="E146" s="1" t="s">
        <v>51</v>
      </c>
      <c r="F146" s="14"/>
      <c r="G146" s="1">
        <v>204.4</v>
      </c>
      <c r="H146" s="1">
        <v>147</v>
      </c>
      <c r="I146" s="1">
        <v>145</v>
      </c>
      <c r="J146" s="1">
        <v>140</v>
      </c>
      <c r="K146" s="1">
        <v>135</v>
      </c>
      <c r="L146" s="1">
        <v>130</v>
      </c>
      <c r="M146" s="1">
        <v>125</v>
      </c>
      <c r="N146" s="5"/>
      <c r="O146" s="5"/>
      <c r="P146" s="5"/>
    </row>
    <row r="147" spans="1:16" ht="41.25" customHeight="1" x14ac:dyDescent="0.3">
      <c r="A147" s="1"/>
      <c r="B147" s="9" t="s">
        <v>226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2"/>
    </row>
    <row r="148" spans="1:16" s="20" customFormat="1" ht="39.75" customHeight="1" x14ac:dyDescent="0.3">
      <c r="A148" s="18"/>
      <c r="B148" s="344" t="s">
        <v>754</v>
      </c>
      <c r="C148" s="379"/>
      <c r="D148" s="379"/>
      <c r="E148" s="379"/>
      <c r="F148" s="379"/>
      <c r="G148" s="379"/>
      <c r="H148" s="379"/>
      <c r="I148" s="379"/>
      <c r="J148" s="379"/>
      <c r="K148" s="379"/>
      <c r="L148" s="379"/>
      <c r="M148" s="379"/>
      <c r="N148" s="381"/>
      <c r="O148" s="2"/>
      <c r="P148" s="2"/>
    </row>
    <row r="149" spans="1:16" s="6" customFormat="1" ht="83.25" customHeight="1" x14ac:dyDescent="0.3">
      <c r="A149" s="12"/>
      <c r="B149" s="17" t="s">
        <v>533</v>
      </c>
      <c r="C149" s="21" t="s">
        <v>529</v>
      </c>
      <c r="D149" s="22" t="s">
        <v>532</v>
      </c>
      <c r="E149" s="3"/>
      <c r="F149" s="14"/>
      <c r="G149" s="1">
        <v>0.1</v>
      </c>
      <c r="H149" s="1">
        <v>0.13</v>
      </c>
      <c r="I149" s="1">
        <v>0.15</v>
      </c>
      <c r="J149" s="1">
        <v>0.16</v>
      </c>
      <c r="K149" s="1">
        <v>0.17</v>
      </c>
      <c r="L149" s="1">
        <v>0.17</v>
      </c>
      <c r="M149" s="1">
        <v>0.17</v>
      </c>
      <c r="N149" s="5"/>
      <c r="O149" s="5"/>
      <c r="P149" s="5"/>
    </row>
    <row r="150" spans="1:16" ht="41.25" customHeight="1" x14ac:dyDescent="0.3">
      <c r="A150" s="1"/>
      <c r="B150" s="9" t="s">
        <v>226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2"/>
    </row>
    <row r="151" spans="1:16" ht="41.25" customHeight="1" x14ac:dyDescent="0.3">
      <c r="A151" s="98"/>
      <c r="B151" s="2" t="s">
        <v>34</v>
      </c>
      <c r="C151" s="1"/>
      <c r="D151" s="1"/>
      <c r="E151" s="1"/>
      <c r="F151" s="1"/>
      <c r="G151" s="151"/>
      <c r="H151" s="151"/>
      <c r="I151" s="151">
        <f>I152+I153+I154</f>
        <v>0</v>
      </c>
      <c r="J151" s="151">
        <f t="shared" ref="J151:L151" si="21">J152+J153+J154</f>
        <v>0</v>
      </c>
      <c r="K151" s="151">
        <f t="shared" si="21"/>
        <v>0</v>
      </c>
      <c r="L151" s="151">
        <f t="shared" si="21"/>
        <v>0</v>
      </c>
      <c r="M151" s="151">
        <v>0</v>
      </c>
      <c r="N151" s="1"/>
      <c r="O151" s="1"/>
      <c r="P151" s="2"/>
    </row>
    <row r="152" spans="1:16" ht="41.25" customHeight="1" x14ac:dyDescent="0.3">
      <c r="A152" s="98"/>
      <c r="B152" s="2" t="s">
        <v>22</v>
      </c>
      <c r="C152" s="1"/>
      <c r="D152" s="1"/>
      <c r="E152" s="1"/>
      <c r="F152" s="1"/>
      <c r="G152" s="151"/>
      <c r="H152" s="151"/>
      <c r="I152" s="151"/>
      <c r="J152" s="151"/>
      <c r="K152" s="151"/>
      <c r="L152" s="151"/>
      <c r="M152" s="151"/>
      <c r="N152" s="1"/>
      <c r="O152" s="1"/>
      <c r="P152" s="2"/>
    </row>
    <row r="153" spans="1:16" ht="41.25" customHeight="1" x14ac:dyDescent="0.3">
      <c r="A153" s="98"/>
      <c r="B153" s="2" t="s">
        <v>23</v>
      </c>
      <c r="C153" s="1"/>
      <c r="D153" s="1"/>
      <c r="E153" s="1"/>
      <c r="F153" s="1"/>
      <c r="G153" s="151"/>
      <c r="H153" s="151"/>
      <c r="I153" s="151"/>
      <c r="J153" s="151"/>
      <c r="K153" s="151"/>
      <c r="L153" s="151"/>
      <c r="M153" s="151"/>
      <c r="N153" s="1"/>
      <c r="O153" s="1"/>
      <c r="P153" s="2"/>
    </row>
    <row r="154" spans="1:16" ht="41.25" customHeight="1" x14ac:dyDescent="0.3">
      <c r="A154" s="98"/>
      <c r="B154" s="2" t="s">
        <v>24</v>
      </c>
      <c r="C154" s="1"/>
      <c r="D154" s="1"/>
      <c r="E154" s="1"/>
      <c r="F154" s="1"/>
      <c r="G154" s="151"/>
      <c r="H154" s="151"/>
      <c r="I154" s="151">
        <v>0</v>
      </c>
      <c r="J154" s="151">
        <v>0</v>
      </c>
      <c r="K154" s="151">
        <v>0</v>
      </c>
      <c r="L154" s="151">
        <v>0</v>
      </c>
      <c r="M154" s="151">
        <v>0</v>
      </c>
      <c r="N154" s="1"/>
      <c r="O154" s="1"/>
      <c r="P154" s="2"/>
    </row>
    <row r="155" spans="1:16" s="6" customFormat="1" ht="42.75" customHeight="1" x14ac:dyDescent="0.3">
      <c r="A155" s="12"/>
      <c r="B155" s="369" t="s">
        <v>755</v>
      </c>
      <c r="C155" s="370"/>
      <c r="D155" s="370"/>
      <c r="E155" s="370"/>
      <c r="F155" s="370"/>
      <c r="G155" s="370"/>
      <c r="H155" s="370"/>
      <c r="I155" s="370"/>
      <c r="J155" s="370"/>
      <c r="K155" s="370"/>
      <c r="L155" s="370"/>
      <c r="M155" s="1"/>
      <c r="N155" s="5"/>
      <c r="O155" s="5"/>
      <c r="P155" s="5"/>
    </row>
    <row r="156" spans="1:16" s="6" customFormat="1" ht="57.75" customHeight="1" x14ac:dyDescent="0.3">
      <c r="A156" s="12"/>
      <c r="B156" s="14" t="s">
        <v>534</v>
      </c>
      <c r="C156" s="21" t="s">
        <v>529</v>
      </c>
      <c r="D156" s="22" t="s">
        <v>14</v>
      </c>
      <c r="E156" s="1" t="s">
        <v>53</v>
      </c>
      <c r="F156" s="14"/>
      <c r="G156" s="14">
        <v>7.9</v>
      </c>
      <c r="H156" s="14">
        <v>7</v>
      </c>
      <c r="I156" s="22">
        <v>6.95</v>
      </c>
      <c r="J156" s="1">
        <v>6.9</v>
      </c>
      <c r="K156" s="1">
        <v>6.85</v>
      </c>
      <c r="L156" s="1">
        <v>6.8</v>
      </c>
      <c r="M156" s="1">
        <v>6.8</v>
      </c>
      <c r="N156" s="5"/>
      <c r="O156" s="5"/>
      <c r="P156" s="5"/>
    </row>
    <row r="157" spans="1:16" s="6" customFormat="1" ht="26.25" customHeight="1" x14ac:dyDescent="0.3">
      <c r="A157" s="12"/>
      <c r="B157" s="321" t="s">
        <v>756</v>
      </c>
      <c r="C157" s="322"/>
      <c r="D157" s="322"/>
      <c r="E157" s="322"/>
      <c r="F157" s="323"/>
      <c r="G157" s="14"/>
      <c r="H157" s="14"/>
      <c r="I157" s="14"/>
      <c r="J157" s="14"/>
      <c r="K157" s="14"/>
      <c r="L157" s="14"/>
      <c r="M157" s="1"/>
      <c r="N157" s="5"/>
      <c r="O157" s="5"/>
      <c r="P157" s="5"/>
    </row>
    <row r="158" spans="1:16" s="6" customFormat="1" ht="62.25" customHeight="1" x14ac:dyDescent="0.3">
      <c r="A158" s="12"/>
      <c r="B158" s="16" t="s">
        <v>541</v>
      </c>
      <c r="C158" s="21" t="s">
        <v>529</v>
      </c>
      <c r="D158" s="22" t="s">
        <v>14</v>
      </c>
      <c r="E158" s="1" t="s">
        <v>51</v>
      </c>
      <c r="F158" s="14"/>
      <c r="G158" s="1">
        <v>232.8</v>
      </c>
      <c r="H158" s="1">
        <v>200</v>
      </c>
      <c r="I158" s="1">
        <v>175.95</v>
      </c>
      <c r="J158" s="1">
        <v>175.45</v>
      </c>
      <c r="K158" s="1">
        <v>174.95</v>
      </c>
      <c r="L158" s="1">
        <v>174.45</v>
      </c>
      <c r="M158" s="1">
        <v>174.15</v>
      </c>
      <c r="N158" s="5"/>
      <c r="O158" s="5"/>
      <c r="P158" s="5"/>
    </row>
    <row r="159" spans="1:16" s="6" customFormat="1" ht="79.5" customHeight="1" x14ac:dyDescent="0.3">
      <c r="A159" s="12"/>
      <c r="B159" s="16" t="s">
        <v>542</v>
      </c>
      <c r="C159" s="21" t="s">
        <v>529</v>
      </c>
      <c r="D159" s="22" t="s">
        <v>48</v>
      </c>
      <c r="E159" s="1" t="s">
        <v>51</v>
      </c>
      <c r="F159" s="14"/>
      <c r="G159" s="1">
        <v>144.19999999999999</v>
      </c>
      <c r="H159" s="1">
        <v>144.1</v>
      </c>
      <c r="I159" s="1">
        <v>144</v>
      </c>
      <c r="J159" s="1">
        <v>143.80000000000001</v>
      </c>
      <c r="K159" s="1">
        <v>143.69999999999999</v>
      </c>
      <c r="L159" s="1">
        <v>143.6</v>
      </c>
      <c r="M159" s="1">
        <v>143.5</v>
      </c>
      <c r="N159" s="5"/>
      <c r="O159" s="5"/>
      <c r="P159" s="5"/>
    </row>
    <row r="160" spans="1:16" s="6" customFormat="1" ht="60" customHeight="1" x14ac:dyDescent="0.3">
      <c r="A160" s="23"/>
      <c r="B160" s="16" t="s">
        <v>535</v>
      </c>
      <c r="C160" s="21" t="s">
        <v>529</v>
      </c>
      <c r="D160" s="21" t="s">
        <v>536</v>
      </c>
      <c r="E160" s="1" t="s">
        <v>15</v>
      </c>
      <c r="F160" s="24"/>
      <c r="G160" s="1">
        <v>31.5</v>
      </c>
      <c r="H160" s="1">
        <v>31.5</v>
      </c>
      <c r="I160" s="1">
        <v>31.5</v>
      </c>
      <c r="J160" s="1">
        <v>32</v>
      </c>
      <c r="K160" s="1">
        <v>32.01</v>
      </c>
      <c r="L160" s="1">
        <v>32.020000000000003</v>
      </c>
      <c r="M160" s="1">
        <v>32.03</v>
      </c>
      <c r="N160" s="5"/>
      <c r="O160" s="5"/>
      <c r="P160" s="5"/>
    </row>
    <row r="161" spans="1:16" s="6" customFormat="1" ht="102" customHeight="1" x14ac:dyDescent="0.3">
      <c r="A161" s="23"/>
      <c r="B161" s="16" t="s">
        <v>537</v>
      </c>
      <c r="C161" s="21" t="s">
        <v>538</v>
      </c>
      <c r="D161" s="21"/>
      <c r="E161" s="1" t="s">
        <v>51</v>
      </c>
      <c r="F161" s="24"/>
      <c r="G161" s="1">
        <v>5.5</v>
      </c>
      <c r="H161" s="1">
        <v>11.7</v>
      </c>
      <c r="I161" s="1">
        <v>11.6</v>
      </c>
      <c r="J161" s="1">
        <v>11.6</v>
      </c>
      <c r="K161" s="1">
        <v>11.4</v>
      </c>
      <c r="L161" s="1">
        <v>11.3</v>
      </c>
      <c r="M161" s="1">
        <v>11.5</v>
      </c>
      <c r="N161" s="5"/>
      <c r="O161" s="5"/>
      <c r="P161" s="5"/>
    </row>
    <row r="162" spans="1:16" s="6" customFormat="1" ht="81" customHeight="1" x14ac:dyDescent="0.3">
      <c r="A162" s="23"/>
      <c r="B162" s="16" t="s">
        <v>539</v>
      </c>
      <c r="C162" s="21" t="s">
        <v>529</v>
      </c>
      <c r="D162" s="22" t="s">
        <v>540</v>
      </c>
      <c r="E162" s="1" t="s">
        <v>51</v>
      </c>
      <c r="F162" s="24"/>
      <c r="G162" s="1">
        <v>36.799999999999997</v>
      </c>
      <c r="H162" s="1">
        <v>38.1</v>
      </c>
      <c r="I162" s="1">
        <v>36.799999999999997</v>
      </c>
      <c r="J162" s="1">
        <v>36.700000000000003</v>
      </c>
      <c r="K162" s="1">
        <v>36.6</v>
      </c>
      <c r="L162" s="1">
        <v>36.5</v>
      </c>
      <c r="M162" s="1">
        <v>36.4</v>
      </c>
      <c r="N162" s="5"/>
      <c r="O162" s="5"/>
      <c r="P162" s="5"/>
    </row>
    <row r="163" spans="1:16" ht="29.25" customHeight="1" x14ac:dyDescent="0.3">
      <c r="A163" s="1"/>
      <c r="B163" s="9" t="s">
        <v>226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2"/>
    </row>
    <row r="164" spans="1:16" s="6" customFormat="1" ht="25.5" customHeight="1" x14ac:dyDescent="0.3">
      <c r="A164" s="23"/>
      <c r="B164" s="344" t="s">
        <v>757</v>
      </c>
      <c r="C164" s="345"/>
      <c r="D164" s="345"/>
      <c r="E164" s="345"/>
      <c r="F164" s="345"/>
      <c r="G164" s="346"/>
      <c r="H164" s="1"/>
      <c r="I164" s="1"/>
      <c r="J164" s="1"/>
      <c r="K164" s="1"/>
      <c r="L164" s="1"/>
      <c r="M164" s="1"/>
      <c r="N164" s="5"/>
      <c r="O164" s="5"/>
      <c r="P164" s="5"/>
    </row>
    <row r="165" spans="1:16" s="6" customFormat="1" ht="68.25" customHeight="1" x14ac:dyDescent="0.3">
      <c r="A165" s="23"/>
      <c r="B165" s="16" t="s">
        <v>543</v>
      </c>
      <c r="C165" s="21" t="s">
        <v>529</v>
      </c>
      <c r="D165" s="25" t="s">
        <v>544</v>
      </c>
      <c r="E165" s="1" t="s">
        <v>545</v>
      </c>
      <c r="F165" s="24"/>
      <c r="G165" s="1">
        <v>6.2</v>
      </c>
      <c r="H165" s="1">
        <v>6.1</v>
      </c>
      <c r="I165" s="1">
        <v>6</v>
      </c>
      <c r="J165" s="1">
        <v>6</v>
      </c>
      <c r="K165" s="1">
        <v>6</v>
      </c>
      <c r="L165" s="1">
        <v>5.99</v>
      </c>
      <c r="M165" s="1">
        <v>5.99</v>
      </c>
      <c r="N165" s="5"/>
      <c r="O165" s="5"/>
      <c r="P165" s="5"/>
    </row>
    <row r="166" spans="1:16" s="6" customFormat="1" ht="68.25" customHeight="1" x14ac:dyDescent="0.3">
      <c r="A166" s="23"/>
      <c r="B166" s="16" t="s">
        <v>546</v>
      </c>
      <c r="C166" s="21" t="s">
        <v>529</v>
      </c>
      <c r="D166" s="25" t="s">
        <v>544</v>
      </c>
      <c r="E166" s="1" t="s">
        <v>545</v>
      </c>
      <c r="F166" s="24"/>
      <c r="G166" s="1">
        <v>4.0999999999999996</v>
      </c>
      <c r="H166" s="1">
        <v>3.1</v>
      </c>
      <c r="I166" s="1">
        <v>2.5</v>
      </c>
      <c r="J166" s="1">
        <v>2.44</v>
      </c>
      <c r="K166" s="1">
        <v>2.38</v>
      </c>
      <c r="L166" s="1">
        <v>2.3199999999999998</v>
      </c>
      <c r="M166" s="1">
        <v>2.2999999999999998</v>
      </c>
      <c r="N166" s="5"/>
      <c r="O166" s="5"/>
      <c r="P166" s="5"/>
    </row>
    <row r="167" spans="1:16" s="6" customFormat="1" ht="85.5" customHeight="1" x14ac:dyDescent="0.3">
      <c r="A167" s="23"/>
      <c r="B167" s="16" t="s">
        <v>547</v>
      </c>
      <c r="C167" s="21" t="s">
        <v>529</v>
      </c>
      <c r="D167" s="1" t="s">
        <v>532</v>
      </c>
      <c r="E167" s="1" t="s">
        <v>15</v>
      </c>
      <c r="F167" s="24"/>
      <c r="G167" s="1">
        <v>100</v>
      </c>
      <c r="H167" s="1">
        <v>80</v>
      </c>
      <c r="I167" s="1">
        <v>85</v>
      </c>
      <c r="J167" s="1">
        <v>86</v>
      </c>
      <c r="K167" s="1">
        <v>87</v>
      </c>
      <c r="L167" s="1">
        <v>88</v>
      </c>
      <c r="M167" s="1">
        <v>89</v>
      </c>
      <c r="N167" s="5"/>
      <c r="O167" s="5"/>
      <c r="P167" s="5"/>
    </row>
    <row r="168" spans="1:16" s="6" customFormat="1" ht="68.25" customHeight="1" x14ac:dyDescent="0.3">
      <c r="A168" s="23"/>
      <c r="B168" s="16" t="s">
        <v>548</v>
      </c>
      <c r="C168" s="21" t="s">
        <v>529</v>
      </c>
      <c r="D168" s="25" t="s">
        <v>544</v>
      </c>
      <c r="E168" s="1" t="s">
        <v>549</v>
      </c>
      <c r="F168" s="24"/>
      <c r="G168" s="1">
        <v>7.7</v>
      </c>
      <c r="H168" s="1">
        <v>7.7</v>
      </c>
      <c r="I168" s="1">
        <v>7.7</v>
      </c>
      <c r="J168" s="1">
        <v>7.6</v>
      </c>
      <c r="K168" s="1">
        <v>7.5</v>
      </c>
      <c r="L168" s="1">
        <v>7.4</v>
      </c>
      <c r="M168" s="1">
        <v>7.3</v>
      </c>
      <c r="N168" s="5"/>
      <c r="O168" s="5"/>
      <c r="P168" s="5"/>
    </row>
    <row r="169" spans="1:16" s="6" customFormat="1" ht="68.25" customHeight="1" x14ac:dyDescent="0.3">
      <c r="A169" s="23"/>
      <c r="B169" s="16" t="s">
        <v>550</v>
      </c>
      <c r="C169" s="21" t="s">
        <v>529</v>
      </c>
      <c r="D169" s="1" t="s">
        <v>551</v>
      </c>
      <c r="E169" s="1" t="s">
        <v>549</v>
      </c>
      <c r="F169" s="24"/>
      <c r="G169" s="1">
        <v>19.399999999999999</v>
      </c>
      <c r="H169" s="1">
        <v>11.8</v>
      </c>
      <c r="I169" s="1">
        <v>11.6</v>
      </c>
      <c r="J169" s="1">
        <v>11.4</v>
      </c>
      <c r="K169" s="1">
        <v>11.2</v>
      </c>
      <c r="L169" s="1">
        <v>11</v>
      </c>
      <c r="M169" s="1">
        <v>10.8</v>
      </c>
      <c r="N169" s="5"/>
      <c r="O169" s="5"/>
      <c r="P169" s="5"/>
    </row>
    <row r="170" spans="1:16" s="6" customFormat="1" ht="68.25" customHeight="1" x14ac:dyDescent="0.3">
      <c r="A170" s="23"/>
      <c r="B170" s="16" t="s">
        <v>552</v>
      </c>
      <c r="C170" s="21" t="s">
        <v>529</v>
      </c>
      <c r="D170" s="1" t="s">
        <v>532</v>
      </c>
      <c r="E170" s="1" t="s">
        <v>15</v>
      </c>
      <c r="F170" s="24"/>
      <c r="G170" s="1">
        <v>46.2</v>
      </c>
      <c r="H170" s="1">
        <v>45</v>
      </c>
      <c r="I170" s="1">
        <v>50</v>
      </c>
      <c r="J170" s="1">
        <v>55</v>
      </c>
      <c r="K170" s="1">
        <v>60</v>
      </c>
      <c r="L170" s="1">
        <v>65</v>
      </c>
      <c r="M170" s="1">
        <v>70</v>
      </c>
      <c r="N170" s="5"/>
      <c r="O170" s="5"/>
      <c r="P170" s="5"/>
    </row>
    <row r="171" spans="1:16" s="6" customFormat="1" ht="103.5" customHeight="1" x14ac:dyDescent="0.3">
      <c r="A171" s="23"/>
      <c r="B171" s="16" t="s">
        <v>553</v>
      </c>
      <c r="C171" s="21" t="s">
        <v>529</v>
      </c>
      <c r="D171" s="1" t="s">
        <v>532</v>
      </c>
      <c r="E171" s="1" t="s">
        <v>15</v>
      </c>
      <c r="F171" s="24"/>
      <c r="G171" s="1">
        <v>44.6</v>
      </c>
      <c r="H171" s="1">
        <v>35</v>
      </c>
      <c r="I171" s="1">
        <v>50</v>
      </c>
      <c r="J171" s="1">
        <v>60</v>
      </c>
      <c r="K171" s="1">
        <v>61</v>
      </c>
      <c r="L171" s="1">
        <v>62</v>
      </c>
      <c r="M171" s="1">
        <v>63</v>
      </c>
      <c r="N171" s="5"/>
      <c r="O171" s="5"/>
      <c r="P171" s="5"/>
    </row>
    <row r="172" spans="1:16" s="6" customFormat="1" ht="90" customHeight="1" x14ac:dyDescent="0.3">
      <c r="A172" s="23"/>
      <c r="B172" s="16" t="s">
        <v>554</v>
      </c>
      <c r="C172" s="21" t="s">
        <v>529</v>
      </c>
      <c r="D172" s="1" t="s">
        <v>532</v>
      </c>
      <c r="E172" s="1" t="s">
        <v>555</v>
      </c>
      <c r="F172" s="24"/>
      <c r="G172" s="1">
        <v>1.1299999999999999</v>
      </c>
      <c r="H172" s="1">
        <v>1.4</v>
      </c>
      <c r="I172" s="1">
        <v>1.1000000000000001</v>
      </c>
      <c r="J172" s="1">
        <v>1.0900000000000001</v>
      </c>
      <c r="K172" s="1">
        <v>1.08</v>
      </c>
      <c r="L172" s="1">
        <v>1.07</v>
      </c>
      <c r="M172" s="1">
        <v>1.06</v>
      </c>
      <c r="N172" s="5"/>
      <c r="O172" s="5"/>
      <c r="P172" s="5"/>
    </row>
    <row r="173" spans="1:16" s="6" customFormat="1" ht="84" customHeight="1" x14ac:dyDescent="0.3">
      <c r="A173" s="23"/>
      <c r="B173" s="16" t="s">
        <v>556</v>
      </c>
      <c r="C173" s="21" t="s">
        <v>529</v>
      </c>
      <c r="D173" s="1" t="s">
        <v>532</v>
      </c>
      <c r="E173" s="1" t="s">
        <v>15</v>
      </c>
      <c r="F173" s="24"/>
      <c r="G173" s="1">
        <v>35.700000000000003</v>
      </c>
      <c r="H173" s="1">
        <v>38</v>
      </c>
      <c r="I173" s="1">
        <v>35</v>
      </c>
      <c r="J173" s="1">
        <v>34</v>
      </c>
      <c r="K173" s="1">
        <v>32</v>
      </c>
      <c r="L173" s="1">
        <v>30</v>
      </c>
      <c r="M173" s="1">
        <v>29</v>
      </c>
      <c r="N173" s="5"/>
      <c r="O173" s="5"/>
      <c r="P173" s="5"/>
    </row>
    <row r="174" spans="1:16" s="373" customFormat="1" ht="36" customHeight="1" x14ac:dyDescent="0.25">
      <c r="A174" s="319" t="s">
        <v>758</v>
      </c>
    </row>
    <row r="175" spans="1:16" s="6" customFormat="1" ht="124.5" customHeight="1" x14ac:dyDescent="0.3">
      <c r="A175" s="23"/>
      <c r="B175" s="16" t="s">
        <v>557</v>
      </c>
      <c r="C175" s="21" t="s">
        <v>529</v>
      </c>
      <c r="D175" s="1" t="s">
        <v>532</v>
      </c>
      <c r="E175" s="1" t="s">
        <v>15</v>
      </c>
      <c r="F175" s="24"/>
      <c r="G175" s="1">
        <v>95</v>
      </c>
      <c r="H175" s="1">
        <v>95</v>
      </c>
      <c r="I175" s="1">
        <v>95</v>
      </c>
      <c r="J175" s="1">
        <v>95</v>
      </c>
      <c r="K175" s="1">
        <v>95</v>
      </c>
      <c r="L175" s="1">
        <v>95</v>
      </c>
      <c r="M175" s="1">
        <v>95</v>
      </c>
      <c r="N175" s="5"/>
      <c r="O175" s="5"/>
      <c r="P175" s="5"/>
    </row>
    <row r="176" spans="1:16" s="6" customFormat="1" ht="126" customHeight="1" x14ac:dyDescent="0.3">
      <c r="A176" s="23"/>
      <c r="B176" s="16" t="s">
        <v>558</v>
      </c>
      <c r="C176" s="21" t="s">
        <v>529</v>
      </c>
      <c r="D176" s="1" t="s">
        <v>532</v>
      </c>
      <c r="E176" s="1" t="s">
        <v>15</v>
      </c>
      <c r="F176" s="24"/>
      <c r="G176" s="1">
        <v>90</v>
      </c>
      <c r="H176" s="1">
        <v>80</v>
      </c>
      <c r="I176" s="1">
        <v>90</v>
      </c>
      <c r="J176" s="1">
        <v>91</v>
      </c>
      <c r="K176" s="1">
        <v>93</v>
      </c>
      <c r="L176" s="1">
        <v>95</v>
      </c>
      <c r="M176" s="1">
        <v>97</v>
      </c>
      <c r="N176" s="5"/>
      <c r="O176" s="5"/>
      <c r="P176" s="5"/>
    </row>
    <row r="177" spans="1:21" s="388" customFormat="1" ht="21.75" customHeight="1" x14ac:dyDescent="0.25">
      <c r="A177" s="319" t="s">
        <v>759</v>
      </c>
      <c r="B177" s="319"/>
      <c r="C177" s="319"/>
      <c r="D177" s="319"/>
      <c r="E177" s="319"/>
      <c r="F177" s="319"/>
      <c r="G177" s="319"/>
      <c r="H177" s="319"/>
      <c r="I177" s="319"/>
      <c r="J177" s="319"/>
      <c r="K177" s="319"/>
      <c r="L177" s="319"/>
      <c r="M177" s="319"/>
      <c r="N177" s="319"/>
      <c r="O177" s="319"/>
      <c r="P177" s="319"/>
      <c r="Q177" s="319"/>
      <c r="R177" s="319"/>
      <c r="S177" s="319"/>
      <c r="T177" s="319"/>
      <c r="U177" s="320"/>
    </row>
    <row r="178" spans="1:21" s="6" customFormat="1" ht="144" customHeight="1" x14ac:dyDescent="0.3">
      <c r="A178" s="23"/>
      <c r="B178" s="16" t="s">
        <v>559</v>
      </c>
      <c r="C178" s="21" t="s">
        <v>529</v>
      </c>
      <c r="D178" s="1" t="s">
        <v>532</v>
      </c>
      <c r="E178" s="1" t="s">
        <v>55</v>
      </c>
      <c r="F178" s="24"/>
      <c r="G178" s="1">
        <v>99.8</v>
      </c>
      <c r="H178" s="1">
        <v>107.8</v>
      </c>
      <c r="I178" s="1">
        <v>107.9</v>
      </c>
      <c r="J178" s="1">
        <v>108</v>
      </c>
      <c r="K178" s="1">
        <v>108.1</v>
      </c>
      <c r="L178" s="1">
        <v>108</v>
      </c>
      <c r="M178" s="1">
        <v>108.1</v>
      </c>
      <c r="N178" s="5"/>
      <c r="O178" s="5"/>
      <c r="P178" s="5"/>
    </row>
    <row r="179" spans="1:21" s="6" customFormat="1" ht="118.5" customHeight="1" x14ac:dyDescent="0.3">
      <c r="A179" s="23"/>
      <c r="B179" s="16" t="s">
        <v>560</v>
      </c>
      <c r="C179" s="21" t="s">
        <v>529</v>
      </c>
      <c r="D179" s="1" t="s">
        <v>532</v>
      </c>
      <c r="E179" s="1" t="s">
        <v>55</v>
      </c>
      <c r="F179" s="24"/>
      <c r="G179" s="1">
        <v>99.4</v>
      </c>
      <c r="H179" s="1">
        <v>88.8</v>
      </c>
      <c r="I179" s="1">
        <v>88.8</v>
      </c>
      <c r="J179" s="1">
        <v>88.9</v>
      </c>
      <c r="K179" s="1">
        <v>90</v>
      </c>
      <c r="L179" s="1">
        <v>90.1</v>
      </c>
      <c r="M179" s="1">
        <v>90.2</v>
      </c>
      <c r="N179" s="5"/>
      <c r="O179" s="5"/>
      <c r="P179" s="5"/>
    </row>
    <row r="180" spans="1:21" ht="41.25" customHeight="1" x14ac:dyDescent="0.3">
      <c r="A180" s="1"/>
      <c r="B180" s="9" t="s">
        <v>226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2"/>
    </row>
    <row r="181" spans="1:21" ht="41.25" customHeight="1" x14ac:dyDescent="0.3">
      <c r="A181" s="1"/>
      <c r="B181" s="9" t="s">
        <v>34</v>
      </c>
      <c r="C181" s="55"/>
      <c r="D181" s="55"/>
      <c r="E181" s="55"/>
      <c r="F181" s="55"/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v>0</v>
      </c>
      <c r="N181" s="55"/>
      <c r="O181" s="55"/>
      <c r="P181" s="9"/>
    </row>
    <row r="182" spans="1:21" ht="41.25" customHeight="1" x14ac:dyDescent="0.3">
      <c r="A182" s="1"/>
      <c r="B182" s="121" t="s">
        <v>22</v>
      </c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9"/>
    </row>
    <row r="183" spans="1:21" ht="41.25" customHeight="1" x14ac:dyDescent="0.3">
      <c r="A183" s="1"/>
      <c r="B183" s="121" t="s">
        <v>23</v>
      </c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9"/>
    </row>
    <row r="184" spans="1:21" ht="41.25" customHeight="1" x14ac:dyDescent="0.3">
      <c r="A184" s="1"/>
      <c r="B184" s="121" t="s">
        <v>24</v>
      </c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9"/>
    </row>
    <row r="185" spans="1:21" s="6" customFormat="1" ht="34.5" customHeight="1" x14ac:dyDescent="0.3">
      <c r="A185" s="23"/>
      <c r="B185" s="344" t="s">
        <v>760</v>
      </c>
      <c r="C185" s="345"/>
      <c r="D185" s="345"/>
      <c r="E185" s="345"/>
      <c r="F185" s="345"/>
      <c r="G185" s="345"/>
      <c r="H185" s="345"/>
      <c r="I185" s="345"/>
      <c r="J185" s="345"/>
      <c r="K185" s="345"/>
      <c r="L185" s="345"/>
      <c r="M185" s="26"/>
      <c r="N185" s="27"/>
      <c r="O185" s="5"/>
      <c r="P185" s="5"/>
    </row>
    <row r="186" spans="1:21" s="6" customFormat="1" ht="23.25" customHeight="1" x14ac:dyDescent="0.3">
      <c r="A186" s="23"/>
      <c r="B186" s="344" t="s">
        <v>761</v>
      </c>
      <c r="C186" s="345"/>
      <c r="D186" s="345"/>
      <c r="E186" s="345"/>
      <c r="F186" s="345"/>
      <c r="G186" s="345"/>
      <c r="H186" s="345"/>
      <c r="I186" s="345"/>
      <c r="J186" s="345"/>
      <c r="K186" s="345"/>
      <c r="L186" s="345"/>
      <c r="M186" s="345"/>
      <c r="N186" s="346"/>
      <c r="O186" s="5"/>
      <c r="P186" s="5"/>
    </row>
    <row r="187" spans="1:21" s="6" customFormat="1" ht="93.75" customHeight="1" x14ac:dyDescent="0.3">
      <c r="A187" s="23"/>
      <c r="B187" s="16" t="s">
        <v>561</v>
      </c>
      <c r="C187" s="21" t="s">
        <v>529</v>
      </c>
      <c r="D187" s="25" t="s">
        <v>544</v>
      </c>
      <c r="E187" s="1" t="s">
        <v>15</v>
      </c>
      <c r="F187" s="24"/>
      <c r="G187" s="1">
        <v>90</v>
      </c>
      <c r="H187" s="1">
        <v>86.1</v>
      </c>
      <c r="I187" s="1">
        <v>90</v>
      </c>
      <c r="J187" s="1">
        <v>90</v>
      </c>
      <c r="K187" s="1">
        <v>91</v>
      </c>
      <c r="L187" s="1">
        <v>91</v>
      </c>
      <c r="M187" s="1">
        <v>92</v>
      </c>
      <c r="N187" s="5"/>
      <c r="O187" s="5"/>
      <c r="P187" s="5"/>
    </row>
    <row r="188" spans="1:21" s="6" customFormat="1" ht="93.75" customHeight="1" x14ac:dyDescent="0.3">
      <c r="A188" s="23"/>
      <c r="B188" s="16" t="s">
        <v>562</v>
      </c>
      <c r="C188" s="21" t="s">
        <v>529</v>
      </c>
      <c r="D188" s="25" t="s">
        <v>544</v>
      </c>
      <c r="E188" s="1" t="s">
        <v>207</v>
      </c>
      <c r="F188" s="24"/>
      <c r="G188" s="1">
        <v>4.2</v>
      </c>
      <c r="H188" s="1">
        <v>20.34</v>
      </c>
      <c r="I188" s="1">
        <v>24.3</v>
      </c>
      <c r="J188" s="1">
        <v>29.8</v>
      </c>
      <c r="K188" s="1">
        <v>39.9</v>
      </c>
      <c r="L188" s="1">
        <v>36.799999999999997</v>
      </c>
      <c r="M188" s="1">
        <v>39.590000000000003</v>
      </c>
      <c r="N188" s="5"/>
      <c r="O188" s="5"/>
      <c r="P188" s="5"/>
    </row>
    <row r="189" spans="1:21" s="6" customFormat="1" ht="35.25" customHeight="1" x14ac:dyDescent="0.3">
      <c r="A189" s="23"/>
      <c r="B189" s="344" t="s">
        <v>762</v>
      </c>
      <c r="C189" s="379"/>
      <c r="D189" s="379"/>
      <c r="E189" s="379"/>
      <c r="F189" s="380"/>
      <c r="G189" s="380"/>
      <c r="H189" s="380"/>
      <c r="I189" s="380"/>
      <c r="J189" s="380"/>
      <c r="K189" s="380"/>
      <c r="L189" s="380"/>
      <c r="M189" s="380"/>
      <c r="N189" s="381"/>
      <c r="O189" s="5"/>
      <c r="P189" s="5"/>
    </row>
    <row r="190" spans="1:21" s="6" customFormat="1" ht="70.5" customHeight="1" x14ac:dyDescent="0.3">
      <c r="A190" s="23"/>
      <c r="B190" s="16" t="s">
        <v>563</v>
      </c>
      <c r="C190" s="21" t="s">
        <v>529</v>
      </c>
      <c r="D190" s="25" t="s">
        <v>544</v>
      </c>
      <c r="E190" s="1" t="s">
        <v>15</v>
      </c>
      <c r="F190" s="16"/>
      <c r="G190" s="1">
        <v>54.5</v>
      </c>
      <c r="H190" s="1">
        <v>54.5</v>
      </c>
      <c r="I190" s="1">
        <v>54</v>
      </c>
      <c r="J190" s="1">
        <v>53.8</v>
      </c>
      <c r="K190" s="1">
        <v>53.6</v>
      </c>
      <c r="L190" s="1">
        <v>53.4</v>
      </c>
      <c r="M190" s="1">
        <v>53.2</v>
      </c>
      <c r="N190" s="19"/>
      <c r="O190" s="5"/>
      <c r="P190" s="5"/>
    </row>
    <row r="191" spans="1:21" ht="41.25" customHeight="1" x14ac:dyDescent="0.3">
      <c r="A191" s="1"/>
      <c r="B191" s="9" t="s">
        <v>226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2"/>
    </row>
    <row r="192" spans="1:21" ht="41.25" customHeight="1" x14ac:dyDescent="0.3">
      <c r="A192" s="268">
        <v>28</v>
      </c>
      <c r="B192" s="287" t="s">
        <v>565</v>
      </c>
      <c r="C192" s="286" t="s">
        <v>569</v>
      </c>
      <c r="D192" s="268" t="s">
        <v>70</v>
      </c>
      <c r="E192" s="5"/>
      <c r="F192" s="268" t="s">
        <v>19</v>
      </c>
      <c r="G192" s="1"/>
      <c r="H192" s="1"/>
      <c r="I192" s="1"/>
      <c r="J192" s="1"/>
      <c r="K192" s="1"/>
      <c r="L192" s="1"/>
      <c r="M192" s="1"/>
      <c r="N192" s="1"/>
      <c r="O192" s="1"/>
      <c r="P192" s="287" t="s">
        <v>570</v>
      </c>
    </row>
    <row r="193" spans="1:16" ht="41.25" customHeight="1" x14ac:dyDescent="0.3">
      <c r="A193" s="269"/>
      <c r="B193" s="287"/>
      <c r="C193" s="286"/>
      <c r="D193" s="269"/>
      <c r="E193" s="29" t="s">
        <v>41</v>
      </c>
      <c r="F193" s="269"/>
      <c r="G193" s="1"/>
      <c r="H193" s="1"/>
      <c r="I193" s="151">
        <v>1000</v>
      </c>
      <c r="J193" s="151"/>
      <c r="K193" s="151"/>
      <c r="L193" s="151"/>
      <c r="M193" s="151"/>
      <c r="N193" s="1" t="s">
        <v>43</v>
      </c>
      <c r="O193" s="1"/>
      <c r="P193" s="287"/>
    </row>
    <row r="194" spans="1:16" ht="41.25" customHeight="1" x14ac:dyDescent="0.3">
      <c r="A194" s="268">
        <v>29</v>
      </c>
      <c r="B194" s="367" t="s">
        <v>568</v>
      </c>
      <c r="C194" s="286" t="s">
        <v>569</v>
      </c>
      <c r="D194" s="268" t="s">
        <v>70</v>
      </c>
      <c r="E194" s="5"/>
      <c r="F194" s="268" t="s">
        <v>19</v>
      </c>
      <c r="G194" s="1"/>
      <c r="H194" s="1"/>
      <c r="I194" s="151"/>
      <c r="J194" s="151"/>
      <c r="K194" s="151"/>
      <c r="L194" s="151"/>
      <c r="M194" s="151"/>
      <c r="N194" s="1"/>
      <c r="O194" s="1"/>
      <c r="P194" s="2"/>
    </row>
    <row r="195" spans="1:16" ht="41.25" customHeight="1" x14ac:dyDescent="0.3">
      <c r="A195" s="269"/>
      <c r="B195" s="367"/>
      <c r="C195" s="286"/>
      <c r="D195" s="269"/>
      <c r="E195" s="29" t="s">
        <v>41</v>
      </c>
      <c r="F195" s="269"/>
      <c r="G195" s="1"/>
      <c r="H195" s="1"/>
      <c r="I195" s="151">
        <v>2800</v>
      </c>
      <c r="J195" s="151"/>
      <c r="K195" s="151"/>
      <c r="L195" s="151"/>
      <c r="M195" s="151"/>
      <c r="N195" s="1" t="s">
        <v>43</v>
      </c>
      <c r="O195" s="1"/>
      <c r="P195" s="2" t="s">
        <v>571</v>
      </c>
    </row>
    <row r="196" spans="1:16" ht="41.25" customHeight="1" x14ac:dyDescent="0.3">
      <c r="A196" s="286"/>
      <c r="B196" s="299" t="s">
        <v>564</v>
      </c>
      <c r="C196" s="286" t="s">
        <v>357</v>
      </c>
      <c r="D196" s="286"/>
      <c r="E196" s="1" t="s">
        <v>33</v>
      </c>
      <c r="F196" s="286" t="s">
        <v>56</v>
      </c>
      <c r="G196" s="46"/>
      <c r="H196" s="46"/>
      <c r="I196" s="56">
        <v>2</v>
      </c>
      <c r="J196" s="1">
        <v>3</v>
      </c>
      <c r="K196" s="56">
        <v>4</v>
      </c>
      <c r="L196" s="56">
        <v>8</v>
      </c>
      <c r="M196" s="56">
        <v>7</v>
      </c>
      <c r="N196" s="55"/>
      <c r="O196" s="1"/>
      <c r="P196" s="2"/>
    </row>
    <row r="197" spans="1:16" ht="39" customHeight="1" x14ac:dyDescent="0.3">
      <c r="A197" s="286"/>
      <c r="B197" s="299"/>
      <c r="C197" s="286"/>
      <c r="D197" s="286"/>
      <c r="E197" s="1" t="s">
        <v>50</v>
      </c>
      <c r="F197" s="286"/>
      <c r="G197" s="46">
        <v>0</v>
      </c>
      <c r="H197" s="46">
        <v>0</v>
      </c>
      <c r="I197" s="46">
        <v>381.00700000000001</v>
      </c>
      <c r="J197" s="46">
        <v>875.4</v>
      </c>
      <c r="K197" s="46">
        <v>1500</v>
      </c>
      <c r="L197" s="46">
        <v>2524.5</v>
      </c>
      <c r="M197" s="46">
        <v>2185</v>
      </c>
      <c r="N197" s="1" t="s">
        <v>691</v>
      </c>
      <c r="O197" s="55"/>
      <c r="P197" s="2"/>
    </row>
    <row r="198" spans="1:16" ht="41.25" customHeight="1" x14ac:dyDescent="0.3">
      <c r="A198" s="1"/>
      <c r="B198" s="9" t="s">
        <v>34</v>
      </c>
      <c r="C198" s="1"/>
      <c r="D198" s="1"/>
      <c r="E198" s="1"/>
      <c r="F198" s="1"/>
      <c r="G198" s="92">
        <f>G199+G200+G201</f>
        <v>0</v>
      </c>
      <c r="H198" s="55">
        <f t="shared" ref="H198:M198" si="22">H199+H200+H201</f>
        <v>0</v>
      </c>
      <c r="I198" s="152">
        <f>I199+I200+I201</f>
        <v>4181.0069999999996</v>
      </c>
      <c r="J198" s="152">
        <f t="shared" si="22"/>
        <v>875.4</v>
      </c>
      <c r="K198" s="152">
        <f t="shared" si="22"/>
        <v>1500</v>
      </c>
      <c r="L198" s="152">
        <f t="shared" si="22"/>
        <v>2524.5</v>
      </c>
      <c r="M198" s="152">
        <f t="shared" si="22"/>
        <v>2185</v>
      </c>
      <c r="N198" s="1"/>
      <c r="O198" s="1"/>
      <c r="P198" s="2"/>
    </row>
    <row r="199" spans="1:16" ht="41.25" customHeight="1" x14ac:dyDescent="0.3">
      <c r="A199" s="1"/>
      <c r="B199" s="121" t="s">
        <v>22</v>
      </c>
      <c r="C199" s="1"/>
      <c r="D199" s="1"/>
      <c r="E199" s="1"/>
      <c r="F199" s="1"/>
      <c r="G199" s="46"/>
      <c r="H199" s="46"/>
      <c r="I199" s="46"/>
      <c r="J199" s="46"/>
      <c r="K199" s="46"/>
      <c r="L199" s="46"/>
      <c r="M199" s="46"/>
      <c r="N199" s="1"/>
      <c r="O199" s="1"/>
      <c r="P199" s="2"/>
    </row>
    <row r="200" spans="1:16" ht="41.25" customHeight="1" x14ac:dyDescent="0.3">
      <c r="A200" s="1"/>
      <c r="B200" s="121" t="s">
        <v>23</v>
      </c>
      <c r="C200" s="1"/>
      <c r="D200" s="1"/>
      <c r="E200" s="1"/>
      <c r="F200" s="1"/>
      <c r="G200" s="46">
        <f>G197</f>
        <v>0</v>
      </c>
      <c r="H200" s="46">
        <f t="shared" ref="H200:M200" si="23">H197</f>
        <v>0</v>
      </c>
      <c r="I200" s="46">
        <f>I197</f>
        <v>381.00700000000001</v>
      </c>
      <c r="J200" s="46">
        <f t="shared" si="23"/>
        <v>875.4</v>
      </c>
      <c r="K200" s="46">
        <f t="shared" si="23"/>
        <v>1500</v>
      </c>
      <c r="L200" s="46">
        <f t="shared" si="23"/>
        <v>2524.5</v>
      </c>
      <c r="M200" s="46">
        <f t="shared" si="23"/>
        <v>2185</v>
      </c>
      <c r="N200" s="1"/>
      <c r="O200" s="1"/>
      <c r="P200" s="2"/>
    </row>
    <row r="201" spans="1:16" ht="41.25" customHeight="1" x14ac:dyDescent="0.3">
      <c r="A201" s="1"/>
      <c r="B201" s="121" t="s">
        <v>24</v>
      </c>
      <c r="C201" s="1"/>
      <c r="D201" s="1"/>
      <c r="E201" s="1"/>
      <c r="F201" s="1"/>
      <c r="G201" s="1">
        <f>G193+G195</f>
        <v>0</v>
      </c>
      <c r="H201" s="1">
        <f t="shared" ref="H201:M201" si="24">H193+H195</f>
        <v>0</v>
      </c>
      <c r="I201" s="118">
        <f>I193+I195</f>
        <v>3800</v>
      </c>
      <c r="J201" s="1">
        <f t="shared" si="24"/>
        <v>0</v>
      </c>
      <c r="K201" s="1">
        <f t="shared" si="24"/>
        <v>0</v>
      </c>
      <c r="L201" s="1">
        <f t="shared" si="24"/>
        <v>0</v>
      </c>
      <c r="M201" s="1">
        <f t="shared" si="24"/>
        <v>0</v>
      </c>
      <c r="N201" s="1"/>
      <c r="O201" s="1"/>
      <c r="P201" s="2"/>
    </row>
    <row r="202" spans="1:16" s="34" customFormat="1" ht="126" customHeight="1" x14ac:dyDescent="0.3">
      <c r="A202" s="30"/>
      <c r="B202" s="31" t="s">
        <v>575</v>
      </c>
      <c r="C202" s="2" t="s">
        <v>572</v>
      </c>
      <c r="D202" s="1" t="s">
        <v>14</v>
      </c>
      <c r="E202" s="32" t="s">
        <v>15</v>
      </c>
      <c r="F202" s="33"/>
      <c r="G202" s="33">
        <v>7.3</v>
      </c>
      <c r="H202" s="33">
        <v>6.5</v>
      </c>
      <c r="I202" s="33">
        <v>6.4</v>
      </c>
      <c r="J202" s="33">
        <v>6.4</v>
      </c>
      <c r="K202" s="33">
        <v>6.4</v>
      </c>
      <c r="L202" s="33">
        <v>6.4</v>
      </c>
      <c r="M202" s="33">
        <v>6.4</v>
      </c>
    </row>
    <row r="203" spans="1:16" s="6" customFormat="1" ht="100.5" customHeight="1" x14ac:dyDescent="0.3">
      <c r="A203" s="12"/>
      <c r="B203" s="16" t="s">
        <v>573</v>
      </c>
      <c r="C203" s="35" t="s">
        <v>577</v>
      </c>
      <c r="D203" s="1" t="s">
        <v>14</v>
      </c>
      <c r="E203" s="32" t="s">
        <v>15</v>
      </c>
      <c r="F203" s="36"/>
      <c r="G203" s="32">
        <v>4.8</v>
      </c>
      <c r="H203" s="32">
        <v>4.8</v>
      </c>
      <c r="I203" s="32">
        <v>4.8</v>
      </c>
      <c r="J203" s="32">
        <v>4.8</v>
      </c>
      <c r="K203" s="32">
        <v>4.9000000000000004</v>
      </c>
      <c r="L203" s="32">
        <v>4.8</v>
      </c>
      <c r="M203" s="32">
        <v>4.8</v>
      </c>
    </row>
    <row r="204" spans="1:16" s="6" customFormat="1" ht="35.25" customHeight="1" x14ac:dyDescent="0.35">
      <c r="A204" s="12"/>
      <c r="B204" s="361" t="s">
        <v>763</v>
      </c>
      <c r="C204" s="362"/>
      <c r="D204" s="362"/>
      <c r="E204" s="362"/>
      <c r="F204" s="362"/>
      <c r="G204" s="362"/>
      <c r="H204" s="362"/>
      <c r="I204" s="362"/>
      <c r="J204" s="362"/>
      <c r="K204" s="362"/>
      <c r="L204" s="363"/>
    </row>
    <row r="205" spans="1:16" s="6" customFormat="1" ht="37.5" customHeight="1" x14ac:dyDescent="0.35">
      <c r="A205" s="12"/>
      <c r="B205" s="37" t="s">
        <v>764</v>
      </c>
      <c r="C205" s="38"/>
      <c r="D205" s="38"/>
      <c r="E205" s="38"/>
      <c r="F205" s="38"/>
      <c r="G205" s="40"/>
      <c r="H205" s="40"/>
      <c r="I205" s="40"/>
      <c r="J205" s="40"/>
      <c r="K205" s="40"/>
      <c r="L205" s="41"/>
      <c r="M205" s="42"/>
    </row>
    <row r="206" spans="1:16" s="6" customFormat="1" ht="93.75" x14ac:dyDescent="0.3">
      <c r="A206" s="12"/>
      <c r="B206" s="16" t="s">
        <v>576</v>
      </c>
      <c r="C206" s="35" t="s">
        <v>577</v>
      </c>
      <c r="D206" s="1" t="s">
        <v>14</v>
      </c>
      <c r="E206" s="32" t="s">
        <v>574</v>
      </c>
      <c r="F206" s="43"/>
      <c r="G206" s="1">
        <v>9.3000000000000007</v>
      </c>
      <c r="H206" s="1">
        <v>5.9</v>
      </c>
      <c r="I206" s="1">
        <v>5.9</v>
      </c>
      <c r="J206" s="1">
        <v>5.9</v>
      </c>
      <c r="K206" s="1">
        <v>5.9</v>
      </c>
      <c r="L206" s="1">
        <v>5.9</v>
      </c>
      <c r="M206" s="1">
        <v>5.9</v>
      </c>
      <c r="N206" s="44"/>
    </row>
    <row r="207" spans="1:16" s="144" customFormat="1" ht="41.25" customHeight="1" x14ac:dyDescent="0.3">
      <c r="A207" s="1"/>
      <c r="B207" s="14" t="s">
        <v>171</v>
      </c>
      <c r="C207" s="3"/>
      <c r="D207" s="1"/>
      <c r="E207" s="15" t="s">
        <v>169</v>
      </c>
      <c r="F207" s="1" t="s">
        <v>170</v>
      </c>
      <c r="G207" s="1">
        <v>3.8</v>
      </c>
      <c r="H207" s="1">
        <v>3.4</v>
      </c>
      <c r="I207" s="1">
        <v>4.0999999999999996</v>
      </c>
      <c r="J207" s="1">
        <v>5.4</v>
      </c>
      <c r="K207" s="1">
        <v>5.5</v>
      </c>
      <c r="L207" s="1">
        <v>5.5</v>
      </c>
      <c r="M207" s="1">
        <v>5.5</v>
      </c>
      <c r="N207" s="1"/>
      <c r="O207" s="55"/>
      <c r="P207" s="153"/>
    </row>
    <row r="208" spans="1:16" ht="41.25" customHeight="1" x14ac:dyDescent="0.3">
      <c r="A208" s="32"/>
      <c r="B208" s="154" t="s">
        <v>31</v>
      </c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120"/>
    </row>
    <row r="209" spans="1:18" s="155" customFormat="1" ht="41.25" customHeight="1" x14ac:dyDescent="0.3">
      <c r="A209" s="1">
        <v>30</v>
      </c>
      <c r="B209" s="2" t="s">
        <v>196</v>
      </c>
      <c r="C209" s="268" t="s">
        <v>803</v>
      </c>
      <c r="D209" s="55"/>
      <c r="E209" s="1" t="s">
        <v>4</v>
      </c>
      <c r="F209" s="1" t="s">
        <v>58</v>
      </c>
      <c r="G209" s="1">
        <v>30</v>
      </c>
      <c r="H209" s="1">
        <v>58</v>
      </c>
      <c r="I209" s="1">
        <v>30</v>
      </c>
      <c r="J209" s="1">
        <v>30</v>
      </c>
      <c r="K209" s="1">
        <v>31</v>
      </c>
      <c r="L209" s="1">
        <v>31</v>
      </c>
      <c r="M209" s="1">
        <v>31</v>
      </c>
      <c r="N209" s="55"/>
      <c r="O209" s="55"/>
      <c r="P209" s="9"/>
    </row>
    <row r="210" spans="1:18" s="58" customFormat="1" ht="69" customHeight="1" x14ac:dyDescent="0.3">
      <c r="A210" s="32">
        <v>31</v>
      </c>
      <c r="B210" s="2" t="s">
        <v>466</v>
      </c>
      <c r="C210" s="269"/>
      <c r="D210" s="48"/>
      <c r="E210" s="1" t="s">
        <v>4</v>
      </c>
      <c r="F210" s="1" t="s">
        <v>58</v>
      </c>
      <c r="G210" s="1">
        <v>7</v>
      </c>
      <c r="H210" s="1">
        <v>18</v>
      </c>
      <c r="I210" s="1">
        <v>7</v>
      </c>
      <c r="J210" s="1">
        <v>7</v>
      </c>
      <c r="K210" s="1">
        <v>8</v>
      </c>
      <c r="L210" s="1">
        <v>8</v>
      </c>
      <c r="M210" s="1">
        <v>8</v>
      </c>
      <c r="N210" s="48"/>
      <c r="O210" s="48"/>
      <c r="P210" s="154"/>
    </row>
    <row r="211" spans="1:18" ht="41.25" customHeight="1" x14ac:dyDescent="0.3">
      <c r="A211" s="1"/>
      <c r="B211" s="9" t="s">
        <v>34</v>
      </c>
      <c r="C211" s="1"/>
      <c r="D211" s="1"/>
      <c r="E211" s="1"/>
      <c r="F211" s="1"/>
      <c r="G211" s="55">
        <f t="shared" ref="G211:M211" si="25">G212+G213+G214</f>
        <v>0</v>
      </c>
      <c r="H211" s="55">
        <f t="shared" si="25"/>
        <v>0</v>
      </c>
      <c r="I211" s="55">
        <f t="shared" si="25"/>
        <v>0</v>
      </c>
      <c r="J211" s="55">
        <f t="shared" si="25"/>
        <v>0</v>
      </c>
      <c r="K211" s="55">
        <f t="shared" si="25"/>
        <v>0</v>
      </c>
      <c r="L211" s="55">
        <f t="shared" si="25"/>
        <v>0</v>
      </c>
      <c r="M211" s="55">
        <f t="shared" si="25"/>
        <v>0</v>
      </c>
      <c r="N211" s="1"/>
      <c r="O211" s="1"/>
      <c r="P211" s="2"/>
    </row>
    <row r="212" spans="1:18" ht="41.25" customHeight="1" x14ac:dyDescent="0.3">
      <c r="A212" s="1"/>
      <c r="B212" s="121" t="s">
        <v>22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2"/>
    </row>
    <row r="213" spans="1:18" ht="41.25" customHeight="1" x14ac:dyDescent="0.3">
      <c r="A213" s="1"/>
      <c r="B213" s="121" t="s">
        <v>23</v>
      </c>
      <c r="C213" s="1"/>
      <c r="D213" s="1"/>
      <c r="E213" s="1"/>
      <c r="F213" s="1"/>
      <c r="G213" s="46">
        <v>0</v>
      </c>
      <c r="H213" s="46">
        <v>0</v>
      </c>
      <c r="I213" s="46">
        <v>0</v>
      </c>
      <c r="J213" s="46">
        <v>0</v>
      </c>
      <c r="K213" s="46">
        <v>0</v>
      </c>
      <c r="L213" s="46">
        <v>0</v>
      </c>
      <c r="M213" s="46">
        <v>0</v>
      </c>
      <c r="N213" s="1"/>
      <c r="O213" s="1"/>
      <c r="P213" s="2"/>
    </row>
    <row r="214" spans="1:18" ht="41.25" customHeight="1" x14ac:dyDescent="0.3">
      <c r="A214" s="1"/>
      <c r="B214" s="121" t="s">
        <v>24</v>
      </c>
      <c r="C214" s="1"/>
      <c r="D214" s="1"/>
      <c r="E214" s="1"/>
      <c r="F214" s="1"/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/>
      <c r="O214" s="1"/>
      <c r="P214" s="2"/>
    </row>
    <row r="215" spans="1:18" ht="108" customHeight="1" x14ac:dyDescent="0.3">
      <c r="A215" s="21"/>
      <c r="B215" s="2" t="s">
        <v>866</v>
      </c>
      <c r="C215" s="1" t="s">
        <v>578</v>
      </c>
      <c r="D215" s="21" t="s">
        <v>59</v>
      </c>
      <c r="E215" s="21" t="s">
        <v>60</v>
      </c>
      <c r="F215" s="1"/>
      <c r="G215" s="1" t="s">
        <v>39</v>
      </c>
      <c r="H215" s="1">
        <v>414</v>
      </c>
      <c r="I215" s="1" t="s">
        <v>39</v>
      </c>
      <c r="J215" s="1" t="s">
        <v>39</v>
      </c>
      <c r="K215" s="1" t="s">
        <v>39</v>
      </c>
      <c r="L215" s="1">
        <v>430</v>
      </c>
      <c r="M215" s="1" t="s">
        <v>39</v>
      </c>
      <c r="N215" s="1"/>
      <c r="O215" s="1"/>
      <c r="P215" s="2"/>
    </row>
    <row r="216" spans="1:18" ht="121.5" customHeight="1" x14ac:dyDescent="0.3">
      <c r="A216" s="1"/>
      <c r="B216" s="9" t="s">
        <v>867</v>
      </c>
      <c r="C216" s="1" t="s">
        <v>356</v>
      </c>
      <c r="D216" s="1" t="s">
        <v>59</v>
      </c>
      <c r="E216" s="1" t="s">
        <v>60</v>
      </c>
      <c r="F216" s="1"/>
      <c r="G216" s="1" t="s">
        <v>39</v>
      </c>
      <c r="H216" s="1">
        <v>441</v>
      </c>
      <c r="I216" s="1" t="s">
        <v>39</v>
      </c>
      <c r="J216" s="1" t="s">
        <v>39</v>
      </c>
      <c r="K216" s="1" t="s">
        <v>39</v>
      </c>
      <c r="L216" s="1">
        <v>456</v>
      </c>
      <c r="M216" s="1" t="s">
        <v>39</v>
      </c>
      <c r="N216" s="1"/>
      <c r="O216" s="1"/>
      <c r="P216" s="2"/>
    </row>
    <row r="217" spans="1:18" ht="105.75" customHeight="1" x14ac:dyDescent="0.3">
      <c r="A217" s="1"/>
      <c r="B217" s="9" t="s">
        <v>868</v>
      </c>
      <c r="C217" s="1" t="s">
        <v>356</v>
      </c>
      <c r="D217" s="1" t="s">
        <v>59</v>
      </c>
      <c r="E217" s="1" t="s">
        <v>60</v>
      </c>
      <c r="F217" s="1"/>
      <c r="G217" s="1" t="s">
        <v>39</v>
      </c>
      <c r="H217" s="1">
        <v>445</v>
      </c>
      <c r="I217" s="1" t="s">
        <v>39</v>
      </c>
      <c r="J217" s="1" t="s">
        <v>39</v>
      </c>
      <c r="K217" s="1" t="s">
        <v>39</v>
      </c>
      <c r="L217" s="1">
        <v>463</v>
      </c>
      <c r="M217" s="1" t="s">
        <v>39</v>
      </c>
      <c r="N217" s="1"/>
      <c r="O217" s="1"/>
      <c r="P217" s="2"/>
    </row>
    <row r="218" spans="1:18" s="6" customFormat="1" ht="19.5" x14ac:dyDescent="0.3">
      <c r="A218" s="12"/>
      <c r="B218" s="347" t="s">
        <v>765</v>
      </c>
      <c r="C218" s="348"/>
      <c r="D218" s="348"/>
      <c r="E218" s="348"/>
      <c r="F218" s="348"/>
      <c r="G218" s="348"/>
      <c r="H218" s="348"/>
      <c r="I218" s="348"/>
      <c r="J218" s="348"/>
      <c r="K218" s="348"/>
      <c r="L218" s="349"/>
    </row>
    <row r="219" spans="1:18" s="6" customFormat="1" ht="75" x14ac:dyDescent="0.3">
      <c r="A219" s="12"/>
      <c r="B219" s="3" t="s">
        <v>579</v>
      </c>
      <c r="C219" s="1"/>
      <c r="D219" s="1" t="s">
        <v>54</v>
      </c>
      <c r="E219" s="1" t="s">
        <v>15</v>
      </c>
      <c r="F219" s="45"/>
      <c r="G219" s="1">
        <v>87</v>
      </c>
      <c r="H219" s="1">
        <v>96</v>
      </c>
      <c r="I219" s="1">
        <v>96</v>
      </c>
      <c r="J219" s="1">
        <v>99.9</v>
      </c>
      <c r="K219" s="1">
        <v>100</v>
      </c>
      <c r="L219" s="1">
        <v>100</v>
      </c>
      <c r="M219" s="1">
        <v>100</v>
      </c>
    </row>
    <row r="220" spans="1:18" ht="41.25" customHeight="1" x14ac:dyDescent="0.3">
      <c r="A220" s="1"/>
      <c r="B220" s="299" t="s">
        <v>234</v>
      </c>
      <c r="C220" s="301"/>
      <c r="D220" s="301"/>
      <c r="E220" s="301"/>
      <c r="F220" s="301"/>
      <c r="G220" s="301"/>
      <c r="H220" s="301"/>
      <c r="I220" s="301"/>
      <c r="J220" s="301"/>
      <c r="K220" s="301"/>
      <c r="L220" s="301"/>
      <c r="M220" s="301"/>
      <c r="N220" s="301"/>
      <c r="O220" s="301"/>
      <c r="P220" s="299"/>
    </row>
    <row r="221" spans="1:18" ht="41.25" customHeight="1" x14ac:dyDescent="0.3">
      <c r="A221" s="15"/>
      <c r="B221" s="299" t="s">
        <v>235</v>
      </c>
      <c r="C221" s="299"/>
      <c r="D221" s="1"/>
      <c r="E221" s="1"/>
      <c r="F221" s="156"/>
      <c r="G221" s="32"/>
      <c r="H221" s="32"/>
      <c r="I221" s="32"/>
      <c r="J221" s="32"/>
      <c r="K221" s="32"/>
      <c r="L221" s="32"/>
      <c r="M221" s="32"/>
      <c r="N221" s="156"/>
      <c r="O221" s="15"/>
      <c r="P221" s="2"/>
    </row>
    <row r="222" spans="1:18" s="34" customFormat="1" ht="36.75" customHeight="1" x14ac:dyDescent="0.3">
      <c r="A222" s="391">
        <v>34</v>
      </c>
      <c r="B222" s="392" t="s">
        <v>203</v>
      </c>
      <c r="C222" s="352" t="s">
        <v>63</v>
      </c>
      <c r="D222" s="354" t="s">
        <v>44</v>
      </c>
      <c r="E222" s="157" t="s">
        <v>144</v>
      </c>
      <c r="F222" s="352" t="s">
        <v>62</v>
      </c>
      <c r="G222" s="158"/>
      <c r="H222" s="158"/>
      <c r="I222" s="158"/>
      <c r="J222" s="158"/>
      <c r="K222" s="158"/>
      <c r="L222" s="158"/>
      <c r="M222" s="157">
        <v>2</v>
      </c>
      <c r="N222" s="158"/>
      <c r="O222" s="158"/>
      <c r="P222" s="159"/>
      <c r="Q222" s="48"/>
      <c r="R222" s="48"/>
    </row>
    <row r="223" spans="1:18" s="34" customFormat="1" ht="36.75" customHeight="1" x14ac:dyDescent="0.3">
      <c r="A223" s="353"/>
      <c r="B223" s="393"/>
      <c r="C223" s="353"/>
      <c r="D223" s="296"/>
      <c r="E223" s="162" t="s">
        <v>17</v>
      </c>
      <c r="F223" s="353"/>
      <c r="G223" s="162"/>
      <c r="H223" s="162"/>
      <c r="I223" s="163">
        <f>I225+I227+I229+I231+I233+I235</f>
        <v>2000</v>
      </c>
      <c r="J223" s="163">
        <f t="shared" ref="J223:M223" si="26">J225+J227+J229+J231+J233+J235</f>
        <v>0</v>
      </c>
      <c r="K223" s="163">
        <f t="shared" si="26"/>
        <v>0</v>
      </c>
      <c r="L223" s="163">
        <f t="shared" si="26"/>
        <v>5478</v>
      </c>
      <c r="M223" s="163">
        <f t="shared" si="26"/>
        <v>5820</v>
      </c>
      <c r="N223" s="162"/>
      <c r="O223" s="162"/>
      <c r="P223" s="164"/>
      <c r="Q223" s="48"/>
      <c r="R223" s="48"/>
    </row>
    <row r="224" spans="1:18" s="6" customFormat="1" ht="36.75" customHeight="1" x14ac:dyDescent="0.3">
      <c r="A224" s="294"/>
      <c r="B224" s="293" t="s">
        <v>580</v>
      </c>
      <c r="C224" s="294" t="s">
        <v>581</v>
      </c>
      <c r="D224" s="354" t="s">
        <v>44</v>
      </c>
      <c r="E224" s="165" t="s">
        <v>582</v>
      </c>
      <c r="F224" s="295" t="s">
        <v>62</v>
      </c>
      <c r="G224" s="165"/>
      <c r="H224" s="165"/>
      <c r="I224" s="165"/>
      <c r="J224" s="167"/>
      <c r="K224" s="168"/>
      <c r="L224" s="165"/>
      <c r="M224" s="165">
        <v>1</v>
      </c>
      <c r="N224" s="169" t="s">
        <v>37</v>
      </c>
      <c r="O224" s="165"/>
      <c r="P224" s="170"/>
      <c r="Q224" s="32"/>
      <c r="R224" s="32"/>
    </row>
    <row r="225" spans="1:18" s="6" customFormat="1" ht="36.75" customHeight="1" x14ac:dyDescent="0.3">
      <c r="A225" s="294"/>
      <c r="B225" s="293"/>
      <c r="C225" s="294"/>
      <c r="D225" s="296"/>
      <c r="E225" s="165" t="s">
        <v>17</v>
      </c>
      <c r="F225" s="296"/>
      <c r="G225" s="165"/>
      <c r="H225" s="165"/>
      <c r="I225" s="165"/>
      <c r="J225" s="167"/>
      <c r="K225" s="167"/>
      <c r="L225" s="167">
        <v>9</v>
      </c>
      <c r="M225" s="167">
        <v>180</v>
      </c>
      <c r="N225" s="165"/>
      <c r="O225" s="165"/>
      <c r="P225" s="170"/>
      <c r="Q225" s="32"/>
      <c r="R225" s="32"/>
    </row>
    <row r="226" spans="1:18" s="6" customFormat="1" ht="36.75" customHeight="1" x14ac:dyDescent="0.3">
      <c r="A226" s="294"/>
      <c r="B226" s="293" t="s">
        <v>583</v>
      </c>
      <c r="C226" s="294" t="s">
        <v>581</v>
      </c>
      <c r="D226" s="354" t="s">
        <v>44</v>
      </c>
      <c r="E226" s="165" t="s">
        <v>582</v>
      </c>
      <c r="F226" s="295" t="s">
        <v>62</v>
      </c>
      <c r="G226" s="165"/>
      <c r="H226" s="165"/>
      <c r="I226" s="165"/>
      <c r="J226" s="167"/>
      <c r="K226" s="168"/>
      <c r="L226" s="165"/>
      <c r="M226" s="165">
        <v>1</v>
      </c>
      <c r="N226" s="169" t="s">
        <v>37</v>
      </c>
      <c r="O226" s="165"/>
      <c r="P226" s="170"/>
      <c r="Q226" s="32"/>
      <c r="R226" s="32"/>
    </row>
    <row r="227" spans="1:18" s="6" customFormat="1" ht="36.75" customHeight="1" x14ac:dyDescent="0.3">
      <c r="A227" s="294"/>
      <c r="B227" s="293"/>
      <c r="C227" s="294"/>
      <c r="D227" s="296"/>
      <c r="E227" s="165" t="s">
        <v>17</v>
      </c>
      <c r="F227" s="296"/>
      <c r="G227" s="165"/>
      <c r="H227" s="165"/>
      <c r="I227" s="165"/>
      <c r="J227" s="171"/>
      <c r="K227" s="171"/>
      <c r="L227" s="167">
        <v>9</v>
      </c>
      <c r="M227" s="167">
        <v>180</v>
      </c>
      <c r="N227" s="165"/>
      <c r="O227" s="165"/>
      <c r="P227" s="170"/>
      <c r="Q227" s="32"/>
      <c r="R227" s="32"/>
    </row>
    <row r="228" spans="1:18" s="6" customFormat="1" ht="36.75" customHeight="1" x14ac:dyDescent="0.3">
      <c r="A228" s="295"/>
      <c r="B228" s="350" t="s">
        <v>584</v>
      </c>
      <c r="C228" s="295" t="s">
        <v>585</v>
      </c>
      <c r="D228" s="295" t="s">
        <v>44</v>
      </c>
      <c r="E228" s="169" t="s">
        <v>61</v>
      </c>
      <c r="F228" s="295" t="s">
        <v>62</v>
      </c>
      <c r="G228" s="169"/>
      <c r="H228" s="169"/>
      <c r="I228" s="169"/>
      <c r="J228" s="169"/>
      <c r="K228" s="169"/>
      <c r="L228" s="169"/>
      <c r="M228" s="169">
        <v>320</v>
      </c>
      <c r="N228" s="169"/>
      <c r="O228" s="169"/>
      <c r="P228" s="355" t="s">
        <v>586</v>
      </c>
      <c r="Q228" s="32"/>
      <c r="R228" s="32"/>
    </row>
    <row r="229" spans="1:18" s="6" customFormat="1" ht="36.75" customHeight="1" x14ac:dyDescent="0.3">
      <c r="A229" s="296"/>
      <c r="B229" s="351"/>
      <c r="C229" s="296"/>
      <c r="D229" s="296"/>
      <c r="E229" s="169" t="s">
        <v>17</v>
      </c>
      <c r="F229" s="296"/>
      <c r="G229" s="169"/>
      <c r="H229" s="169"/>
      <c r="I229" s="169"/>
      <c r="J229" s="169"/>
      <c r="K229" s="169"/>
      <c r="L229" s="169">
        <v>1820</v>
      </c>
      <c r="M229" s="169">
        <v>1820</v>
      </c>
      <c r="N229" s="169" t="s">
        <v>69</v>
      </c>
      <c r="O229" s="169"/>
      <c r="P229" s="356"/>
      <c r="Q229" s="32"/>
      <c r="R229" s="32"/>
    </row>
    <row r="230" spans="1:18" s="6" customFormat="1" ht="36.75" customHeight="1" x14ac:dyDescent="0.3">
      <c r="A230" s="295"/>
      <c r="B230" s="350" t="s">
        <v>587</v>
      </c>
      <c r="C230" s="295" t="s">
        <v>585</v>
      </c>
      <c r="D230" s="295" t="s">
        <v>44</v>
      </c>
      <c r="E230" s="169" t="s">
        <v>61</v>
      </c>
      <c r="F230" s="295" t="s">
        <v>62</v>
      </c>
      <c r="G230" s="169"/>
      <c r="H230" s="169"/>
      <c r="I230" s="169"/>
      <c r="J230" s="169"/>
      <c r="K230" s="169"/>
      <c r="L230" s="169"/>
      <c r="M230" s="169">
        <v>320</v>
      </c>
      <c r="N230" s="169"/>
      <c r="O230" s="169"/>
      <c r="P230" s="355" t="s">
        <v>586</v>
      </c>
      <c r="Q230" s="32"/>
      <c r="R230" s="32"/>
    </row>
    <row r="231" spans="1:18" s="6" customFormat="1" ht="36.75" customHeight="1" x14ac:dyDescent="0.3">
      <c r="A231" s="296"/>
      <c r="B231" s="351"/>
      <c r="C231" s="296"/>
      <c r="D231" s="296"/>
      <c r="E231" s="169" t="s">
        <v>17</v>
      </c>
      <c r="F231" s="296"/>
      <c r="G231" s="169"/>
      <c r="H231" s="169"/>
      <c r="I231" s="169"/>
      <c r="J231" s="169"/>
      <c r="K231" s="169"/>
      <c r="L231" s="169">
        <v>1820</v>
      </c>
      <c r="M231" s="169">
        <v>1820</v>
      </c>
      <c r="N231" s="169" t="s">
        <v>69</v>
      </c>
      <c r="O231" s="169"/>
      <c r="P231" s="356"/>
      <c r="Q231" s="32"/>
      <c r="R231" s="32"/>
    </row>
    <row r="232" spans="1:18" s="6" customFormat="1" ht="36.75" customHeight="1" x14ac:dyDescent="0.3">
      <c r="A232" s="295"/>
      <c r="B232" s="350" t="s">
        <v>588</v>
      </c>
      <c r="C232" s="295" t="s">
        <v>585</v>
      </c>
      <c r="D232" s="295" t="s">
        <v>44</v>
      </c>
      <c r="E232" s="169" t="s">
        <v>61</v>
      </c>
      <c r="F232" s="295" t="s">
        <v>62</v>
      </c>
      <c r="G232" s="169"/>
      <c r="H232" s="169"/>
      <c r="I232" s="169"/>
      <c r="J232" s="169"/>
      <c r="K232" s="169"/>
      <c r="L232" s="169"/>
      <c r="M232" s="169">
        <v>320</v>
      </c>
      <c r="N232" s="169"/>
      <c r="O232" s="169"/>
      <c r="P232" s="355" t="s">
        <v>586</v>
      </c>
      <c r="Q232" s="32"/>
      <c r="R232" s="32"/>
    </row>
    <row r="233" spans="1:18" s="6" customFormat="1" ht="36.75" customHeight="1" x14ac:dyDescent="0.3">
      <c r="A233" s="296"/>
      <c r="B233" s="351"/>
      <c r="C233" s="296"/>
      <c r="D233" s="296"/>
      <c r="E233" s="169" t="s">
        <v>17</v>
      </c>
      <c r="F233" s="296"/>
      <c r="G233" s="169"/>
      <c r="H233" s="169"/>
      <c r="I233" s="169"/>
      <c r="J233" s="169"/>
      <c r="K233" s="169"/>
      <c r="L233" s="169">
        <v>1820</v>
      </c>
      <c r="M233" s="169">
        <v>1820</v>
      </c>
      <c r="N233" s="169" t="s">
        <v>69</v>
      </c>
      <c r="O233" s="169"/>
      <c r="P233" s="356"/>
      <c r="Q233" s="32"/>
      <c r="R233" s="32"/>
    </row>
    <row r="234" spans="1:18" s="6" customFormat="1" ht="36.75" customHeight="1" x14ac:dyDescent="0.3">
      <c r="A234" s="357"/>
      <c r="B234" s="287" t="s">
        <v>589</v>
      </c>
      <c r="C234" s="286" t="s">
        <v>590</v>
      </c>
      <c r="D234" s="268" t="s">
        <v>44</v>
      </c>
      <c r="E234" s="5" t="s">
        <v>566</v>
      </c>
      <c r="F234" s="268" t="s">
        <v>19</v>
      </c>
      <c r="N234" s="268" t="s">
        <v>43</v>
      </c>
      <c r="O234" s="21"/>
      <c r="P234" s="359"/>
    </row>
    <row r="235" spans="1:18" s="6" customFormat="1" ht="36.75" customHeight="1" x14ac:dyDescent="0.3">
      <c r="A235" s="358"/>
      <c r="B235" s="287"/>
      <c r="C235" s="286"/>
      <c r="D235" s="269"/>
      <c r="E235" s="29" t="s">
        <v>567</v>
      </c>
      <c r="F235" s="269"/>
      <c r="I235" s="46">
        <v>2000</v>
      </c>
      <c r="N235" s="269"/>
      <c r="O235" s="28"/>
      <c r="P235" s="360"/>
    </row>
    <row r="236" spans="1:18" s="6" customFormat="1" ht="36.75" customHeight="1" x14ac:dyDescent="0.3">
      <c r="A236" s="12"/>
      <c r="B236" s="347" t="s">
        <v>766</v>
      </c>
      <c r="C236" s="348"/>
      <c r="D236" s="348"/>
      <c r="E236" s="348"/>
      <c r="F236" s="348"/>
      <c r="G236" s="348"/>
      <c r="H236" s="348"/>
      <c r="I236" s="348"/>
      <c r="J236" s="348"/>
      <c r="K236" s="348"/>
      <c r="L236" s="349"/>
    </row>
    <row r="237" spans="1:18" s="6" customFormat="1" ht="84.75" customHeight="1" x14ac:dyDescent="0.3">
      <c r="A237" s="32"/>
      <c r="B237" s="2" t="s">
        <v>591</v>
      </c>
      <c r="C237" s="1" t="s">
        <v>592</v>
      </c>
      <c r="D237" s="1" t="s">
        <v>593</v>
      </c>
      <c r="E237" s="1" t="s">
        <v>15</v>
      </c>
      <c r="F237" s="47"/>
      <c r="G237" s="48">
        <v>90</v>
      </c>
      <c r="H237" s="48">
        <v>90</v>
      </c>
      <c r="I237" s="48">
        <v>90.2</v>
      </c>
      <c r="J237" s="48">
        <v>90.5</v>
      </c>
      <c r="K237" s="48">
        <v>93.5</v>
      </c>
      <c r="L237" s="49">
        <v>95</v>
      </c>
      <c r="M237" s="49">
        <v>95</v>
      </c>
    </row>
    <row r="238" spans="1:18" s="6" customFormat="1" ht="141.75" customHeight="1" x14ac:dyDescent="0.3">
      <c r="A238" s="12"/>
      <c r="B238" s="50" t="s">
        <v>594</v>
      </c>
      <c r="C238" s="1" t="s">
        <v>592</v>
      </c>
      <c r="D238" s="1" t="s">
        <v>593</v>
      </c>
      <c r="E238" s="1" t="s">
        <v>15</v>
      </c>
      <c r="F238" s="45"/>
      <c r="G238" s="1">
        <v>80.5</v>
      </c>
      <c r="H238" s="1">
        <v>95.2</v>
      </c>
      <c r="I238" s="1">
        <v>100</v>
      </c>
      <c r="J238" s="1">
        <v>100</v>
      </c>
      <c r="K238" s="1">
        <v>100</v>
      </c>
      <c r="L238" s="1">
        <v>100</v>
      </c>
      <c r="M238" s="1">
        <v>100</v>
      </c>
    </row>
    <row r="239" spans="1:18" s="6" customFormat="1" ht="19.5" customHeight="1" x14ac:dyDescent="0.3">
      <c r="A239" s="12"/>
      <c r="B239" s="315" t="s">
        <v>767</v>
      </c>
      <c r="C239" s="314"/>
      <c r="D239" s="314"/>
      <c r="E239" s="314"/>
      <c r="F239" s="314"/>
      <c r="G239" s="314"/>
      <c r="H239" s="314"/>
      <c r="I239" s="318"/>
      <c r="J239" s="1"/>
      <c r="K239" s="1"/>
      <c r="L239" s="1"/>
      <c r="M239" s="1"/>
    </row>
    <row r="240" spans="1:18" s="6" customFormat="1" ht="131.25" x14ac:dyDescent="0.3">
      <c r="A240" s="12"/>
      <c r="B240" s="2" t="s">
        <v>595</v>
      </c>
      <c r="C240" s="1" t="s">
        <v>592</v>
      </c>
      <c r="D240" s="1" t="s">
        <v>596</v>
      </c>
      <c r="E240" s="1" t="s">
        <v>15</v>
      </c>
      <c r="F240" s="45"/>
      <c r="G240" s="1">
        <v>93.9</v>
      </c>
      <c r="H240" s="1">
        <v>93.9</v>
      </c>
      <c r="I240" s="1">
        <v>93.9</v>
      </c>
      <c r="J240" s="1">
        <v>95.5</v>
      </c>
      <c r="K240" s="1">
        <v>96.9</v>
      </c>
      <c r="L240" s="1">
        <v>98.3</v>
      </c>
      <c r="M240" s="1">
        <v>98.3</v>
      </c>
    </row>
    <row r="241" spans="1:16" s="6" customFormat="1" ht="93.75" x14ac:dyDescent="0.3">
      <c r="A241" s="12"/>
      <c r="B241" s="3" t="s">
        <v>597</v>
      </c>
      <c r="C241" s="1" t="s">
        <v>592</v>
      </c>
      <c r="D241" s="1" t="s">
        <v>593</v>
      </c>
      <c r="E241" s="1" t="s">
        <v>15</v>
      </c>
      <c r="F241" s="45"/>
      <c r="G241" s="1">
        <v>58</v>
      </c>
      <c r="H241" s="1">
        <v>63.9</v>
      </c>
      <c r="I241" s="1">
        <v>69</v>
      </c>
      <c r="J241" s="1">
        <v>73.7</v>
      </c>
      <c r="K241" s="1" t="s">
        <v>39</v>
      </c>
      <c r="L241" s="1" t="s">
        <v>39</v>
      </c>
      <c r="M241" s="1" t="s">
        <v>39</v>
      </c>
    </row>
    <row r="242" spans="1:16" s="88" customFormat="1" ht="41.25" customHeight="1" x14ac:dyDescent="0.25">
      <c r="A242" s="1"/>
      <c r="B242" s="9" t="s">
        <v>21</v>
      </c>
      <c r="C242" s="1"/>
      <c r="D242" s="1"/>
      <c r="E242" s="1"/>
      <c r="F242" s="55"/>
      <c r="G242" s="55">
        <f>G243+G244+G245+G246</f>
        <v>0</v>
      </c>
      <c r="H242" s="55">
        <f t="shared" ref="H242:L242" si="27">H243+H244+H245+H246</f>
        <v>0</v>
      </c>
      <c r="I242" s="55">
        <f t="shared" si="27"/>
        <v>2000</v>
      </c>
      <c r="J242" s="55">
        <f t="shared" si="27"/>
        <v>0</v>
      </c>
      <c r="K242" s="55">
        <f t="shared" si="27"/>
        <v>0</v>
      </c>
      <c r="L242" s="55">
        <f t="shared" si="27"/>
        <v>5478</v>
      </c>
      <c r="M242" s="55">
        <f>M243+M244+M245+M246</f>
        <v>5820</v>
      </c>
      <c r="N242" s="55"/>
      <c r="O242" s="55"/>
      <c r="P242" s="9"/>
    </row>
    <row r="243" spans="1:16" s="88" customFormat="1" ht="41.25" customHeight="1" x14ac:dyDescent="0.25">
      <c r="A243" s="1"/>
      <c r="B243" s="121" t="s">
        <v>22</v>
      </c>
      <c r="C243" s="1"/>
      <c r="D243" s="1"/>
      <c r="E243" s="1"/>
      <c r="F243" s="55"/>
      <c r="G243" s="1"/>
      <c r="H243" s="1"/>
      <c r="I243" s="1"/>
      <c r="J243" s="1"/>
      <c r="K243" s="1"/>
      <c r="L243" s="1"/>
      <c r="M243" s="1"/>
      <c r="N243" s="55"/>
      <c r="O243" s="55"/>
      <c r="P243" s="9"/>
    </row>
    <row r="244" spans="1:16" s="88" customFormat="1" ht="41.25" customHeight="1" x14ac:dyDescent="0.25">
      <c r="A244" s="1"/>
      <c r="B244" s="121" t="s">
        <v>23</v>
      </c>
      <c r="C244" s="1"/>
      <c r="D244" s="1"/>
      <c r="E244" s="1"/>
      <c r="F244" s="55"/>
      <c r="G244" s="1">
        <f>G227+G225</f>
        <v>0</v>
      </c>
      <c r="H244" s="1">
        <f t="shared" ref="H244:M244" si="28">H227+H225</f>
        <v>0</v>
      </c>
      <c r="I244" s="1">
        <f t="shared" si="28"/>
        <v>0</v>
      </c>
      <c r="J244" s="1">
        <f t="shared" si="28"/>
        <v>0</v>
      </c>
      <c r="K244" s="1">
        <f t="shared" si="28"/>
        <v>0</v>
      </c>
      <c r="L244" s="1">
        <f t="shared" si="28"/>
        <v>18</v>
      </c>
      <c r="M244" s="1">
        <f t="shared" si="28"/>
        <v>360</v>
      </c>
      <c r="N244" s="55"/>
      <c r="O244" s="55"/>
      <c r="P244" s="9"/>
    </row>
    <row r="245" spans="1:16" s="88" customFormat="1" ht="41.25" customHeight="1" x14ac:dyDescent="0.25">
      <c r="A245" s="1"/>
      <c r="B245" s="121" t="s">
        <v>271</v>
      </c>
      <c r="C245" s="1"/>
      <c r="D245" s="1"/>
      <c r="E245" s="1"/>
      <c r="F245" s="55"/>
      <c r="G245" s="1">
        <f t="shared" ref="G245:M245" si="29">G233+G231+G229</f>
        <v>0</v>
      </c>
      <c r="H245" s="1">
        <f t="shared" si="29"/>
        <v>0</v>
      </c>
      <c r="I245" s="1">
        <f t="shared" si="29"/>
        <v>0</v>
      </c>
      <c r="J245" s="1">
        <f t="shared" si="29"/>
        <v>0</v>
      </c>
      <c r="K245" s="1">
        <f t="shared" si="29"/>
        <v>0</v>
      </c>
      <c r="L245" s="1">
        <f t="shared" si="29"/>
        <v>5460</v>
      </c>
      <c r="M245" s="1">
        <f t="shared" si="29"/>
        <v>5460</v>
      </c>
      <c r="N245" s="55"/>
      <c r="O245" s="55"/>
      <c r="P245" s="9"/>
    </row>
    <row r="246" spans="1:16" s="88" customFormat="1" ht="41.25" customHeight="1" x14ac:dyDescent="0.25">
      <c r="A246" s="1"/>
      <c r="B246" s="121" t="s">
        <v>24</v>
      </c>
      <c r="C246" s="1"/>
      <c r="D246" s="1"/>
      <c r="E246" s="1"/>
      <c r="F246" s="55"/>
      <c r="G246" s="1">
        <f>G235</f>
        <v>0</v>
      </c>
      <c r="H246" s="1">
        <f t="shared" ref="H246:M246" si="30">H235</f>
        <v>0</v>
      </c>
      <c r="I246" s="1">
        <f t="shared" si="30"/>
        <v>2000</v>
      </c>
      <c r="J246" s="1">
        <f t="shared" si="30"/>
        <v>0</v>
      </c>
      <c r="K246" s="1">
        <f t="shared" si="30"/>
        <v>0</v>
      </c>
      <c r="L246" s="1">
        <f t="shared" si="30"/>
        <v>0</v>
      </c>
      <c r="M246" s="1">
        <f t="shared" si="30"/>
        <v>0</v>
      </c>
      <c r="N246" s="55"/>
      <c r="O246" s="55"/>
      <c r="P246" s="9"/>
    </row>
    <row r="247" spans="1:16" s="6" customFormat="1" ht="30.75" customHeight="1" x14ac:dyDescent="0.35">
      <c r="A247" s="12"/>
      <c r="B247" s="361" t="s">
        <v>768</v>
      </c>
      <c r="C247" s="362"/>
      <c r="D247" s="362"/>
      <c r="E247" s="362"/>
      <c r="F247" s="362"/>
      <c r="G247" s="362"/>
      <c r="H247" s="362"/>
      <c r="I247" s="362"/>
      <c r="J247" s="362"/>
      <c r="K247" s="362"/>
      <c r="L247" s="363"/>
    </row>
    <row r="248" spans="1:16" s="6" customFormat="1" ht="29.25" customHeight="1" x14ac:dyDescent="0.35">
      <c r="A248" s="12"/>
      <c r="B248" s="37" t="s">
        <v>769</v>
      </c>
      <c r="C248" s="38"/>
      <c r="D248" s="38"/>
      <c r="E248" s="38"/>
      <c r="F248" s="38"/>
      <c r="G248" s="38"/>
      <c r="H248" s="38"/>
      <c r="I248" s="38"/>
      <c r="J248" s="38"/>
      <c r="K248" s="38"/>
      <c r="L248" s="39"/>
    </row>
    <row r="249" spans="1:16" s="6" customFormat="1" ht="110.25" customHeight="1" x14ac:dyDescent="0.3">
      <c r="A249" s="12"/>
      <c r="B249" s="54" t="s">
        <v>598</v>
      </c>
      <c r="C249" s="1" t="s">
        <v>592</v>
      </c>
      <c r="D249" s="1" t="s">
        <v>44</v>
      </c>
      <c r="E249" s="1" t="s">
        <v>15</v>
      </c>
      <c r="G249" s="1">
        <v>85</v>
      </c>
      <c r="H249" s="1">
        <v>91</v>
      </c>
      <c r="I249" s="1">
        <v>93</v>
      </c>
      <c r="J249" s="1">
        <v>95</v>
      </c>
      <c r="K249" s="1">
        <v>97</v>
      </c>
      <c r="L249" s="1">
        <v>100</v>
      </c>
      <c r="M249" s="1">
        <v>100</v>
      </c>
    </row>
    <row r="250" spans="1:16" s="6" customFormat="1" ht="79.5" customHeight="1" x14ac:dyDescent="0.3">
      <c r="A250" s="12"/>
      <c r="B250" s="54" t="s">
        <v>599</v>
      </c>
      <c r="C250" s="1" t="s">
        <v>592</v>
      </c>
      <c r="D250" s="1" t="s">
        <v>44</v>
      </c>
      <c r="E250" s="1" t="s">
        <v>15</v>
      </c>
      <c r="G250" s="1">
        <v>100</v>
      </c>
      <c r="H250" s="1">
        <v>100</v>
      </c>
      <c r="I250" s="1">
        <v>100</v>
      </c>
      <c r="J250" s="1">
        <v>100</v>
      </c>
      <c r="K250" s="1">
        <v>100</v>
      </c>
      <c r="L250" s="1">
        <v>100</v>
      </c>
      <c r="M250" s="1">
        <v>100</v>
      </c>
    </row>
    <row r="251" spans="1:16" s="88" customFormat="1" ht="41.25" customHeight="1" x14ac:dyDescent="0.25">
      <c r="A251" s="1"/>
      <c r="B251" s="299" t="s">
        <v>31</v>
      </c>
      <c r="C251" s="301"/>
      <c r="D251" s="301"/>
      <c r="E251" s="301"/>
      <c r="F251" s="301"/>
      <c r="G251" s="301"/>
      <c r="H251" s="301"/>
      <c r="I251" s="301"/>
      <c r="J251" s="301"/>
      <c r="K251" s="301"/>
      <c r="L251" s="301"/>
      <c r="M251" s="301"/>
      <c r="N251" s="301"/>
      <c r="O251" s="301"/>
      <c r="P251" s="299"/>
    </row>
    <row r="252" spans="1:16" s="88" customFormat="1" ht="93.75" x14ac:dyDescent="0.25">
      <c r="A252" s="98"/>
      <c r="B252" s="2" t="s">
        <v>745</v>
      </c>
      <c r="C252" s="1" t="s">
        <v>592</v>
      </c>
      <c r="D252" s="1" t="s">
        <v>54</v>
      </c>
      <c r="E252" s="1" t="s">
        <v>27</v>
      </c>
      <c r="F252" s="1"/>
      <c r="G252" s="1"/>
      <c r="H252" s="1">
        <v>0</v>
      </c>
      <c r="I252" s="1">
        <v>35</v>
      </c>
      <c r="J252" s="1">
        <v>15</v>
      </c>
      <c r="K252" s="1">
        <v>15</v>
      </c>
      <c r="L252" s="1">
        <v>15</v>
      </c>
      <c r="M252" s="1">
        <v>20</v>
      </c>
      <c r="N252" s="1"/>
      <c r="O252" s="1"/>
      <c r="P252" s="2"/>
    </row>
    <row r="253" spans="1:16" ht="41.25" customHeight="1" x14ac:dyDescent="0.3">
      <c r="A253" s="1"/>
      <c r="B253" s="9" t="s">
        <v>34</v>
      </c>
      <c r="C253" s="1"/>
      <c r="D253" s="1"/>
      <c r="E253" s="1"/>
      <c r="F253" s="1"/>
      <c r="G253" s="55">
        <f t="shared" ref="G253:M253" si="31">G254+G255+G256</f>
        <v>0</v>
      </c>
      <c r="H253" s="55">
        <f t="shared" si="31"/>
        <v>0</v>
      </c>
      <c r="I253" s="55">
        <f t="shared" si="31"/>
        <v>0</v>
      </c>
      <c r="J253" s="55">
        <f t="shared" si="31"/>
        <v>0</v>
      </c>
      <c r="K253" s="55">
        <f t="shared" si="31"/>
        <v>0</v>
      </c>
      <c r="L253" s="55">
        <f t="shared" si="31"/>
        <v>0</v>
      </c>
      <c r="M253" s="55">
        <f t="shared" si="31"/>
        <v>0</v>
      </c>
      <c r="N253" s="1"/>
      <c r="O253" s="1"/>
      <c r="P253" s="2"/>
    </row>
    <row r="254" spans="1:16" ht="41.25" customHeight="1" x14ac:dyDescent="0.3">
      <c r="A254" s="1"/>
      <c r="B254" s="121" t="s">
        <v>22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2"/>
    </row>
    <row r="255" spans="1:16" ht="41.25" customHeight="1" x14ac:dyDescent="0.3">
      <c r="A255" s="1"/>
      <c r="B255" s="121" t="s">
        <v>23</v>
      </c>
      <c r="C255" s="1"/>
      <c r="D255" s="1"/>
      <c r="E255" s="1"/>
      <c r="F255" s="1"/>
      <c r="G255" s="46">
        <v>0</v>
      </c>
      <c r="H255" s="46">
        <v>0</v>
      </c>
      <c r="I255" s="46">
        <v>0</v>
      </c>
      <c r="J255" s="46">
        <v>0</v>
      </c>
      <c r="K255" s="46">
        <v>0</v>
      </c>
      <c r="L255" s="46">
        <v>0</v>
      </c>
      <c r="M255" s="46">
        <v>0</v>
      </c>
      <c r="N255" s="1"/>
      <c r="O255" s="1"/>
      <c r="P255" s="2"/>
    </row>
    <row r="256" spans="1:16" ht="41.25" customHeight="1" x14ac:dyDescent="0.3">
      <c r="A256" s="1"/>
      <c r="B256" s="121" t="s">
        <v>24</v>
      </c>
      <c r="C256" s="1"/>
      <c r="D256" s="1"/>
      <c r="E256" s="1"/>
      <c r="F256" s="1"/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/>
      <c r="O256" s="1"/>
      <c r="P256" s="2"/>
    </row>
    <row r="257" spans="1:16" s="6" customFormat="1" ht="48" customHeight="1" x14ac:dyDescent="0.3">
      <c r="A257" s="12"/>
      <c r="B257" s="321" t="s">
        <v>770</v>
      </c>
      <c r="C257" s="322"/>
      <c r="D257" s="322"/>
      <c r="E257" s="322"/>
      <c r="F257" s="322"/>
      <c r="G257" s="322"/>
      <c r="H257" s="322"/>
      <c r="I257" s="322"/>
      <c r="J257" s="322"/>
      <c r="K257" s="322"/>
      <c r="L257" s="323"/>
    </row>
    <row r="258" spans="1:16" s="6" customFormat="1" ht="112.5" customHeight="1" x14ac:dyDescent="0.3">
      <c r="A258" s="12"/>
      <c r="B258" s="17" t="s">
        <v>869</v>
      </c>
      <c r="C258" s="1" t="s">
        <v>592</v>
      </c>
      <c r="D258" s="1" t="s">
        <v>54</v>
      </c>
      <c r="E258" s="1" t="s">
        <v>15</v>
      </c>
      <c r="G258" s="1">
        <v>72.7</v>
      </c>
      <c r="H258" s="1">
        <v>89.4</v>
      </c>
      <c r="I258" s="1">
        <v>89.8</v>
      </c>
      <c r="J258" s="1">
        <v>90.3</v>
      </c>
      <c r="K258" s="1">
        <v>90.8</v>
      </c>
      <c r="L258" s="1">
        <v>91.3</v>
      </c>
      <c r="M258" s="1">
        <v>91.3</v>
      </c>
    </row>
    <row r="259" spans="1:16" s="6" customFormat="1" ht="36.75" customHeight="1" x14ac:dyDescent="0.3">
      <c r="A259" s="12"/>
      <c r="B259" s="344" t="s">
        <v>771</v>
      </c>
      <c r="C259" s="345"/>
      <c r="D259" s="345"/>
      <c r="E259" s="345"/>
      <c r="F259" s="345"/>
      <c r="G259" s="345"/>
      <c r="H259" s="345"/>
      <c r="I259" s="345"/>
      <c r="J259" s="345"/>
      <c r="K259" s="346"/>
      <c r="L259" s="1"/>
      <c r="M259" s="1"/>
    </row>
    <row r="260" spans="1:16" s="6" customFormat="1" ht="74.25" customHeight="1" x14ac:dyDescent="0.3">
      <c r="A260" s="12"/>
      <c r="B260" s="17" t="s">
        <v>600</v>
      </c>
      <c r="C260" s="1" t="s">
        <v>592</v>
      </c>
      <c r="D260" s="1" t="s">
        <v>44</v>
      </c>
      <c r="E260" s="1" t="s">
        <v>15</v>
      </c>
      <c r="G260" s="1">
        <v>86.8</v>
      </c>
      <c r="H260" s="1">
        <v>86.8</v>
      </c>
      <c r="I260" s="1">
        <v>87.5</v>
      </c>
      <c r="J260" s="1">
        <v>87.5</v>
      </c>
      <c r="K260" s="1">
        <v>87.7</v>
      </c>
      <c r="L260" s="1">
        <v>89.6</v>
      </c>
      <c r="M260" s="1">
        <v>89.6</v>
      </c>
    </row>
    <row r="261" spans="1:16" ht="41.25" customHeight="1" x14ac:dyDescent="0.3">
      <c r="A261" s="1"/>
      <c r="B261" s="299" t="s">
        <v>2</v>
      </c>
      <c r="C261" s="301"/>
      <c r="D261" s="301"/>
      <c r="E261" s="301"/>
      <c r="F261" s="301"/>
      <c r="G261" s="301"/>
      <c r="H261" s="301"/>
      <c r="I261" s="301"/>
      <c r="J261" s="301"/>
      <c r="K261" s="301"/>
      <c r="L261" s="301"/>
      <c r="M261" s="301"/>
      <c r="N261" s="301"/>
      <c r="O261" s="301"/>
      <c r="P261" s="299"/>
    </row>
    <row r="262" spans="1:16" ht="41.25" customHeight="1" x14ac:dyDescent="0.3">
      <c r="A262" s="1"/>
      <c r="B262" s="299" t="s">
        <v>31</v>
      </c>
      <c r="C262" s="301"/>
      <c r="D262" s="301"/>
      <c r="E262" s="301"/>
      <c r="F262" s="301"/>
      <c r="G262" s="301"/>
      <c r="H262" s="301"/>
      <c r="I262" s="301"/>
      <c r="J262" s="301"/>
      <c r="K262" s="301"/>
      <c r="L262" s="301"/>
      <c r="M262" s="301"/>
      <c r="N262" s="301"/>
      <c r="O262" s="301"/>
      <c r="P262" s="299"/>
    </row>
    <row r="263" spans="1:16" s="58" customFormat="1" ht="41.25" customHeight="1" x14ac:dyDescent="0.3">
      <c r="A263" s="55"/>
      <c r="B263" s="299" t="s">
        <v>235</v>
      </c>
      <c r="C263" s="299"/>
      <c r="D263" s="172"/>
      <c r="E263" s="55"/>
      <c r="F263" s="55"/>
      <c r="G263" s="172">
        <f>G265+G267+G269+G273+G275</f>
        <v>0</v>
      </c>
      <c r="H263" s="173">
        <f>H265+H267+H269+H273+H275</f>
        <v>1042.7</v>
      </c>
      <c r="I263" s="173">
        <f t="shared" ref="I263:M263" si="32">I265+I267+I269+I273+I275</f>
        <v>42.896000000000001</v>
      </c>
      <c r="J263" s="173">
        <f t="shared" si="32"/>
        <v>5656.2</v>
      </c>
      <c r="K263" s="173">
        <f t="shared" si="32"/>
        <v>1500</v>
      </c>
      <c r="L263" s="173">
        <f t="shared" si="32"/>
        <v>552.48900000000003</v>
      </c>
      <c r="M263" s="173">
        <f t="shared" si="32"/>
        <v>491.584</v>
      </c>
      <c r="N263" s="55"/>
      <c r="O263" s="55"/>
      <c r="P263" s="9"/>
    </row>
    <row r="264" spans="1:16" ht="41.25" customHeight="1" x14ac:dyDescent="0.3">
      <c r="A264" s="286">
        <v>32</v>
      </c>
      <c r="B264" s="287" t="s">
        <v>805</v>
      </c>
      <c r="C264" s="286" t="s">
        <v>358</v>
      </c>
      <c r="D264" s="286"/>
      <c r="E264" s="1" t="s">
        <v>61</v>
      </c>
      <c r="F264" s="286" t="s">
        <v>19</v>
      </c>
      <c r="G264" s="1"/>
      <c r="H264" s="1"/>
      <c r="I264" s="174"/>
      <c r="J264" s="32">
        <v>500</v>
      </c>
      <c r="K264" s="32"/>
      <c r="L264" s="32"/>
      <c r="M264" s="32"/>
      <c r="N264" s="1"/>
      <c r="O264" s="1"/>
      <c r="P264" s="2" t="s">
        <v>458</v>
      </c>
    </row>
    <row r="265" spans="1:16" ht="41.25" customHeight="1" x14ac:dyDescent="0.3">
      <c r="A265" s="286"/>
      <c r="B265" s="287"/>
      <c r="C265" s="286"/>
      <c r="D265" s="286"/>
      <c r="E265" s="1" t="s">
        <v>17</v>
      </c>
      <c r="F265" s="286"/>
      <c r="G265" s="1"/>
      <c r="H265" s="1">
        <v>500</v>
      </c>
      <c r="I265" s="32">
        <v>20</v>
      </c>
      <c r="J265" s="32">
        <v>1969.8</v>
      </c>
      <c r="K265" s="32"/>
      <c r="L265" s="32"/>
      <c r="M265" s="32"/>
      <c r="N265" s="1" t="s">
        <v>37</v>
      </c>
      <c r="O265" s="1">
        <v>271086015</v>
      </c>
      <c r="P265" s="2"/>
    </row>
    <row r="266" spans="1:16" ht="41.25" customHeight="1" x14ac:dyDescent="0.3">
      <c r="A266" s="286">
        <v>33</v>
      </c>
      <c r="B266" s="287" t="s">
        <v>806</v>
      </c>
      <c r="C266" s="286" t="s">
        <v>358</v>
      </c>
      <c r="D266" s="286"/>
      <c r="E266" s="1" t="s">
        <v>61</v>
      </c>
      <c r="F266" s="286" t="s">
        <v>19</v>
      </c>
      <c r="G266" s="1"/>
      <c r="H266" s="1"/>
      <c r="I266" s="174"/>
      <c r="J266" s="32">
        <v>500</v>
      </c>
      <c r="K266" s="32"/>
      <c r="L266" s="32"/>
      <c r="M266" s="32"/>
      <c r="N266" s="1"/>
      <c r="O266" s="1"/>
      <c r="P266" s="2" t="s">
        <v>458</v>
      </c>
    </row>
    <row r="267" spans="1:16" ht="41.25" customHeight="1" x14ac:dyDescent="0.3">
      <c r="A267" s="286"/>
      <c r="B267" s="287"/>
      <c r="C267" s="286"/>
      <c r="D267" s="286"/>
      <c r="E267" s="1" t="s">
        <v>17</v>
      </c>
      <c r="F267" s="286"/>
      <c r="G267" s="1"/>
      <c r="H267" s="1">
        <v>500</v>
      </c>
      <c r="I267" s="32">
        <v>20</v>
      </c>
      <c r="J267" s="32">
        <v>2186.4</v>
      </c>
      <c r="K267" s="32"/>
      <c r="L267" s="32"/>
      <c r="M267" s="32"/>
      <c r="N267" s="1" t="s">
        <v>37</v>
      </c>
      <c r="O267" s="1">
        <v>271086015</v>
      </c>
      <c r="P267" s="9"/>
    </row>
    <row r="268" spans="1:16" ht="41.25" customHeight="1" x14ac:dyDescent="0.3">
      <c r="A268" s="286">
        <v>34</v>
      </c>
      <c r="B268" s="287" t="s">
        <v>807</v>
      </c>
      <c r="C268" s="286" t="s">
        <v>358</v>
      </c>
      <c r="D268" s="286"/>
      <c r="E268" s="1" t="s">
        <v>61</v>
      </c>
      <c r="F268" s="286" t="s">
        <v>19</v>
      </c>
      <c r="G268" s="1"/>
      <c r="H268" s="1"/>
      <c r="I268" s="174"/>
      <c r="J268" s="32"/>
      <c r="K268" s="32"/>
      <c r="L268" s="32"/>
      <c r="M268" s="32"/>
      <c r="N268" s="1"/>
      <c r="O268" s="1"/>
      <c r="P268" s="2" t="s">
        <v>459</v>
      </c>
    </row>
    <row r="269" spans="1:16" ht="41.25" customHeight="1" x14ac:dyDescent="0.3">
      <c r="A269" s="286"/>
      <c r="B269" s="287"/>
      <c r="C269" s="286"/>
      <c r="D269" s="286"/>
      <c r="E269" s="1" t="s">
        <v>17</v>
      </c>
      <c r="F269" s="286"/>
      <c r="G269" s="1"/>
      <c r="H269" s="1">
        <f>H270+H271</f>
        <v>42.7</v>
      </c>
      <c r="I269" s="81">
        <f>I270+I271</f>
        <v>2.8959999999999999</v>
      </c>
      <c r="J269" s="1">
        <f t="shared" ref="J269:K269" si="33">J270+J271</f>
        <v>1500</v>
      </c>
      <c r="K269" s="1">
        <f t="shared" si="33"/>
        <v>1500</v>
      </c>
      <c r="L269" s="32"/>
      <c r="M269" s="32"/>
      <c r="N269" s="1" t="s">
        <v>37</v>
      </c>
      <c r="O269" s="1">
        <v>271086015</v>
      </c>
      <c r="P269" s="9"/>
    </row>
    <row r="270" spans="1:16" s="10" customFormat="1" ht="41.25" customHeight="1" x14ac:dyDescent="0.3">
      <c r="A270" s="15"/>
      <c r="B270" s="121" t="s">
        <v>193</v>
      </c>
      <c r="C270" s="15"/>
      <c r="D270" s="15"/>
      <c r="E270" s="15"/>
      <c r="F270" s="15"/>
      <c r="G270" s="15"/>
      <c r="H270" s="15">
        <v>42.7</v>
      </c>
      <c r="I270" s="76">
        <v>2.8959999999999999</v>
      </c>
      <c r="J270" s="73"/>
      <c r="K270" s="73"/>
      <c r="L270" s="73"/>
      <c r="M270" s="73"/>
      <c r="N270" s="15" t="s">
        <v>37</v>
      </c>
      <c r="O270" s="15"/>
      <c r="P270" s="91"/>
    </row>
    <row r="271" spans="1:16" s="10" customFormat="1" ht="41.25" customHeight="1" x14ac:dyDescent="0.3">
      <c r="A271" s="15"/>
      <c r="B271" s="121" t="s">
        <v>82</v>
      </c>
      <c r="C271" s="15"/>
      <c r="D271" s="15"/>
      <c r="E271" s="15"/>
      <c r="F271" s="15"/>
      <c r="G271" s="15"/>
      <c r="H271" s="15"/>
      <c r="I271" s="77"/>
      <c r="J271" s="73">
        <v>1500</v>
      </c>
      <c r="K271" s="73">
        <v>1500</v>
      </c>
      <c r="L271" s="73"/>
      <c r="M271" s="73"/>
      <c r="N271" s="15" t="s">
        <v>37</v>
      </c>
      <c r="O271" s="15"/>
      <c r="P271" s="91"/>
    </row>
    <row r="272" spans="1:16" ht="41.25" customHeight="1" x14ac:dyDescent="0.3">
      <c r="A272" s="286">
        <v>35</v>
      </c>
      <c r="B272" s="287" t="s">
        <v>217</v>
      </c>
      <c r="C272" s="286" t="s">
        <v>358</v>
      </c>
      <c r="D272" s="286"/>
      <c r="E272" s="1" t="s">
        <v>64</v>
      </c>
      <c r="F272" s="342" t="s">
        <v>62</v>
      </c>
      <c r="G272" s="3"/>
      <c r="H272" s="3"/>
      <c r="I272" s="1"/>
      <c r="J272" s="1"/>
      <c r="K272" s="3"/>
      <c r="L272" s="1">
        <v>1</v>
      </c>
      <c r="M272" s="1"/>
      <c r="N272" s="1"/>
      <c r="O272" s="1"/>
      <c r="P272" s="2"/>
    </row>
    <row r="273" spans="1:64" ht="41.25" customHeight="1" x14ac:dyDescent="0.3">
      <c r="A273" s="286"/>
      <c r="B273" s="287"/>
      <c r="C273" s="286"/>
      <c r="D273" s="286"/>
      <c r="E273" s="1" t="s">
        <v>17</v>
      </c>
      <c r="F273" s="342"/>
      <c r="G273" s="82"/>
      <c r="H273" s="92"/>
      <c r="I273" s="92"/>
      <c r="J273" s="46"/>
      <c r="K273" s="92"/>
      <c r="L273" s="46">
        <v>552.48900000000003</v>
      </c>
      <c r="M273" s="82"/>
      <c r="N273" s="1" t="s">
        <v>37</v>
      </c>
      <c r="O273" s="1">
        <v>271086015</v>
      </c>
      <c r="P273" s="2" t="s">
        <v>460</v>
      </c>
    </row>
    <row r="274" spans="1:64" ht="41.25" customHeight="1" x14ac:dyDescent="0.3">
      <c r="A274" s="286">
        <v>36</v>
      </c>
      <c r="B274" s="287" t="s">
        <v>216</v>
      </c>
      <c r="C274" s="286" t="s">
        <v>358</v>
      </c>
      <c r="D274" s="343"/>
      <c r="E274" s="1" t="s">
        <v>64</v>
      </c>
      <c r="F274" s="342" t="s">
        <v>62</v>
      </c>
      <c r="G274" s="82"/>
      <c r="H274" s="92"/>
      <c r="I274" s="92"/>
      <c r="J274" s="46"/>
      <c r="K274" s="92"/>
      <c r="L274" s="46"/>
      <c r="M274" s="46">
        <v>1</v>
      </c>
      <c r="N274" s="1"/>
      <c r="O274" s="1"/>
      <c r="P274" s="2"/>
    </row>
    <row r="275" spans="1:64" ht="41.25" customHeight="1" x14ac:dyDescent="0.3">
      <c r="A275" s="286"/>
      <c r="B275" s="287"/>
      <c r="C275" s="286"/>
      <c r="D275" s="343"/>
      <c r="E275" s="1" t="s">
        <v>17</v>
      </c>
      <c r="F275" s="342"/>
      <c r="G275" s="82"/>
      <c r="H275" s="92"/>
      <c r="I275" s="92"/>
      <c r="J275" s="46"/>
      <c r="K275" s="92"/>
      <c r="L275" s="46"/>
      <c r="M275" s="46">
        <v>491.584</v>
      </c>
      <c r="N275" s="1" t="s">
        <v>37</v>
      </c>
      <c r="O275" s="1">
        <v>271086015</v>
      </c>
      <c r="P275" s="2" t="s">
        <v>460</v>
      </c>
    </row>
    <row r="276" spans="1:64" ht="41.25" customHeight="1" x14ac:dyDescent="0.3">
      <c r="A276" s="286">
        <v>37</v>
      </c>
      <c r="B276" s="299" t="s">
        <v>688</v>
      </c>
      <c r="C276" s="301" t="s">
        <v>66</v>
      </c>
      <c r="D276" s="286"/>
      <c r="E276" s="55" t="s">
        <v>144</v>
      </c>
      <c r="F276" s="286" t="s">
        <v>56</v>
      </c>
      <c r="G276" s="56">
        <v>3</v>
      </c>
      <c r="H276" s="56">
        <v>2</v>
      </c>
      <c r="I276" s="56">
        <v>4</v>
      </c>
      <c r="J276" s="56">
        <v>4</v>
      </c>
      <c r="K276" s="56">
        <v>2</v>
      </c>
      <c r="L276" s="56">
        <v>9</v>
      </c>
      <c r="M276" s="56">
        <v>14</v>
      </c>
      <c r="N276" s="1"/>
      <c r="O276" s="1"/>
      <c r="P276" s="9"/>
    </row>
    <row r="277" spans="1:64" s="58" customFormat="1" ht="41.25" customHeight="1" x14ac:dyDescent="0.3">
      <c r="A277" s="286"/>
      <c r="B277" s="299"/>
      <c r="C277" s="301"/>
      <c r="D277" s="286"/>
      <c r="E277" s="55" t="s">
        <v>17</v>
      </c>
      <c r="F277" s="286"/>
      <c r="G277" s="46">
        <f>G278+G279+G280+G281+G282+G283+G284+G285+G286+G287+G288+G289+G290+G291+G292+G293+G294+G295+G296+G297+G298+G299+G300+G301+G302+G303+G304+G305+G306+G307+G308+G309+G310</f>
        <v>304.34029999999996</v>
      </c>
      <c r="H277" s="46">
        <f t="shared" ref="H277:M277" si="34">H278+H279+H280+H281+H282+H283+H284+H285+H286+H287+H288+H289+H290+H291+H292+H293+H294+H295+H296+H297+H298+H299+H300+H301+H302+H303+H304+H305+H306+H307+H308+H309+H310</f>
        <v>364.26799999999997</v>
      </c>
      <c r="I277" s="46">
        <f t="shared" si="34"/>
        <v>763.3</v>
      </c>
      <c r="J277" s="46">
        <f t="shared" si="34"/>
        <v>1092</v>
      </c>
      <c r="K277" s="46">
        <f t="shared" si="34"/>
        <v>672</v>
      </c>
      <c r="L277" s="46">
        <f t="shared" si="34"/>
        <v>3719</v>
      </c>
      <c r="M277" s="46">
        <f t="shared" si="34"/>
        <v>4869</v>
      </c>
      <c r="N277" s="1" t="s">
        <v>37</v>
      </c>
      <c r="O277" s="55">
        <v>261067015</v>
      </c>
      <c r="P277" s="2"/>
    </row>
    <row r="278" spans="1:64" s="171" customFormat="1" ht="75" x14ac:dyDescent="0.3">
      <c r="A278" s="73"/>
      <c r="B278" s="166" t="s">
        <v>692</v>
      </c>
      <c r="C278" s="175" t="s">
        <v>359</v>
      </c>
      <c r="D278" s="175"/>
      <c r="E278" s="175" t="s">
        <v>17</v>
      </c>
      <c r="F278" s="165" t="s">
        <v>56</v>
      </c>
      <c r="G278" s="165">
        <v>95.2</v>
      </c>
      <c r="H278" s="165">
        <v>229.46</v>
      </c>
      <c r="I278" s="167">
        <v>264.7</v>
      </c>
      <c r="J278" s="165"/>
      <c r="K278" s="167"/>
      <c r="L278" s="176"/>
      <c r="M278" s="165"/>
      <c r="N278" s="165" t="s">
        <v>37</v>
      </c>
      <c r="O278" s="165"/>
      <c r="P278" s="90"/>
      <c r="Q278" s="177"/>
      <c r="R278" s="177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78"/>
    </row>
    <row r="279" spans="1:64" s="171" customFormat="1" ht="101.25" customHeight="1" x14ac:dyDescent="0.3">
      <c r="A279" s="73"/>
      <c r="B279" s="166" t="s">
        <v>693</v>
      </c>
      <c r="C279" s="175" t="s">
        <v>359</v>
      </c>
      <c r="D279" s="165"/>
      <c r="E279" s="165" t="s">
        <v>17</v>
      </c>
      <c r="F279" s="165" t="s">
        <v>56</v>
      </c>
      <c r="G279" s="76">
        <v>155.24029999999999</v>
      </c>
      <c r="H279" s="73">
        <v>5.7</v>
      </c>
      <c r="I279" s="167"/>
      <c r="J279" s="167"/>
      <c r="K279" s="167">
        <v>273</v>
      </c>
      <c r="L279" s="69"/>
      <c r="M279" s="165"/>
      <c r="N279" s="165" t="s">
        <v>37</v>
      </c>
      <c r="O279" s="165"/>
      <c r="P279" s="90"/>
      <c r="Q279" s="177"/>
      <c r="R279" s="177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78"/>
    </row>
    <row r="280" spans="1:64" s="171" customFormat="1" ht="57.75" customHeight="1" x14ac:dyDescent="0.3">
      <c r="A280" s="73"/>
      <c r="B280" s="166" t="s">
        <v>694</v>
      </c>
      <c r="C280" s="175" t="s">
        <v>359</v>
      </c>
      <c r="D280" s="165"/>
      <c r="E280" s="165" t="s">
        <v>17</v>
      </c>
      <c r="F280" s="165" t="s">
        <v>56</v>
      </c>
      <c r="G280" s="165"/>
      <c r="H280" s="165"/>
      <c r="I280" s="167"/>
      <c r="J280" s="167"/>
      <c r="K280" s="167">
        <v>15</v>
      </c>
      <c r="L280" s="165">
        <v>420</v>
      </c>
      <c r="M280" s="165"/>
      <c r="N280" s="165" t="s">
        <v>37</v>
      </c>
      <c r="O280" s="165"/>
      <c r="P280" s="7"/>
      <c r="Q280" s="177"/>
      <c r="R280" s="177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78"/>
    </row>
    <row r="281" spans="1:64" s="171" customFormat="1" ht="56.25" x14ac:dyDescent="0.3">
      <c r="A281" s="73"/>
      <c r="B281" s="166" t="s">
        <v>695</v>
      </c>
      <c r="C281" s="175" t="s">
        <v>359</v>
      </c>
      <c r="D281" s="165"/>
      <c r="E281" s="165" t="s">
        <v>17</v>
      </c>
      <c r="F281" s="165" t="s">
        <v>56</v>
      </c>
      <c r="G281" s="165"/>
      <c r="H281" s="165"/>
      <c r="I281" s="167"/>
      <c r="J281" s="167"/>
      <c r="K281" s="167"/>
      <c r="L281" s="167">
        <v>9</v>
      </c>
      <c r="M281" s="165">
        <v>288</v>
      </c>
      <c r="N281" s="165" t="s">
        <v>37</v>
      </c>
      <c r="O281" s="165"/>
      <c r="P281" s="90"/>
      <c r="Q281" s="177"/>
      <c r="R281" s="177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78"/>
    </row>
    <row r="282" spans="1:64" s="171" customFormat="1" ht="56.25" x14ac:dyDescent="0.3">
      <c r="A282" s="73"/>
      <c r="B282" s="166" t="s">
        <v>696</v>
      </c>
      <c r="C282" s="175" t="s">
        <v>359</v>
      </c>
      <c r="D282" s="165"/>
      <c r="E282" s="165" t="s">
        <v>17</v>
      </c>
      <c r="F282" s="165" t="s">
        <v>56</v>
      </c>
      <c r="G282" s="165"/>
      <c r="H282" s="165"/>
      <c r="I282" s="167"/>
      <c r="J282" s="167"/>
      <c r="K282" s="167"/>
      <c r="L282" s="167">
        <v>9</v>
      </c>
      <c r="M282" s="165">
        <v>288</v>
      </c>
      <c r="N282" s="165" t="s">
        <v>37</v>
      </c>
      <c r="O282" s="165"/>
      <c r="P282" s="90"/>
      <c r="Q282" s="177"/>
      <c r="R282" s="177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78"/>
    </row>
    <row r="283" spans="1:64" s="171" customFormat="1" ht="80.25" customHeight="1" x14ac:dyDescent="0.3">
      <c r="A283" s="73"/>
      <c r="B283" s="166" t="s">
        <v>697</v>
      </c>
      <c r="C283" s="175" t="s">
        <v>359</v>
      </c>
      <c r="D283" s="165"/>
      <c r="E283" s="165" t="s">
        <v>17</v>
      </c>
      <c r="F283" s="165" t="s">
        <v>56</v>
      </c>
      <c r="G283" s="165"/>
      <c r="H283" s="69">
        <v>13</v>
      </c>
      <c r="I283" s="167"/>
      <c r="J283" s="167"/>
      <c r="K283" s="69">
        <v>273</v>
      </c>
      <c r="L283" s="165"/>
      <c r="M283" s="165"/>
      <c r="N283" s="165" t="s">
        <v>37</v>
      </c>
      <c r="O283" s="165"/>
      <c r="P283" s="7"/>
      <c r="Q283" s="177"/>
      <c r="R283" s="177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78"/>
    </row>
    <row r="284" spans="1:64" s="171" customFormat="1" ht="56.25" x14ac:dyDescent="0.3">
      <c r="A284" s="73"/>
      <c r="B284" s="166" t="s">
        <v>698</v>
      </c>
      <c r="C284" s="175" t="s">
        <v>359</v>
      </c>
      <c r="D284" s="165"/>
      <c r="E284" s="165" t="s">
        <v>17</v>
      </c>
      <c r="F284" s="165" t="s">
        <v>56</v>
      </c>
      <c r="G284" s="165"/>
      <c r="H284" s="165"/>
      <c r="I284" s="167"/>
      <c r="J284" s="167"/>
      <c r="K284" s="167"/>
      <c r="L284" s="167">
        <v>15</v>
      </c>
      <c r="M284" s="167">
        <v>420</v>
      </c>
      <c r="N284" s="165" t="s">
        <v>37</v>
      </c>
      <c r="O284" s="165"/>
      <c r="P284" s="90"/>
      <c r="Q284" s="177"/>
      <c r="R284" s="177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78"/>
    </row>
    <row r="285" spans="1:64" s="171" customFormat="1" ht="56.25" x14ac:dyDescent="0.3">
      <c r="A285" s="73"/>
      <c r="B285" s="166" t="s">
        <v>699</v>
      </c>
      <c r="C285" s="175" t="s">
        <v>359</v>
      </c>
      <c r="D285" s="165"/>
      <c r="E285" s="165" t="s">
        <v>17</v>
      </c>
      <c r="F285" s="165" t="s">
        <v>56</v>
      </c>
      <c r="G285" s="165"/>
      <c r="H285" s="165"/>
      <c r="I285" s="167">
        <v>178.9</v>
      </c>
      <c r="J285" s="167"/>
      <c r="K285" s="167"/>
      <c r="L285" s="165"/>
      <c r="M285" s="167"/>
      <c r="N285" s="165" t="s">
        <v>37</v>
      </c>
      <c r="O285" s="165"/>
      <c r="P285" s="90"/>
      <c r="Q285" s="177"/>
      <c r="R285" s="177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78"/>
    </row>
    <row r="286" spans="1:64" s="171" customFormat="1" ht="75" x14ac:dyDescent="0.3">
      <c r="A286" s="73"/>
      <c r="B286" s="166" t="s">
        <v>700</v>
      </c>
      <c r="C286" s="175" t="s">
        <v>359</v>
      </c>
      <c r="D286" s="165"/>
      <c r="E286" s="165" t="s">
        <v>17</v>
      </c>
      <c r="F286" s="165" t="s">
        <v>56</v>
      </c>
      <c r="G286" s="165"/>
      <c r="H286" s="165">
        <v>9.3000000000000007</v>
      </c>
      <c r="I286" s="167">
        <v>138.19999999999999</v>
      </c>
      <c r="J286" s="167"/>
      <c r="K286" s="167"/>
      <c r="L286" s="165"/>
      <c r="M286" s="165"/>
      <c r="N286" s="165" t="s">
        <v>37</v>
      </c>
      <c r="O286" s="165"/>
      <c r="P286" s="7"/>
      <c r="Q286" s="177"/>
      <c r="R286" s="177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78"/>
    </row>
    <row r="287" spans="1:64" s="171" customFormat="1" ht="56.25" x14ac:dyDescent="0.3">
      <c r="A287" s="73"/>
      <c r="B287" s="121" t="s">
        <v>701</v>
      </c>
      <c r="C287" s="175" t="s">
        <v>359</v>
      </c>
      <c r="D287" s="165"/>
      <c r="E287" s="165" t="s">
        <v>17</v>
      </c>
      <c r="F287" s="165" t="s">
        <v>56</v>
      </c>
      <c r="G287" s="165"/>
      <c r="H287" s="165">
        <v>2.5</v>
      </c>
      <c r="I287" s="165"/>
      <c r="J287" s="167"/>
      <c r="K287" s="167"/>
      <c r="L287" s="165"/>
      <c r="M287" s="167">
        <v>273</v>
      </c>
      <c r="N287" s="165" t="s">
        <v>37</v>
      </c>
      <c r="O287" s="165"/>
      <c r="P287" s="90"/>
      <c r="Q287" s="177"/>
      <c r="R287" s="177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78"/>
    </row>
    <row r="288" spans="1:64" s="171" customFormat="1" ht="56.25" x14ac:dyDescent="0.3">
      <c r="A288" s="73"/>
      <c r="B288" s="121" t="s">
        <v>702</v>
      </c>
      <c r="C288" s="175" t="s">
        <v>359</v>
      </c>
      <c r="D288" s="165"/>
      <c r="E288" s="165" t="s">
        <v>17</v>
      </c>
      <c r="F288" s="165" t="s">
        <v>56</v>
      </c>
      <c r="G288" s="165"/>
      <c r="H288" s="165"/>
      <c r="I288" s="165"/>
      <c r="J288" s="165"/>
      <c r="K288" s="167"/>
      <c r="L288" s="165">
        <v>9</v>
      </c>
      <c r="M288" s="167">
        <v>288</v>
      </c>
      <c r="N288" s="165" t="s">
        <v>37</v>
      </c>
      <c r="O288" s="165"/>
      <c r="P288" s="90"/>
      <c r="Q288" s="177"/>
      <c r="R288" s="177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78"/>
    </row>
    <row r="289" spans="1:64" s="171" customFormat="1" ht="56.25" x14ac:dyDescent="0.3">
      <c r="A289" s="73"/>
      <c r="B289" s="121" t="s">
        <v>703</v>
      </c>
      <c r="C289" s="175" t="s">
        <v>359</v>
      </c>
      <c r="D289" s="165"/>
      <c r="E289" s="165" t="s">
        <v>17</v>
      </c>
      <c r="F289" s="165" t="s">
        <v>56</v>
      </c>
      <c r="G289" s="165"/>
      <c r="H289" s="165"/>
      <c r="I289" s="167">
        <v>156.6</v>
      </c>
      <c r="J289" s="167"/>
      <c r="K289" s="167"/>
      <c r="L289" s="167"/>
      <c r="M289" s="167"/>
      <c r="N289" s="165" t="s">
        <v>37</v>
      </c>
      <c r="O289" s="165"/>
      <c r="P289" s="90"/>
      <c r="Q289" s="177"/>
      <c r="R289" s="177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78"/>
    </row>
    <row r="290" spans="1:64" s="171" customFormat="1" ht="56.25" x14ac:dyDescent="0.3">
      <c r="A290" s="73"/>
      <c r="B290" s="121" t="s">
        <v>704</v>
      </c>
      <c r="C290" s="175" t="s">
        <v>359</v>
      </c>
      <c r="D290" s="165"/>
      <c r="E290" s="165" t="s">
        <v>17</v>
      </c>
      <c r="F290" s="165" t="s">
        <v>56</v>
      </c>
      <c r="G290" s="165"/>
      <c r="H290" s="165"/>
      <c r="I290" s="167"/>
      <c r="J290" s="167"/>
      <c r="K290" s="167"/>
      <c r="L290" s="167">
        <v>9</v>
      </c>
      <c r="M290" s="167">
        <v>288</v>
      </c>
      <c r="N290" s="165" t="s">
        <v>37</v>
      </c>
      <c r="O290" s="165"/>
      <c r="P290" s="90"/>
      <c r="Q290" s="177"/>
      <c r="R290" s="177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78"/>
    </row>
    <row r="291" spans="1:64" s="171" customFormat="1" ht="56.25" x14ac:dyDescent="0.3">
      <c r="A291" s="73"/>
      <c r="B291" s="121" t="s">
        <v>705</v>
      </c>
      <c r="C291" s="175" t="s">
        <v>359</v>
      </c>
      <c r="D291" s="165"/>
      <c r="E291" s="165" t="s">
        <v>17</v>
      </c>
      <c r="F291" s="165" t="s">
        <v>56</v>
      </c>
      <c r="G291" s="165"/>
      <c r="H291" s="165"/>
      <c r="I291" s="167"/>
      <c r="J291" s="167"/>
      <c r="K291" s="167">
        <v>15</v>
      </c>
      <c r="L291" s="167">
        <v>420</v>
      </c>
      <c r="M291" s="165"/>
      <c r="N291" s="165" t="s">
        <v>37</v>
      </c>
      <c r="O291" s="165"/>
      <c r="P291" s="179"/>
      <c r="Q291" s="177"/>
      <c r="R291" s="177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78"/>
    </row>
    <row r="292" spans="1:64" s="171" customFormat="1" ht="75" x14ac:dyDescent="0.3">
      <c r="A292" s="73"/>
      <c r="B292" s="121" t="s">
        <v>706</v>
      </c>
      <c r="C292" s="175" t="s">
        <v>359</v>
      </c>
      <c r="D292" s="165"/>
      <c r="E292" s="165" t="s">
        <v>17</v>
      </c>
      <c r="F292" s="165" t="s">
        <v>56</v>
      </c>
      <c r="G292" s="165"/>
      <c r="H292" s="165"/>
      <c r="I292" s="167"/>
      <c r="J292" s="167"/>
      <c r="K292" s="167">
        <v>16</v>
      </c>
      <c r="L292" s="167">
        <v>441</v>
      </c>
      <c r="M292" s="165"/>
      <c r="N292" s="165" t="s">
        <v>37</v>
      </c>
      <c r="O292" s="165"/>
      <c r="P292" s="90"/>
      <c r="Q292" s="177"/>
      <c r="R292" s="177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78"/>
    </row>
    <row r="293" spans="1:64" s="171" customFormat="1" ht="56.25" x14ac:dyDescent="0.3">
      <c r="A293" s="73"/>
      <c r="B293" s="121" t="s">
        <v>707</v>
      </c>
      <c r="C293" s="175" t="s">
        <v>359</v>
      </c>
      <c r="D293" s="165"/>
      <c r="E293" s="165" t="s">
        <v>17</v>
      </c>
      <c r="F293" s="165" t="s">
        <v>56</v>
      </c>
      <c r="G293" s="165">
        <v>53.9</v>
      </c>
      <c r="H293" s="165"/>
      <c r="I293" s="167"/>
      <c r="J293" s="167"/>
      <c r="K293" s="167"/>
      <c r="L293" s="167">
        <v>8</v>
      </c>
      <c r="M293" s="167">
        <v>273</v>
      </c>
      <c r="N293" s="165" t="s">
        <v>37</v>
      </c>
      <c r="O293" s="165"/>
      <c r="P293" s="90"/>
      <c r="Q293" s="177"/>
      <c r="R293" s="177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78"/>
    </row>
    <row r="294" spans="1:64" s="171" customFormat="1" ht="75" x14ac:dyDescent="0.3">
      <c r="A294" s="73"/>
      <c r="B294" s="121" t="s">
        <v>708</v>
      </c>
      <c r="C294" s="175" t="s">
        <v>359</v>
      </c>
      <c r="D294" s="165"/>
      <c r="E294" s="165" t="s">
        <v>17</v>
      </c>
      <c r="F294" s="165" t="s">
        <v>56</v>
      </c>
      <c r="G294" s="165"/>
      <c r="H294" s="165"/>
      <c r="I294" s="165"/>
      <c r="J294" s="167"/>
      <c r="K294" s="167"/>
      <c r="L294" s="167">
        <v>10</v>
      </c>
      <c r="M294" s="167">
        <v>302</v>
      </c>
      <c r="N294" s="165" t="s">
        <v>37</v>
      </c>
      <c r="O294" s="165"/>
      <c r="P294" s="90"/>
      <c r="Q294" s="177"/>
      <c r="R294" s="177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78"/>
    </row>
    <row r="295" spans="1:64" s="171" customFormat="1" ht="112.5" x14ac:dyDescent="0.3">
      <c r="A295" s="73"/>
      <c r="B295" s="121" t="s">
        <v>709</v>
      </c>
      <c r="C295" s="175" t="s">
        <v>359</v>
      </c>
      <c r="D295" s="165"/>
      <c r="E295" s="165" t="s">
        <v>17</v>
      </c>
      <c r="F295" s="165" t="s">
        <v>56</v>
      </c>
      <c r="G295" s="165"/>
      <c r="H295" s="167">
        <v>1</v>
      </c>
      <c r="I295" s="167">
        <v>7</v>
      </c>
      <c r="J295" s="167">
        <v>273</v>
      </c>
      <c r="K295" s="167"/>
      <c r="L295" s="165"/>
      <c r="M295" s="165"/>
      <c r="N295" s="165" t="s">
        <v>37</v>
      </c>
      <c r="O295" s="165"/>
      <c r="P295" s="7"/>
      <c r="Q295" s="177"/>
      <c r="R295" s="177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78"/>
    </row>
    <row r="296" spans="1:64" s="171" customFormat="1" ht="56.25" x14ac:dyDescent="0.3">
      <c r="A296" s="73"/>
      <c r="B296" s="121" t="s">
        <v>710</v>
      </c>
      <c r="C296" s="175" t="s">
        <v>359</v>
      </c>
      <c r="D296" s="165"/>
      <c r="E296" s="165" t="s">
        <v>17</v>
      </c>
      <c r="F296" s="165" t="s">
        <v>56</v>
      </c>
      <c r="G296" s="165"/>
      <c r="H296" s="165"/>
      <c r="I296" s="165"/>
      <c r="J296" s="167"/>
      <c r="K296" s="167">
        <v>8</v>
      </c>
      <c r="L296" s="167">
        <v>273</v>
      </c>
      <c r="M296" s="167"/>
      <c r="N296" s="165" t="s">
        <v>37</v>
      </c>
      <c r="O296" s="165"/>
      <c r="P296" s="7"/>
      <c r="Q296" s="177"/>
      <c r="R296" s="177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78"/>
    </row>
    <row r="297" spans="1:64" s="171" customFormat="1" ht="56.25" x14ac:dyDescent="0.3">
      <c r="A297" s="73"/>
      <c r="B297" s="121" t="s">
        <v>711</v>
      </c>
      <c r="C297" s="175" t="s">
        <v>359</v>
      </c>
      <c r="D297" s="165"/>
      <c r="E297" s="165" t="s">
        <v>17</v>
      </c>
      <c r="F297" s="165" t="s">
        <v>56</v>
      </c>
      <c r="G297" s="165"/>
      <c r="H297" s="165"/>
      <c r="I297" s="165"/>
      <c r="J297" s="167"/>
      <c r="K297" s="167"/>
      <c r="L297" s="167">
        <v>16</v>
      </c>
      <c r="M297" s="167">
        <v>441</v>
      </c>
      <c r="N297" s="165" t="s">
        <v>37</v>
      </c>
      <c r="O297" s="165"/>
      <c r="P297" s="90"/>
      <c r="Q297" s="177"/>
      <c r="R297" s="177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78"/>
    </row>
    <row r="298" spans="1:64" s="171" customFormat="1" ht="75" x14ac:dyDescent="0.3">
      <c r="A298" s="73"/>
      <c r="B298" s="121" t="s">
        <v>712</v>
      </c>
      <c r="C298" s="175" t="s">
        <v>359</v>
      </c>
      <c r="D298" s="165"/>
      <c r="E298" s="165" t="s">
        <v>17</v>
      </c>
      <c r="F298" s="165" t="s">
        <v>56</v>
      </c>
      <c r="G298" s="165"/>
      <c r="H298" s="165"/>
      <c r="I298" s="165"/>
      <c r="J298" s="165"/>
      <c r="K298" s="167"/>
      <c r="L298" s="167">
        <v>10</v>
      </c>
      <c r="M298" s="167">
        <v>302</v>
      </c>
      <c r="N298" s="165" t="s">
        <v>37</v>
      </c>
      <c r="O298" s="165"/>
      <c r="P298" s="90"/>
      <c r="Q298" s="177"/>
      <c r="R298" s="177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78"/>
    </row>
    <row r="299" spans="1:64" s="171" customFormat="1" ht="56.25" x14ac:dyDescent="0.3">
      <c r="A299" s="73"/>
      <c r="B299" s="121" t="s">
        <v>713</v>
      </c>
      <c r="C299" s="175" t="s">
        <v>359</v>
      </c>
      <c r="D299" s="165"/>
      <c r="E299" s="165" t="s">
        <v>17</v>
      </c>
      <c r="F299" s="165" t="s">
        <v>56</v>
      </c>
      <c r="G299" s="165"/>
      <c r="H299" s="165"/>
      <c r="I299" s="165"/>
      <c r="J299" s="167"/>
      <c r="K299" s="167">
        <v>10</v>
      </c>
      <c r="L299" s="167">
        <v>302</v>
      </c>
      <c r="M299" s="165"/>
      <c r="N299" s="165" t="s">
        <v>37</v>
      </c>
      <c r="O299" s="165"/>
      <c r="P299" s="7"/>
      <c r="Q299" s="177"/>
      <c r="R299" s="177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78"/>
    </row>
    <row r="300" spans="1:64" s="171" customFormat="1" ht="56.25" x14ac:dyDescent="0.3">
      <c r="A300" s="73"/>
      <c r="B300" s="121" t="s">
        <v>714</v>
      </c>
      <c r="C300" s="175" t="s">
        <v>359</v>
      </c>
      <c r="D300" s="165"/>
      <c r="E300" s="165" t="s">
        <v>17</v>
      </c>
      <c r="F300" s="165" t="s">
        <v>56</v>
      </c>
      <c r="G300" s="165"/>
      <c r="H300" s="165"/>
      <c r="I300" s="165"/>
      <c r="J300" s="167"/>
      <c r="K300" s="167"/>
      <c r="L300" s="167">
        <v>17</v>
      </c>
      <c r="M300" s="167">
        <v>463</v>
      </c>
      <c r="N300" s="165" t="s">
        <v>37</v>
      </c>
      <c r="O300" s="165"/>
      <c r="P300" s="90"/>
      <c r="Q300" s="177"/>
      <c r="R300" s="177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78"/>
    </row>
    <row r="301" spans="1:64" s="171" customFormat="1" ht="56.25" x14ac:dyDescent="0.3">
      <c r="A301" s="73"/>
      <c r="B301" s="121" t="s">
        <v>715</v>
      </c>
      <c r="C301" s="175" t="s">
        <v>359</v>
      </c>
      <c r="D301" s="165"/>
      <c r="E301" s="165" t="s">
        <v>17</v>
      </c>
      <c r="F301" s="165" t="s">
        <v>56</v>
      </c>
      <c r="G301" s="165"/>
      <c r="H301" s="165">
        <v>1</v>
      </c>
      <c r="I301" s="165">
        <v>6.9</v>
      </c>
      <c r="J301" s="167">
        <v>273</v>
      </c>
      <c r="K301" s="167"/>
      <c r="L301" s="167"/>
      <c r="M301" s="165"/>
      <c r="N301" s="165" t="s">
        <v>37</v>
      </c>
      <c r="O301" s="165"/>
      <c r="P301" s="7"/>
      <c r="Q301" s="177"/>
      <c r="R301" s="177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78"/>
    </row>
    <row r="302" spans="1:64" s="171" customFormat="1" ht="56.25" x14ac:dyDescent="0.3">
      <c r="A302" s="73"/>
      <c r="B302" s="121" t="s">
        <v>716</v>
      </c>
      <c r="C302" s="175" t="s">
        <v>359</v>
      </c>
      <c r="D302" s="165"/>
      <c r="E302" s="165" t="s">
        <v>17</v>
      </c>
      <c r="F302" s="165" t="s">
        <v>56</v>
      </c>
      <c r="G302" s="165"/>
      <c r="H302" s="165"/>
      <c r="I302" s="165"/>
      <c r="J302" s="167"/>
      <c r="K302" s="165">
        <v>17</v>
      </c>
      <c r="L302" s="167">
        <v>463</v>
      </c>
      <c r="M302" s="165"/>
      <c r="N302" s="165" t="s">
        <v>37</v>
      </c>
      <c r="O302" s="165"/>
      <c r="P302" s="90"/>
      <c r="Q302" s="177"/>
      <c r="R302" s="177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78"/>
    </row>
    <row r="303" spans="1:64" s="171" customFormat="1" ht="56.25" x14ac:dyDescent="0.3">
      <c r="A303" s="73"/>
      <c r="B303" s="121" t="s">
        <v>717</v>
      </c>
      <c r="C303" s="175" t="s">
        <v>359</v>
      </c>
      <c r="D303" s="165"/>
      <c r="E303" s="165" t="s">
        <v>17</v>
      </c>
      <c r="F303" s="165" t="s">
        <v>56</v>
      </c>
      <c r="G303" s="165"/>
      <c r="H303" s="76">
        <v>100.30800000000001</v>
      </c>
      <c r="I303" s="165"/>
      <c r="J303" s="167"/>
      <c r="K303" s="167"/>
      <c r="L303" s="76">
        <v>11</v>
      </c>
      <c r="M303" s="76">
        <v>317</v>
      </c>
      <c r="N303" s="165" t="s">
        <v>37</v>
      </c>
      <c r="O303" s="165"/>
      <c r="P303" s="90"/>
      <c r="Q303" s="177"/>
      <c r="R303" s="177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78"/>
    </row>
    <row r="304" spans="1:64" s="171" customFormat="1" ht="56.25" x14ac:dyDescent="0.3">
      <c r="A304" s="73"/>
      <c r="B304" s="121" t="s">
        <v>718</v>
      </c>
      <c r="C304" s="175" t="s">
        <v>359</v>
      </c>
      <c r="D304" s="165"/>
      <c r="E304" s="165" t="s">
        <v>17</v>
      </c>
      <c r="F304" s="165" t="s">
        <v>56</v>
      </c>
      <c r="G304" s="165"/>
      <c r="H304" s="165"/>
      <c r="I304" s="165"/>
      <c r="J304" s="76"/>
      <c r="K304" s="165">
        <v>11</v>
      </c>
      <c r="L304" s="76">
        <v>317</v>
      </c>
      <c r="M304" s="165"/>
      <c r="N304" s="165" t="s">
        <v>37</v>
      </c>
      <c r="O304" s="165"/>
      <c r="P304" s="90"/>
      <c r="Q304" s="177"/>
      <c r="R304" s="177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78"/>
    </row>
    <row r="305" spans="1:64" s="171" customFormat="1" ht="75" x14ac:dyDescent="0.3">
      <c r="A305" s="73"/>
      <c r="B305" s="121" t="s">
        <v>719</v>
      </c>
      <c r="C305" s="175" t="s">
        <v>359</v>
      </c>
      <c r="D305" s="165"/>
      <c r="E305" s="165" t="s">
        <v>17</v>
      </c>
      <c r="F305" s="165" t="s">
        <v>56</v>
      </c>
      <c r="G305" s="165"/>
      <c r="H305" s="165"/>
      <c r="I305" s="165"/>
      <c r="J305" s="167"/>
      <c r="K305" s="167"/>
      <c r="L305" s="76">
        <v>17</v>
      </c>
      <c r="M305" s="76">
        <v>463</v>
      </c>
      <c r="N305" s="165" t="s">
        <v>37</v>
      </c>
      <c r="O305" s="165"/>
      <c r="P305" s="90"/>
      <c r="Q305" s="177"/>
      <c r="R305" s="177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78"/>
    </row>
    <row r="306" spans="1:64" s="171" customFormat="1" ht="78" customHeight="1" x14ac:dyDescent="0.3">
      <c r="A306" s="73"/>
      <c r="B306" s="121" t="s">
        <v>720</v>
      </c>
      <c r="C306" s="175" t="s">
        <v>359</v>
      </c>
      <c r="D306" s="165"/>
      <c r="E306" s="165" t="s">
        <v>17</v>
      </c>
      <c r="F306" s="165" t="s">
        <v>56</v>
      </c>
      <c r="G306" s="165"/>
      <c r="H306" s="76">
        <v>1</v>
      </c>
      <c r="I306" s="165">
        <v>7</v>
      </c>
      <c r="J306" s="167">
        <v>273</v>
      </c>
      <c r="K306" s="167"/>
      <c r="L306" s="76"/>
      <c r="M306" s="165"/>
      <c r="N306" s="165" t="s">
        <v>37</v>
      </c>
      <c r="O306" s="165"/>
      <c r="P306" s="7"/>
      <c r="Q306" s="177"/>
      <c r="R306" s="177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78"/>
    </row>
    <row r="307" spans="1:64" s="171" customFormat="1" ht="75" x14ac:dyDescent="0.3">
      <c r="A307" s="73"/>
      <c r="B307" s="121" t="s">
        <v>721</v>
      </c>
      <c r="C307" s="175" t="s">
        <v>359</v>
      </c>
      <c r="D307" s="165"/>
      <c r="E307" s="165" t="s">
        <v>17</v>
      </c>
      <c r="F307" s="165" t="s">
        <v>56</v>
      </c>
      <c r="G307" s="165"/>
      <c r="H307" s="167">
        <v>1</v>
      </c>
      <c r="I307" s="167">
        <v>4</v>
      </c>
      <c r="J307" s="165">
        <v>273</v>
      </c>
      <c r="K307" s="165"/>
      <c r="L307" s="76"/>
      <c r="M307" s="165"/>
      <c r="N307" s="165" t="s">
        <v>37</v>
      </c>
      <c r="O307" s="165"/>
      <c r="P307" s="7"/>
      <c r="Q307" s="177"/>
      <c r="R307" s="177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78"/>
    </row>
    <row r="308" spans="1:64" s="171" customFormat="1" ht="56.25" x14ac:dyDescent="0.3">
      <c r="A308" s="73"/>
      <c r="B308" s="121" t="s">
        <v>722</v>
      </c>
      <c r="C308" s="175" t="s">
        <v>359</v>
      </c>
      <c r="D308" s="165"/>
      <c r="E308" s="165" t="s">
        <v>17</v>
      </c>
      <c r="F308" s="165" t="s">
        <v>56</v>
      </c>
      <c r="G308" s="165"/>
      <c r="H308" s="165"/>
      <c r="I308" s="165"/>
      <c r="J308" s="167"/>
      <c r="K308" s="165">
        <v>17</v>
      </c>
      <c r="L308" s="165">
        <v>463</v>
      </c>
      <c r="M308" s="165"/>
      <c r="N308" s="165" t="s">
        <v>37</v>
      </c>
      <c r="O308" s="165"/>
      <c r="P308" s="90"/>
      <c r="Q308" s="177"/>
      <c r="R308" s="177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78"/>
    </row>
    <row r="309" spans="1:64" s="171" customFormat="1" ht="75" x14ac:dyDescent="0.3">
      <c r="A309" s="73"/>
      <c r="B309" s="121" t="s">
        <v>723</v>
      </c>
      <c r="C309" s="175" t="s">
        <v>359</v>
      </c>
      <c r="D309" s="165"/>
      <c r="E309" s="165" t="s">
        <v>17</v>
      </c>
      <c r="F309" s="165" t="s">
        <v>56</v>
      </c>
      <c r="G309" s="165"/>
      <c r="H309" s="165"/>
      <c r="I309" s="165"/>
      <c r="J309" s="167"/>
      <c r="K309" s="167"/>
      <c r="L309" s="165">
        <v>17</v>
      </c>
      <c r="M309" s="165">
        <v>463</v>
      </c>
      <c r="N309" s="165" t="s">
        <v>37</v>
      </c>
      <c r="O309" s="165"/>
      <c r="P309" s="90"/>
      <c r="Q309" s="177"/>
      <c r="R309" s="177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78"/>
    </row>
    <row r="310" spans="1:64" s="171" customFormat="1" ht="56.25" x14ac:dyDescent="0.3">
      <c r="A310" s="180"/>
      <c r="B310" s="181" t="s">
        <v>724</v>
      </c>
      <c r="C310" s="182" t="s">
        <v>359</v>
      </c>
      <c r="D310" s="183"/>
      <c r="E310" s="183" t="s">
        <v>17</v>
      </c>
      <c r="F310" s="183" t="s">
        <v>56</v>
      </c>
      <c r="G310" s="183"/>
      <c r="H310" s="183"/>
      <c r="I310" s="183"/>
      <c r="J310" s="184"/>
      <c r="K310" s="183">
        <v>17</v>
      </c>
      <c r="L310" s="183">
        <v>463</v>
      </c>
      <c r="M310" s="183"/>
      <c r="N310" s="183" t="s">
        <v>37</v>
      </c>
      <c r="O310" s="183"/>
      <c r="P310" s="90"/>
      <c r="Q310" s="177"/>
      <c r="R310" s="177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78"/>
    </row>
    <row r="311" spans="1:64" s="58" customFormat="1" ht="41.25" customHeight="1" x14ac:dyDescent="0.3">
      <c r="A311" s="55"/>
      <c r="B311" s="299" t="s">
        <v>184</v>
      </c>
      <c r="C311" s="299"/>
      <c r="D311" s="172"/>
      <c r="E311" s="1"/>
      <c r="F311" s="1"/>
      <c r="G311" s="55">
        <f>G313+G315+G317+G319+G321+G323</f>
        <v>0</v>
      </c>
      <c r="H311" s="55">
        <f t="shared" ref="H311:M311" si="35">H313+H315+H317+H319+H321+H323</f>
        <v>0</v>
      </c>
      <c r="I311" s="55">
        <f t="shared" si="35"/>
        <v>0</v>
      </c>
      <c r="J311" s="55">
        <f t="shared" si="35"/>
        <v>22800</v>
      </c>
      <c r="K311" s="55">
        <f t="shared" si="35"/>
        <v>0</v>
      </c>
      <c r="L311" s="152">
        <f t="shared" si="35"/>
        <v>14627.694</v>
      </c>
      <c r="M311" s="152">
        <f t="shared" si="35"/>
        <v>11339.956</v>
      </c>
      <c r="N311" s="55"/>
      <c r="O311" s="55"/>
      <c r="P311" s="9"/>
    </row>
    <row r="312" spans="1:64" ht="41.25" customHeight="1" x14ac:dyDescent="0.3">
      <c r="A312" s="286">
        <v>38</v>
      </c>
      <c r="B312" s="287" t="s">
        <v>211</v>
      </c>
      <c r="C312" s="286" t="s">
        <v>358</v>
      </c>
      <c r="D312" s="286"/>
      <c r="E312" s="1" t="s">
        <v>61</v>
      </c>
      <c r="F312" s="286" t="s">
        <v>19</v>
      </c>
      <c r="G312" s="1"/>
      <c r="H312" s="1"/>
      <c r="I312" s="174"/>
      <c r="J312" s="32">
        <v>1500</v>
      </c>
      <c r="K312" s="32"/>
      <c r="L312" s="32"/>
      <c r="M312" s="32"/>
      <c r="N312" s="1"/>
      <c r="O312" s="1"/>
      <c r="P312" s="2" t="s">
        <v>461</v>
      </c>
    </row>
    <row r="313" spans="1:64" ht="41.25" customHeight="1" x14ac:dyDescent="0.3">
      <c r="A313" s="286"/>
      <c r="B313" s="287"/>
      <c r="C313" s="286"/>
      <c r="D313" s="286"/>
      <c r="E313" s="1" t="s">
        <v>17</v>
      </c>
      <c r="F313" s="286"/>
      <c r="G313" s="1"/>
      <c r="H313" s="1"/>
      <c r="I313" s="32"/>
      <c r="J313" s="32">
        <v>11800</v>
      </c>
      <c r="K313" s="32"/>
      <c r="L313" s="32"/>
      <c r="M313" s="32"/>
      <c r="N313" s="1" t="s">
        <v>43</v>
      </c>
      <c r="O313" s="1"/>
      <c r="P313" s="9"/>
    </row>
    <row r="314" spans="1:64" ht="41.25" customHeight="1" x14ac:dyDescent="0.3">
      <c r="A314" s="286">
        <v>39</v>
      </c>
      <c r="B314" s="287" t="s">
        <v>215</v>
      </c>
      <c r="C314" s="286" t="s">
        <v>358</v>
      </c>
      <c r="D314" s="286"/>
      <c r="E314" s="1" t="s">
        <v>61</v>
      </c>
      <c r="F314" s="286" t="s">
        <v>19</v>
      </c>
      <c r="G314" s="1"/>
      <c r="H314" s="1"/>
      <c r="I314" s="174"/>
      <c r="J314" s="32">
        <v>1500</v>
      </c>
      <c r="K314" s="32"/>
      <c r="L314" s="32"/>
      <c r="M314" s="32"/>
      <c r="N314" s="1"/>
      <c r="O314" s="1"/>
      <c r="P314" s="2" t="s">
        <v>462</v>
      </c>
    </row>
    <row r="315" spans="1:64" ht="41.25" customHeight="1" x14ac:dyDescent="0.3">
      <c r="A315" s="286"/>
      <c r="B315" s="287"/>
      <c r="C315" s="286"/>
      <c r="D315" s="286"/>
      <c r="E315" s="1" t="s">
        <v>17</v>
      </c>
      <c r="F315" s="286"/>
      <c r="G315" s="1"/>
      <c r="H315" s="1"/>
      <c r="I315" s="32"/>
      <c r="J315" s="32">
        <v>11000</v>
      </c>
      <c r="K315" s="32"/>
      <c r="L315" s="32"/>
      <c r="M315" s="32"/>
      <c r="N315" s="1" t="s">
        <v>69</v>
      </c>
      <c r="O315" s="1"/>
      <c r="P315" s="9"/>
    </row>
    <row r="316" spans="1:64" s="144" customFormat="1" ht="41.25" customHeight="1" x14ac:dyDescent="0.3">
      <c r="A316" s="286">
        <v>40</v>
      </c>
      <c r="B316" s="287" t="s">
        <v>212</v>
      </c>
      <c r="C316" s="286" t="s">
        <v>358</v>
      </c>
      <c r="D316" s="286"/>
      <c r="E316" s="1" t="s">
        <v>61</v>
      </c>
      <c r="F316" s="286" t="s">
        <v>19</v>
      </c>
      <c r="G316" s="32"/>
      <c r="H316" s="1"/>
      <c r="I316" s="1"/>
      <c r="J316" s="81"/>
      <c r="K316" s="32"/>
      <c r="L316" s="32">
        <v>300</v>
      </c>
      <c r="M316" s="32"/>
      <c r="N316" s="32"/>
      <c r="O316" s="174"/>
      <c r="P316" s="153"/>
    </row>
    <row r="317" spans="1:64" s="144" customFormat="1" ht="41.25" customHeight="1" x14ac:dyDescent="0.3">
      <c r="A317" s="286"/>
      <c r="B317" s="287"/>
      <c r="C317" s="286"/>
      <c r="D317" s="286"/>
      <c r="E317" s="1" t="s">
        <v>17</v>
      </c>
      <c r="F317" s="286"/>
      <c r="G317" s="32"/>
      <c r="H317" s="1"/>
      <c r="I317" s="1"/>
      <c r="J317" s="81"/>
      <c r="K317" s="32"/>
      <c r="L317" s="32">
        <v>4666.3999999999996</v>
      </c>
      <c r="M317" s="32"/>
      <c r="N317" s="32" t="s">
        <v>69</v>
      </c>
      <c r="O317" s="1"/>
      <c r="P317" s="153"/>
    </row>
    <row r="318" spans="1:64" s="144" customFormat="1" ht="41.25" customHeight="1" x14ac:dyDescent="0.3">
      <c r="A318" s="286">
        <v>41</v>
      </c>
      <c r="B318" s="287" t="s">
        <v>213</v>
      </c>
      <c r="C318" s="286" t="s">
        <v>358</v>
      </c>
      <c r="D318" s="286"/>
      <c r="E318" s="1" t="s">
        <v>61</v>
      </c>
      <c r="F318" s="286" t="s">
        <v>19</v>
      </c>
      <c r="G318" s="32"/>
      <c r="H318" s="1"/>
      <c r="I318" s="1"/>
      <c r="J318" s="81"/>
      <c r="K318" s="32"/>
      <c r="L318" s="32">
        <v>600</v>
      </c>
      <c r="M318" s="32"/>
      <c r="N318" s="32"/>
      <c r="O318" s="174"/>
      <c r="P318" s="153"/>
    </row>
    <row r="319" spans="1:64" s="144" customFormat="1" ht="41.25" customHeight="1" x14ac:dyDescent="0.3">
      <c r="A319" s="286"/>
      <c r="B319" s="287"/>
      <c r="C319" s="286"/>
      <c r="D319" s="286"/>
      <c r="E319" s="1" t="s">
        <v>17</v>
      </c>
      <c r="F319" s="286"/>
      <c r="G319" s="32"/>
      <c r="H319" s="1"/>
      <c r="I319" s="1"/>
      <c r="J319" s="81"/>
      <c r="K319" s="32"/>
      <c r="L319" s="75">
        <v>6524.3940000000002</v>
      </c>
      <c r="M319" s="75"/>
      <c r="N319" s="32" t="s">
        <v>69</v>
      </c>
      <c r="O319" s="1"/>
      <c r="P319" s="153"/>
    </row>
    <row r="320" spans="1:64" s="144" customFormat="1" ht="41.25" customHeight="1" x14ac:dyDescent="0.3">
      <c r="A320" s="286">
        <v>42</v>
      </c>
      <c r="B320" s="287" t="s">
        <v>214</v>
      </c>
      <c r="C320" s="286" t="s">
        <v>358</v>
      </c>
      <c r="D320" s="286"/>
      <c r="E320" s="1" t="s">
        <v>61</v>
      </c>
      <c r="F320" s="286" t="s">
        <v>19</v>
      </c>
      <c r="G320" s="32"/>
      <c r="H320" s="1"/>
      <c r="I320" s="1"/>
      <c r="J320" s="81"/>
      <c r="K320" s="32"/>
      <c r="L320" s="32"/>
      <c r="M320" s="32">
        <v>1200</v>
      </c>
      <c r="N320" s="32"/>
      <c r="O320" s="174"/>
      <c r="P320" s="153"/>
    </row>
    <row r="321" spans="1:64" s="144" customFormat="1" ht="41.25" customHeight="1" x14ac:dyDescent="0.3">
      <c r="A321" s="286"/>
      <c r="B321" s="287"/>
      <c r="C321" s="286"/>
      <c r="D321" s="286"/>
      <c r="E321" s="1" t="s">
        <v>17</v>
      </c>
      <c r="F321" s="286"/>
      <c r="G321" s="32"/>
      <c r="H321" s="1"/>
      <c r="I321" s="1"/>
      <c r="J321" s="81"/>
      <c r="K321" s="32"/>
      <c r="L321" s="32"/>
      <c r="M321" s="75">
        <v>7903.0559999999996</v>
      </c>
      <c r="N321" s="32" t="s">
        <v>69</v>
      </c>
      <c r="O321" s="1"/>
      <c r="P321" s="153"/>
    </row>
    <row r="322" spans="1:64" ht="41.25" customHeight="1" x14ac:dyDescent="0.3">
      <c r="A322" s="286">
        <v>43</v>
      </c>
      <c r="B322" s="287" t="s">
        <v>176</v>
      </c>
      <c r="C322" s="286" t="s">
        <v>358</v>
      </c>
      <c r="D322" s="286"/>
      <c r="E322" s="1" t="s">
        <v>61</v>
      </c>
      <c r="F322" s="286" t="s">
        <v>19</v>
      </c>
      <c r="G322" s="3"/>
      <c r="H322" s="3"/>
      <c r="I322" s="3"/>
      <c r="J322" s="3"/>
      <c r="K322" s="3"/>
      <c r="L322" s="1"/>
      <c r="M322" s="1">
        <v>400</v>
      </c>
      <c r="N322" s="1"/>
      <c r="O322" s="3"/>
      <c r="P322" s="9"/>
    </row>
    <row r="323" spans="1:64" ht="41.25" customHeight="1" x14ac:dyDescent="0.3">
      <c r="A323" s="286"/>
      <c r="B323" s="287"/>
      <c r="C323" s="286"/>
      <c r="D323" s="286"/>
      <c r="E323" s="1" t="s">
        <v>17</v>
      </c>
      <c r="F323" s="286"/>
      <c r="G323" s="3"/>
      <c r="H323" s="3"/>
      <c r="I323" s="1"/>
      <c r="J323" s="1"/>
      <c r="K323" s="3"/>
      <c r="L323" s="1">
        <v>3436.9</v>
      </c>
      <c r="M323" s="1">
        <v>3436.9</v>
      </c>
      <c r="N323" s="1" t="s">
        <v>68</v>
      </c>
      <c r="O323" s="1"/>
      <c r="P323" s="2" t="s">
        <v>463</v>
      </c>
    </row>
    <row r="324" spans="1:64" ht="41.25" customHeight="1" x14ac:dyDescent="0.3">
      <c r="A324" s="1">
        <v>44</v>
      </c>
      <c r="B324" s="2" t="s">
        <v>223</v>
      </c>
      <c r="C324" s="3" t="s">
        <v>358</v>
      </c>
      <c r="D324" s="1"/>
      <c r="E324" s="1" t="s">
        <v>33</v>
      </c>
      <c r="F324" s="1" t="s">
        <v>222</v>
      </c>
      <c r="G324" s="3"/>
      <c r="H324" s="3"/>
      <c r="I324" s="1"/>
      <c r="J324" s="1"/>
      <c r="K324" s="1">
        <v>10</v>
      </c>
      <c r="L324" s="1"/>
      <c r="M324" s="1"/>
      <c r="N324" s="1" t="s">
        <v>69</v>
      </c>
      <c r="O324" s="1"/>
      <c r="P324" s="9"/>
    </row>
    <row r="325" spans="1:64" s="188" customFormat="1" ht="72.75" customHeight="1" x14ac:dyDescent="0.3">
      <c r="A325" s="161"/>
      <c r="B325" s="160" t="s">
        <v>870</v>
      </c>
      <c r="C325" s="169" t="s">
        <v>356</v>
      </c>
      <c r="D325" s="161" t="s">
        <v>70</v>
      </c>
      <c r="E325" s="161" t="s">
        <v>15</v>
      </c>
      <c r="F325" s="161"/>
      <c r="G325" s="161">
        <v>89</v>
      </c>
      <c r="H325" s="161">
        <v>89</v>
      </c>
      <c r="I325" s="185">
        <v>96</v>
      </c>
      <c r="J325" s="185">
        <v>100</v>
      </c>
      <c r="K325" s="185">
        <v>100</v>
      </c>
      <c r="L325" s="185">
        <v>100</v>
      </c>
      <c r="M325" s="185">
        <v>100</v>
      </c>
      <c r="N325" s="161"/>
      <c r="O325" s="161"/>
      <c r="P325" s="186"/>
      <c r="Q325" s="88"/>
      <c r="R325" s="88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187"/>
    </row>
    <row r="326" spans="1:64" ht="41.25" customHeight="1" x14ac:dyDescent="0.3">
      <c r="A326" s="1"/>
      <c r="B326" s="299" t="s">
        <v>235</v>
      </c>
      <c r="C326" s="299"/>
      <c r="D326" s="55"/>
      <c r="E326" s="55"/>
      <c r="F326" s="55"/>
      <c r="G326" s="55">
        <f>G328</f>
        <v>2448.8000000000002</v>
      </c>
      <c r="H326" s="55">
        <f t="shared" ref="H326:M326" si="36">H328</f>
        <v>0</v>
      </c>
      <c r="I326" s="55">
        <f t="shared" si="36"/>
        <v>20</v>
      </c>
      <c r="J326" s="55">
        <f t="shared" si="36"/>
        <v>938.2</v>
      </c>
      <c r="K326" s="55">
        <f t="shared" si="36"/>
        <v>0</v>
      </c>
      <c r="L326" s="55">
        <f t="shared" si="36"/>
        <v>0</v>
      </c>
      <c r="M326" s="55">
        <f t="shared" si="36"/>
        <v>0</v>
      </c>
      <c r="N326" s="55"/>
      <c r="O326" s="55"/>
      <c r="P326" s="9"/>
    </row>
    <row r="327" spans="1:64" ht="41.25" customHeight="1" x14ac:dyDescent="0.3">
      <c r="A327" s="286">
        <v>45</v>
      </c>
      <c r="B327" s="287" t="s">
        <v>218</v>
      </c>
      <c r="C327" s="286" t="s">
        <v>219</v>
      </c>
      <c r="D327" s="286"/>
      <c r="E327" s="1" t="s">
        <v>61</v>
      </c>
      <c r="F327" s="286" t="s">
        <v>62</v>
      </c>
      <c r="G327" s="1"/>
      <c r="H327" s="1"/>
      <c r="I327" s="1"/>
      <c r="J327" s="1">
        <v>500</v>
      </c>
      <c r="K327" s="1"/>
      <c r="L327" s="1"/>
      <c r="M327" s="1"/>
      <c r="N327" s="3"/>
      <c r="O327" s="1"/>
      <c r="P327" s="3"/>
    </row>
    <row r="328" spans="1:64" ht="41.25" customHeight="1" x14ac:dyDescent="0.3">
      <c r="A328" s="286"/>
      <c r="B328" s="287"/>
      <c r="C328" s="286"/>
      <c r="D328" s="286"/>
      <c r="E328" s="286" t="s">
        <v>17</v>
      </c>
      <c r="F328" s="286"/>
      <c r="G328" s="1">
        <v>2448.8000000000002</v>
      </c>
      <c r="H328" s="1"/>
      <c r="I328" s="1">
        <v>20</v>
      </c>
      <c r="J328" s="1">
        <v>938.2</v>
      </c>
      <c r="K328" s="1"/>
      <c r="L328" s="1"/>
      <c r="M328" s="1"/>
      <c r="N328" s="1" t="s">
        <v>37</v>
      </c>
      <c r="O328" s="1"/>
      <c r="P328" s="3"/>
    </row>
    <row r="329" spans="1:64" ht="41.25" customHeight="1" x14ac:dyDescent="0.3">
      <c r="A329" s="286"/>
      <c r="B329" s="287"/>
      <c r="C329" s="286"/>
      <c r="D329" s="286"/>
      <c r="E329" s="286"/>
      <c r="F329" s="286"/>
      <c r="G329" s="1"/>
      <c r="H329" s="1">
        <v>7600</v>
      </c>
      <c r="I329" s="1"/>
      <c r="J329" s="1"/>
      <c r="K329" s="1"/>
      <c r="L329" s="1"/>
      <c r="M329" s="1"/>
      <c r="N329" s="1" t="s">
        <v>68</v>
      </c>
      <c r="O329" s="1"/>
      <c r="P329" s="3"/>
    </row>
    <row r="330" spans="1:64" s="189" customFormat="1" ht="41.25" customHeight="1" x14ac:dyDescent="0.35">
      <c r="A330" s="301">
        <v>46</v>
      </c>
      <c r="B330" s="299" t="s">
        <v>472</v>
      </c>
      <c r="C330" s="317" t="s">
        <v>362</v>
      </c>
      <c r="D330" s="317"/>
      <c r="E330" s="78" t="s">
        <v>33</v>
      </c>
      <c r="F330" s="317" t="s">
        <v>56</v>
      </c>
      <c r="G330" s="78"/>
      <c r="H330" s="78"/>
      <c r="I330" s="78"/>
      <c r="J330" s="78"/>
      <c r="K330" s="78"/>
      <c r="L330" s="78"/>
      <c r="M330" s="78">
        <v>4</v>
      </c>
      <c r="N330" s="78"/>
      <c r="O330" s="78"/>
      <c r="P330" s="91"/>
    </row>
    <row r="331" spans="1:64" s="58" customFormat="1" ht="41.25" customHeight="1" x14ac:dyDescent="0.3">
      <c r="A331" s="301"/>
      <c r="B331" s="299"/>
      <c r="C331" s="317"/>
      <c r="D331" s="317"/>
      <c r="E331" s="78" t="s">
        <v>17</v>
      </c>
      <c r="F331" s="317"/>
      <c r="G331" s="55">
        <f>G332+G333+G334+G335</f>
        <v>0</v>
      </c>
      <c r="H331" s="55">
        <f t="shared" ref="H331:M331" si="37">H332+H333+H334+H335</f>
        <v>0</v>
      </c>
      <c r="I331" s="55">
        <f t="shared" si="37"/>
        <v>0</v>
      </c>
      <c r="J331" s="55">
        <f t="shared" si="37"/>
        <v>0</v>
      </c>
      <c r="K331" s="55">
        <f t="shared" si="37"/>
        <v>0</v>
      </c>
      <c r="L331" s="55">
        <f t="shared" si="37"/>
        <v>31.5</v>
      </c>
      <c r="M331" s="55">
        <f t="shared" si="37"/>
        <v>1350</v>
      </c>
      <c r="N331" s="78" t="s">
        <v>37</v>
      </c>
      <c r="O331" s="78">
        <v>261067015</v>
      </c>
      <c r="P331" s="91"/>
    </row>
    <row r="332" spans="1:64" s="171" customFormat="1" ht="82.5" customHeight="1" x14ac:dyDescent="0.3">
      <c r="A332" s="15"/>
      <c r="B332" s="14" t="s">
        <v>725</v>
      </c>
      <c r="C332" s="190" t="s">
        <v>726</v>
      </c>
      <c r="D332" s="165"/>
      <c r="E332" s="165" t="s">
        <v>17</v>
      </c>
      <c r="F332" s="165" t="s">
        <v>56</v>
      </c>
      <c r="G332" s="165"/>
      <c r="H332" s="165"/>
      <c r="I332" s="165"/>
      <c r="J332" s="165"/>
      <c r="K332" s="175"/>
      <c r="L332" s="191">
        <v>9</v>
      </c>
      <c r="M332" s="191">
        <v>600</v>
      </c>
      <c r="N332" s="165" t="s">
        <v>37</v>
      </c>
      <c r="O332" s="165"/>
      <c r="P332" s="170"/>
      <c r="Q332" s="177"/>
      <c r="R332" s="177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78"/>
    </row>
    <row r="333" spans="1:64" s="171" customFormat="1" ht="82.5" customHeight="1" x14ac:dyDescent="0.3">
      <c r="A333" s="15"/>
      <c r="B333" s="14" t="s">
        <v>727</v>
      </c>
      <c r="C333" s="190" t="s">
        <v>361</v>
      </c>
      <c r="D333" s="165"/>
      <c r="E333" s="165" t="s">
        <v>17</v>
      </c>
      <c r="F333" s="165" t="s">
        <v>56</v>
      </c>
      <c r="G333" s="165"/>
      <c r="H333" s="165"/>
      <c r="I333" s="165"/>
      <c r="J333" s="167"/>
      <c r="K333" s="165"/>
      <c r="L333" s="69">
        <v>7.5</v>
      </c>
      <c r="M333" s="73">
        <v>250</v>
      </c>
      <c r="N333" s="165" t="s">
        <v>37</v>
      </c>
      <c r="O333" s="165"/>
      <c r="P333" s="170"/>
      <c r="Q333" s="177"/>
      <c r="R333" s="177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78"/>
    </row>
    <row r="334" spans="1:64" s="171" customFormat="1" ht="82.5" customHeight="1" x14ac:dyDescent="0.3">
      <c r="A334" s="15"/>
      <c r="B334" s="14" t="s">
        <v>728</v>
      </c>
      <c r="C334" s="190" t="s">
        <v>360</v>
      </c>
      <c r="D334" s="183"/>
      <c r="E334" s="183" t="s">
        <v>17</v>
      </c>
      <c r="F334" s="183" t="s">
        <v>56</v>
      </c>
      <c r="G334" s="183"/>
      <c r="H334" s="183"/>
      <c r="I334" s="183"/>
      <c r="J334" s="184"/>
      <c r="K334" s="183"/>
      <c r="L334" s="180">
        <v>7.5</v>
      </c>
      <c r="M334" s="192">
        <v>250</v>
      </c>
      <c r="N334" s="183" t="s">
        <v>37</v>
      </c>
      <c r="O334" s="165"/>
      <c r="P334" s="170"/>
      <c r="Q334" s="177"/>
      <c r="R334" s="177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78"/>
    </row>
    <row r="335" spans="1:64" s="171" customFormat="1" ht="82.5" customHeight="1" x14ac:dyDescent="0.3">
      <c r="A335" s="15"/>
      <c r="B335" s="14" t="s">
        <v>729</v>
      </c>
      <c r="C335" s="190" t="s">
        <v>360</v>
      </c>
      <c r="D335" s="15"/>
      <c r="E335" s="15" t="s">
        <v>17</v>
      </c>
      <c r="F335" s="15" t="s">
        <v>56</v>
      </c>
      <c r="G335" s="15"/>
      <c r="H335" s="15"/>
      <c r="I335" s="15"/>
      <c r="J335" s="69"/>
      <c r="K335" s="15"/>
      <c r="L335" s="69">
        <v>7.5</v>
      </c>
      <c r="M335" s="73">
        <v>250</v>
      </c>
      <c r="N335" s="15" t="s">
        <v>37</v>
      </c>
      <c r="O335" s="193"/>
      <c r="P335" s="194"/>
      <c r="Q335" s="177"/>
      <c r="R335" s="177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78"/>
    </row>
    <row r="336" spans="1:64" s="58" customFormat="1" ht="41.25" customHeight="1" x14ac:dyDescent="0.3">
      <c r="A336" s="55"/>
      <c r="B336" s="299" t="s">
        <v>184</v>
      </c>
      <c r="C336" s="299"/>
      <c r="D336" s="55"/>
      <c r="E336" s="55"/>
      <c r="F336" s="55"/>
      <c r="G336" s="48"/>
      <c r="H336" s="48"/>
      <c r="I336" s="48"/>
      <c r="J336" s="48"/>
      <c r="K336" s="48"/>
      <c r="L336" s="48"/>
      <c r="M336" s="48"/>
      <c r="N336" s="48"/>
      <c r="O336" s="55"/>
      <c r="P336" s="9"/>
    </row>
    <row r="337" spans="1:64" ht="41.25" customHeight="1" x14ac:dyDescent="0.3">
      <c r="A337" s="301">
        <v>47</v>
      </c>
      <c r="B337" s="299" t="s">
        <v>601</v>
      </c>
      <c r="C337" s="286" t="s">
        <v>67</v>
      </c>
      <c r="D337" s="286"/>
      <c r="E337" s="1" t="s">
        <v>61</v>
      </c>
      <c r="F337" s="286" t="s">
        <v>62</v>
      </c>
      <c r="G337" s="55"/>
      <c r="H337" s="55"/>
      <c r="I337" s="55"/>
      <c r="J337" s="55"/>
      <c r="K337" s="55"/>
      <c r="L337" s="55"/>
      <c r="M337" s="55"/>
      <c r="N337" s="286"/>
      <c r="O337" s="286"/>
      <c r="P337" s="287"/>
    </row>
    <row r="338" spans="1:64" ht="41.25" customHeight="1" x14ac:dyDescent="0.3">
      <c r="A338" s="301"/>
      <c r="B338" s="299"/>
      <c r="C338" s="286"/>
      <c r="D338" s="286"/>
      <c r="E338" s="1" t="s">
        <v>17</v>
      </c>
      <c r="F338" s="286"/>
      <c r="G338" s="55">
        <f>G339</f>
        <v>0</v>
      </c>
      <c r="H338" s="55">
        <f t="shared" ref="H338:M338" si="38">H339</f>
        <v>0</v>
      </c>
      <c r="I338" s="55">
        <f t="shared" si="38"/>
        <v>0</v>
      </c>
      <c r="J338" s="55">
        <f t="shared" si="38"/>
        <v>0</v>
      </c>
      <c r="K338" s="55">
        <f t="shared" si="38"/>
        <v>0</v>
      </c>
      <c r="L338" s="55">
        <f t="shared" si="38"/>
        <v>25</v>
      </c>
      <c r="M338" s="55">
        <f t="shared" si="38"/>
        <v>900</v>
      </c>
      <c r="N338" s="286"/>
      <c r="O338" s="286"/>
      <c r="P338" s="287"/>
    </row>
    <row r="339" spans="1:64" s="10" customFormat="1" ht="41.25" customHeight="1" x14ac:dyDescent="0.3">
      <c r="A339" s="15"/>
      <c r="B339" s="121" t="s">
        <v>220</v>
      </c>
      <c r="C339" s="15" t="s">
        <v>221</v>
      </c>
      <c r="D339" s="15"/>
      <c r="E339" s="15" t="s">
        <v>17</v>
      </c>
      <c r="F339" s="69" t="s">
        <v>62</v>
      </c>
      <c r="G339" s="15"/>
      <c r="H339" s="15"/>
      <c r="I339" s="15"/>
      <c r="J339" s="195"/>
      <c r="K339" s="15"/>
      <c r="L339" s="15">
        <v>25</v>
      </c>
      <c r="M339" s="15">
        <v>900</v>
      </c>
      <c r="N339" s="15" t="s">
        <v>37</v>
      </c>
      <c r="O339" s="15">
        <v>271069015</v>
      </c>
      <c r="P339" s="121"/>
    </row>
    <row r="340" spans="1:64" s="34" customFormat="1" ht="99" customHeight="1" x14ac:dyDescent="0.3">
      <c r="A340" s="30"/>
      <c r="B340" s="3" t="s">
        <v>602</v>
      </c>
      <c r="C340" s="22" t="s">
        <v>603</v>
      </c>
      <c r="D340" s="1" t="s">
        <v>44</v>
      </c>
      <c r="E340" s="1" t="s">
        <v>15</v>
      </c>
      <c r="F340" s="59"/>
      <c r="G340" s="60">
        <v>65.400000000000006</v>
      </c>
      <c r="H340" s="60">
        <v>65.400000000000006</v>
      </c>
      <c r="I340" s="60">
        <v>65.400000000000006</v>
      </c>
      <c r="J340" s="60">
        <v>65.400000000000006</v>
      </c>
      <c r="K340" s="60">
        <v>65.400000000000006</v>
      </c>
      <c r="L340" s="60">
        <v>65.400000000000006</v>
      </c>
      <c r="M340" s="60">
        <v>65.400000000000006</v>
      </c>
    </row>
    <row r="341" spans="1:64" ht="41.25" customHeight="1" x14ac:dyDescent="0.3">
      <c r="A341" s="1"/>
      <c r="B341" s="299" t="s">
        <v>235</v>
      </c>
      <c r="C341" s="301"/>
      <c r="D341" s="301"/>
      <c r="E341" s="301"/>
      <c r="F341" s="301"/>
      <c r="G341" s="301"/>
      <c r="H341" s="301"/>
      <c r="I341" s="301"/>
      <c r="J341" s="301"/>
      <c r="K341" s="301"/>
      <c r="L341" s="301"/>
      <c r="M341" s="301"/>
      <c r="N341" s="301"/>
      <c r="O341" s="301"/>
      <c r="P341" s="299"/>
    </row>
    <row r="342" spans="1:64" ht="41.25" customHeight="1" x14ac:dyDescent="0.3">
      <c r="A342" s="1"/>
      <c r="B342" s="9" t="s">
        <v>226</v>
      </c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9"/>
    </row>
    <row r="343" spans="1:64" ht="41.25" customHeight="1" x14ac:dyDescent="0.3">
      <c r="A343" s="286">
        <v>48</v>
      </c>
      <c r="B343" s="299" t="s">
        <v>629</v>
      </c>
      <c r="C343" s="317" t="s">
        <v>362</v>
      </c>
      <c r="D343" s="286"/>
      <c r="E343" s="55" t="s">
        <v>33</v>
      </c>
      <c r="F343" s="301" t="s">
        <v>56</v>
      </c>
      <c r="G343" s="1"/>
      <c r="H343" s="1"/>
      <c r="I343" s="1"/>
      <c r="J343" s="1"/>
      <c r="K343" s="1"/>
      <c r="L343" s="1"/>
      <c r="M343" s="55">
        <v>7</v>
      </c>
      <c r="N343" s="1"/>
      <c r="O343" s="1"/>
      <c r="P343" s="2"/>
    </row>
    <row r="344" spans="1:64" s="58" customFormat="1" ht="41.25" customHeight="1" x14ac:dyDescent="0.3">
      <c r="A344" s="286"/>
      <c r="B344" s="299"/>
      <c r="C344" s="317"/>
      <c r="D344" s="286"/>
      <c r="E344" s="55" t="s">
        <v>17</v>
      </c>
      <c r="F344" s="301"/>
      <c r="G344" s="92">
        <f>G345+G346+G347+G348+G349+G350+G351</f>
        <v>0</v>
      </c>
      <c r="H344" s="92">
        <f t="shared" ref="H344:M344" si="39">H345+H346+H347+H348+H349+H350+H351</f>
        <v>0</v>
      </c>
      <c r="I344" s="92">
        <f t="shared" si="39"/>
        <v>0</v>
      </c>
      <c r="J344" s="92">
        <f t="shared" si="39"/>
        <v>0</v>
      </c>
      <c r="K344" s="92">
        <f t="shared" si="39"/>
        <v>0</v>
      </c>
      <c r="L344" s="92">
        <f t="shared" si="39"/>
        <v>70</v>
      </c>
      <c r="M344" s="92">
        <f t="shared" si="39"/>
        <v>2163</v>
      </c>
      <c r="N344" s="55" t="s">
        <v>37</v>
      </c>
      <c r="O344" s="55">
        <v>261067015</v>
      </c>
      <c r="P344" s="9"/>
    </row>
    <row r="345" spans="1:64" s="171" customFormat="1" ht="93.75" customHeight="1" x14ac:dyDescent="0.3">
      <c r="A345" s="191"/>
      <c r="B345" s="196" t="s">
        <v>730</v>
      </c>
      <c r="C345" s="165" t="s">
        <v>362</v>
      </c>
      <c r="D345" s="175"/>
      <c r="E345" s="175" t="s">
        <v>17</v>
      </c>
      <c r="F345" s="175" t="s">
        <v>56</v>
      </c>
      <c r="G345" s="175"/>
      <c r="H345" s="175"/>
      <c r="I345" s="197"/>
      <c r="J345" s="197"/>
      <c r="K345" s="175"/>
      <c r="L345" s="197">
        <v>10</v>
      </c>
      <c r="M345" s="197">
        <v>258</v>
      </c>
      <c r="N345" s="175" t="s">
        <v>37</v>
      </c>
      <c r="O345" s="175"/>
      <c r="P345" s="198"/>
      <c r="Q345" s="177"/>
      <c r="R345" s="177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78"/>
    </row>
    <row r="346" spans="1:64" s="171" customFormat="1" ht="93.75" customHeight="1" x14ac:dyDescent="0.3">
      <c r="A346" s="73"/>
      <c r="B346" s="166" t="s">
        <v>731</v>
      </c>
      <c r="C346" s="165" t="s">
        <v>362</v>
      </c>
      <c r="D346" s="165"/>
      <c r="E346" s="165" t="s">
        <v>17</v>
      </c>
      <c r="F346" s="165" t="s">
        <v>56</v>
      </c>
      <c r="G346" s="165"/>
      <c r="H346" s="165"/>
      <c r="I346" s="167"/>
      <c r="J346" s="167"/>
      <c r="K346" s="165"/>
      <c r="L346" s="167">
        <v>10</v>
      </c>
      <c r="M346" s="165">
        <v>377</v>
      </c>
      <c r="N346" s="165" t="s">
        <v>37</v>
      </c>
      <c r="O346" s="165"/>
      <c r="P346" s="170"/>
      <c r="Q346" s="177"/>
      <c r="R346" s="177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78"/>
    </row>
    <row r="347" spans="1:64" s="171" customFormat="1" ht="93.75" customHeight="1" x14ac:dyDescent="0.3">
      <c r="A347" s="73"/>
      <c r="B347" s="166" t="s">
        <v>732</v>
      </c>
      <c r="C347" s="165" t="s">
        <v>362</v>
      </c>
      <c r="D347" s="165"/>
      <c r="E347" s="165" t="s">
        <v>17</v>
      </c>
      <c r="F347" s="165" t="s">
        <v>56</v>
      </c>
      <c r="G347" s="165"/>
      <c r="H347" s="165"/>
      <c r="I347" s="165"/>
      <c r="J347" s="167"/>
      <c r="K347" s="167"/>
      <c r="L347" s="165">
        <v>10</v>
      </c>
      <c r="M347" s="167">
        <v>377</v>
      </c>
      <c r="N347" s="165" t="s">
        <v>37</v>
      </c>
      <c r="O347" s="165"/>
      <c r="P347" s="170"/>
      <c r="Q347" s="177"/>
      <c r="R347" s="177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78"/>
    </row>
    <row r="348" spans="1:64" s="171" customFormat="1" ht="93.75" customHeight="1" x14ac:dyDescent="0.3">
      <c r="A348" s="73"/>
      <c r="B348" s="166" t="s">
        <v>733</v>
      </c>
      <c r="C348" s="165" t="s">
        <v>362</v>
      </c>
      <c r="D348" s="165"/>
      <c r="E348" s="165" t="s">
        <v>17</v>
      </c>
      <c r="F348" s="165" t="s">
        <v>56</v>
      </c>
      <c r="G348" s="165"/>
      <c r="H348" s="165"/>
      <c r="I348" s="165"/>
      <c r="J348" s="167"/>
      <c r="K348" s="167"/>
      <c r="L348" s="167">
        <v>10</v>
      </c>
      <c r="M348" s="167">
        <v>377</v>
      </c>
      <c r="N348" s="165" t="s">
        <v>37</v>
      </c>
      <c r="O348" s="165"/>
      <c r="P348" s="170"/>
      <c r="Q348" s="177"/>
      <c r="R348" s="177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78"/>
    </row>
    <row r="349" spans="1:64" s="171" customFormat="1" ht="93.75" customHeight="1" x14ac:dyDescent="0.3">
      <c r="A349" s="73"/>
      <c r="B349" s="166" t="s">
        <v>734</v>
      </c>
      <c r="C349" s="165" t="s">
        <v>362</v>
      </c>
      <c r="D349" s="165"/>
      <c r="E349" s="165" t="s">
        <v>17</v>
      </c>
      <c r="F349" s="165" t="s">
        <v>56</v>
      </c>
      <c r="G349" s="165"/>
      <c r="H349" s="165"/>
      <c r="I349" s="165"/>
      <c r="J349" s="167"/>
      <c r="K349" s="167"/>
      <c r="L349" s="167">
        <v>10</v>
      </c>
      <c r="M349" s="165">
        <v>258</v>
      </c>
      <c r="N349" s="165" t="s">
        <v>37</v>
      </c>
      <c r="O349" s="165"/>
      <c r="P349" s="170"/>
      <c r="Q349" s="177"/>
      <c r="R349" s="177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78"/>
    </row>
    <row r="350" spans="1:64" s="171" customFormat="1" ht="93.75" customHeight="1" x14ac:dyDescent="0.3">
      <c r="A350" s="73"/>
      <c r="B350" s="166" t="s">
        <v>735</v>
      </c>
      <c r="C350" s="165" t="s">
        <v>362</v>
      </c>
      <c r="D350" s="165"/>
      <c r="E350" s="165" t="s">
        <v>17</v>
      </c>
      <c r="F350" s="165" t="s">
        <v>56</v>
      </c>
      <c r="G350" s="165"/>
      <c r="H350" s="165"/>
      <c r="I350" s="165"/>
      <c r="J350" s="165"/>
      <c r="K350" s="167"/>
      <c r="L350" s="167">
        <v>10</v>
      </c>
      <c r="M350" s="167">
        <v>258</v>
      </c>
      <c r="N350" s="165" t="s">
        <v>37</v>
      </c>
      <c r="O350" s="165"/>
      <c r="P350" s="170"/>
      <c r="Q350" s="177"/>
      <c r="R350" s="177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78"/>
    </row>
    <row r="351" spans="1:64" s="171" customFormat="1" ht="93.75" customHeight="1" x14ac:dyDescent="0.3">
      <c r="A351" s="73"/>
      <c r="B351" s="199" t="s">
        <v>736</v>
      </c>
      <c r="C351" s="165" t="s">
        <v>362</v>
      </c>
      <c r="D351" s="183"/>
      <c r="E351" s="183" t="s">
        <v>17</v>
      </c>
      <c r="F351" s="183" t="s">
        <v>56</v>
      </c>
      <c r="G351" s="183"/>
      <c r="H351" s="183"/>
      <c r="I351" s="183"/>
      <c r="J351" s="183"/>
      <c r="K351" s="184"/>
      <c r="L351" s="184">
        <v>10</v>
      </c>
      <c r="M351" s="184">
        <v>258</v>
      </c>
      <c r="N351" s="183" t="s">
        <v>37</v>
      </c>
      <c r="O351" s="183"/>
      <c r="P351" s="194"/>
      <c r="Q351" s="177"/>
      <c r="R351" s="177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78"/>
    </row>
    <row r="352" spans="1:64" s="58" customFormat="1" ht="41.25" customHeight="1" x14ac:dyDescent="0.3">
      <c r="A352" s="48"/>
      <c r="B352" s="299" t="s">
        <v>184</v>
      </c>
      <c r="C352" s="299"/>
      <c r="D352" s="55"/>
      <c r="E352" s="55"/>
      <c r="F352" s="55"/>
      <c r="G352" s="55">
        <f>G354</f>
        <v>0</v>
      </c>
      <c r="H352" s="55">
        <f t="shared" ref="H352:M352" si="40">H354</f>
        <v>0</v>
      </c>
      <c r="I352" s="55">
        <f t="shared" si="40"/>
        <v>0</v>
      </c>
      <c r="J352" s="55">
        <f t="shared" si="40"/>
        <v>0</v>
      </c>
      <c r="K352" s="55">
        <f t="shared" si="40"/>
        <v>1000</v>
      </c>
      <c r="L352" s="55">
        <f t="shared" si="40"/>
        <v>9000</v>
      </c>
      <c r="M352" s="55">
        <f t="shared" si="40"/>
        <v>0</v>
      </c>
      <c r="N352" s="55"/>
      <c r="O352" s="55"/>
      <c r="P352" s="9"/>
    </row>
    <row r="353" spans="1:16" ht="41.25" customHeight="1" x14ac:dyDescent="0.3">
      <c r="A353" s="286">
        <v>49</v>
      </c>
      <c r="B353" s="287" t="s">
        <v>71</v>
      </c>
      <c r="C353" s="286" t="s">
        <v>360</v>
      </c>
      <c r="D353" s="286"/>
      <c r="E353" s="1" t="s">
        <v>61</v>
      </c>
      <c r="F353" s="286" t="s">
        <v>62</v>
      </c>
      <c r="G353" s="1"/>
      <c r="H353" s="1"/>
      <c r="I353" s="1"/>
      <c r="J353" s="1"/>
      <c r="K353" s="1"/>
      <c r="L353" s="1">
        <v>600</v>
      </c>
      <c r="M353" s="1"/>
      <c r="N353" s="1"/>
      <c r="O353" s="1"/>
      <c r="P353" s="2" t="s">
        <v>72</v>
      </c>
    </row>
    <row r="354" spans="1:16" ht="41.25" customHeight="1" x14ac:dyDescent="0.3">
      <c r="A354" s="286"/>
      <c r="B354" s="287"/>
      <c r="C354" s="286"/>
      <c r="D354" s="286"/>
      <c r="E354" s="1" t="s">
        <v>17</v>
      </c>
      <c r="F354" s="286"/>
      <c r="G354" s="1"/>
      <c r="H354" s="1"/>
      <c r="I354" s="1"/>
      <c r="J354" s="1"/>
      <c r="K354" s="1">
        <v>1000</v>
      </c>
      <c r="L354" s="1">
        <v>9000</v>
      </c>
      <c r="M354" s="1"/>
      <c r="N354" s="1" t="s">
        <v>69</v>
      </c>
      <c r="O354" s="1"/>
      <c r="P354" s="2"/>
    </row>
    <row r="355" spans="1:16" ht="59.25" customHeight="1" x14ac:dyDescent="0.3">
      <c r="A355" s="1">
        <v>50</v>
      </c>
      <c r="B355" s="2" t="s">
        <v>224</v>
      </c>
      <c r="C355" s="1" t="s">
        <v>361</v>
      </c>
      <c r="D355" s="1"/>
      <c r="E355" s="1" t="s">
        <v>33</v>
      </c>
      <c r="F355" s="1" t="s">
        <v>222</v>
      </c>
      <c r="G355" s="1"/>
      <c r="H355" s="1"/>
      <c r="I355" s="1"/>
      <c r="J355" s="1">
        <v>3</v>
      </c>
      <c r="K355" s="1"/>
      <c r="L355" s="1"/>
      <c r="M355" s="1"/>
      <c r="N355" s="1" t="s">
        <v>69</v>
      </c>
      <c r="O355" s="1"/>
      <c r="P355" s="2"/>
    </row>
    <row r="356" spans="1:16" ht="41.25" customHeight="1" x14ac:dyDescent="0.3">
      <c r="A356" s="1"/>
      <c r="B356" s="299" t="s">
        <v>73</v>
      </c>
      <c r="C356" s="301"/>
      <c r="D356" s="301"/>
      <c r="E356" s="301"/>
      <c r="F356" s="301"/>
      <c r="G356" s="301"/>
      <c r="H356" s="301"/>
      <c r="I356" s="301"/>
      <c r="J356" s="301"/>
      <c r="K356" s="301"/>
      <c r="L356" s="301"/>
      <c r="M356" s="301"/>
      <c r="N356" s="301"/>
      <c r="O356" s="301"/>
      <c r="P356" s="299"/>
    </row>
    <row r="357" spans="1:16" s="34" customFormat="1" ht="108" customHeight="1" x14ac:dyDescent="0.3">
      <c r="A357" s="30"/>
      <c r="B357" s="3" t="s">
        <v>604</v>
      </c>
      <c r="C357" s="22" t="s">
        <v>605</v>
      </c>
      <c r="D357" s="1" t="s">
        <v>54</v>
      </c>
      <c r="E357" s="55" t="s">
        <v>15</v>
      </c>
      <c r="F357" s="59"/>
      <c r="G357" s="61">
        <v>72.8</v>
      </c>
      <c r="H357" s="61">
        <v>75</v>
      </c>
      <c r="I357" s="60">
        <v>76</v>
      </c>
      <c r="J357" s="60">
        <v>77</v>
      </c>
      <c r="K357" s="60">
        <v>78</v>
      </c>
      <c r="L357" s="60">
        <v>79</v>
      </c>
      <c r="M357" s="60">
        <v>80</v>
      </c>
    </row>
    <row r="358" spans="1:16" ht="41.25" customHeight="1" x14ac:dyDescent="0.3">
      <c r="A358" s="1"/>
      <c r="B358" s="9" t="s">
        <v>226</v>
      </c>
      <c r="C358" s="1"/>
      <c r="D358" s="1"/>
      <c r="E358" s="1"/>
      <c r="F358" s="1"/>
      <c r="G358" s="1"/>
      <c r="H358" s="1"/>
      <c r="I358" s="1"/>
      <c r="J358" s="1"/>
      <c r="K358" s="46"/>
      <c r="L358" s="46"/>
      <c r="M358" s="1"/>
      <c r="N358" s="1"/>
      <c r="O358" s="1"/>
      <c r="P358" s="2"/>
    </row>
    <row r="359" spans="1:16" ht="41.25" customHeight="1" x14ac:dyDescent="0.3">
      <c r="A359" s="1"/>
      <c r="B359" s="299" t="s">
        <v>235</v>
      </c>
      <c r="C359" s="299"/>
      <c r="D359" s="1"/>
      <c r="E359" s="1"/>
      <c r="F359" s="1"/>
      <c r="G359" s="200">
        <f>G361+G362+G366+G367+G371+G372+G374+G375+G379+G380</f>
        <v>0</v>
      </c>
      <c r="H359" s="200">
        <f t="shared" ref="H359:M359" si="41">H361+H362+H366+H367+H371+H372+H374+H375+H379+H380</f>
        <v>1</v>
      </c>
      <c r="I359" s="200">
        <f t="shared" si="41"/>
        <v>362.2</v>
      </c>
      <c r="J359" s="200">
        <f t="shared" si="41"/>
        <v>1000</v>
      </c>
      <c r="K359" s="200">
        <f t="shared" si="41"/>
        <v>1000</v>
      </c>
      <c r="L359" s="200">
        <f t="shared" si="41"/>
        <v>63048</v>
      </c>
      <c r="M359" s="200">
        <f t="shared" si="41"/>
        <v>78600</v>
      </c>
      <c r="N359" s="1"/>
      <c r="O359" s="1"/>
      <c r="P359" s="2"/>
    </row>
    <row r="360" spans="1:16" ht="41.25" customHeight="1" x14ac:dyDescent="0.3">
      <c r="A360" s="286">
        <v>51</v>
      </c>
      <c r="B360" s="287" t="s">
        <v>74</v>
      </c>
      <c r="C360" s="286" t="s">
        <v>237</v>
      </c>
      <c r="D360" s="286"/>
      <c r="E360" s="1" t="s">
        <v>61</v>
      </c>
      <c r="F360" s="286" t="s">
        <v>19</v>
      </c>
      <c r="G360" s="32"/>
      <c r="H360" s="174"/>
      <c r="I360" s="174"/>
      <c r="J360" s="32"/>
      <c r="K360" s="32"/>
      <c r="L360" s="32"/>
      <c r="M360" s="32">
        <v>300</v>
      </c>
      <c r="N360" s="3"/>
      <c r="O360" s="1"/>
      <c r="P360" s="2"/>
    </row>
    <row r="361" spans="1:16" ht="41.25" customHeight="1" x14ac:dyDescent="0.3">
      <c r="A361" s="286"/>
      <c r="B361" s="287"/>
      <c r="C361" s="286"/>
      <c r="D361" s="286"/>
      <c r="E361" s="286" t="s">
        <v>17</v>
      </c>
      <c r="F361" s="286"/>
      <c r="G361" s="32">
        <f>+G362</f>
        <v>0</v>
      </c>
      <c r="H361" s="174"/>
      <c r="I361" s="174"/>
      <c r="J361" s="32"/>
      <c r="K361" s="32"/>
      <c r="L361" s="32">
        <v>24000</v>
      </c>
      <c r="M361" s="32">
        <v>24000</v>
      </c>
      <c r="N361" s="1" t="s">
        <v>20</v>
      </c>
      <c r="O361" s="1">
        <v>271038011</v>
      </c>
      <c r="P361" s="2"/>
    </row>
    <row r="362" spans="1:16" ht="41.25" customHeight="1" x14ac:dyDescent="0.3">
      <c r="A362" s="286"/>
      <c r="B362" s="287"/>
      <c r="C362" s="286"/>
      <c r="D362" s="286"/>
      <c r="E362" s="286"/>
      <c r="F362" s="286"/>
      <c r="G362" s="32"/>
      <c r="H362" s="32">
        <f>H363+H364</f>
        <v>1</v>
      </c>
      <c r="I362" s="32">
        <f t="shared" ref="I362:K362" si="42">I363+I364</f>
        <v>309.39999999999998</v>
      </c>
      <c r="J362" s="32">
        <f t="shared" si="42"/>
        <v>1000</v>
      </c>
      <c r="K362" s="32">
        <f t="shared" si="42"/>
        <v>1000</v>
      </c>
      <c r="L362" s="32">
        <v>5000</v>
      </c>
      <c r="M362" s="32">
        <v>5000</v>
      </c>
      <c r="N362" s="1" t="s">
        <v>37</v>
      </c>
      <c r="O362" s="1">
        <v>271038015</v>
      </c>
      <c r="P362" s="2"/>
    </row>
    <row r="363" spans="1:16" ht="41.25" customHeight="1" x14ac:dyDescent="0.3">
      <c r="A363" s="15"/>
      <c r="B363" s="121" t="s">
        <v>193</v>
      </c>
      <c r="C363" s="15"/>
      <c r="D363" s="15"/>
      <c r="E363" s="15"/>
      <c r="F363" s="15"/>
      <c r="G363" s="73"/>
      <c r="H363" s="73">
        <v>1</v>
      </c>
      <c r="I363" s="73">
        <v>309.39999999999998</v>
      </c>
      <c r="J363" s="73"/>
      <c r="K363" s="73"/>
      <c r="L363" s="73"/>
      <c r="M363" s="73"/>
      <c r="N363" s="15"/>
      <c r="O363" s="15"/>
      <c r="P363" s="121"/>
    </row>
    <row r="364" spans="1:16" ht="41.25" customHeight="1" x14ac:dyDescent="0.3">
      <c r="A364" s="15"/>
      <c r="B364" s="121" t="s">
        <v>82</v>
      </c>
      <c r="C364" s="15"/>
      <c r="D364" s="15"/>
      <c r="E364" s="15"/>
      <c r="F364" s="15"/>
      <c r="G364" s="73"/>
      <c r="H364" s="77"/>
      <c r="I364" s="77"/>
      <c r="J364" s="73">
        <v>1000</v>
      </c>
      <c r="K364" s="73">
        <v>1000</v>
      </c>
      <c r="L364" s="73">
        <v>29000</v>
      </c>
      <c r="M364" s="73">
        <v>29000</v>
      </c>
      <c r="N364" s="15"/>
      <c r="O364" s="15"/>
      <c r="P364" s="121"/>
    </row>
    <row r="365" spans="1:16" ht="41.25" customHeight="1" x14ac:dyDescent="0.3">
      <c r="A365" s="286">
        <v>52</v>
      </c>
      <c r="B365" s="287" t="s">
        <v>477</v>
      </c>
      <c r="C365" s="286" t="s">
        <v>237</v>
      </c>
      <c r="D365" s="286"/>
      <c r="E365" s="1" t="s">
        <v>61</v>
      </c>
      <c r="F365" s="286" t="s">
        <v>19</v>
      </c>
      <c r="G365" s="32"/>
      <c r="H365" s="174"/>
      <c r="I365" s="174"/>
      <c r="J365" s="32"/>
      <c r="K365" s="32"/>
      <c r="L365" s="32"/>
      <c r="M365" s="32">
        <v>200</v>
      </c>
      <c r="N365" s="3"/>
      <c r="O365" s="1"/>
      <c r="P365" s="2"/>
    </row>
    <row r="366" spans="1:16" ht="41.25" customHeight="1" x14ac:dyDescent="0.3">
      <c r="A366" s="286"/>
      <c r="B366" s="287"/>
      <c r="C366" s="286"/>
      <c r="D366" s="286"/>
      <c r="E366" s="286" t="s">
        <v>17</v>
      </c>
      <c r="F366" s="286"/>
      <c r="G366" s="32"/>
      <c r="H366" s="174"/>
      <c r="I366" s="174"/>
      <c r="J366" s="32"/>
      <c r="K366" s="32"/>
      <c r="L366" s="32">
        <v>24000</v>
      </c>
      <c r="M366" s="32">
        <v>24000</v>
      </c>
      <c r="N366" s="1" t="s">
        <v>20</v>
      </c>
      <c r="O366" s="1">
        <v>271038011</v>
      </c>
      <c r="P366" s="2"/>
    </row>
    <row r="367" spans="1:16" ht="41.25" customHeight="1" x14ac:dyDescent="0.3">
      <c r="A367" s="286"/>
      <c r="B367" s="287"/>
      <c r="C367" s="286"/>
      <c r="D367" s="286"/>
      <c r="E367" s="286"/>
      <c r="F367" s="286"/>
      <c r="G367" s="32"/>
      <c r="H367" s="174"/>
      <c r="I367" s="32">
        <f>I368+I369</f>
        <v>52.8</v>
      </c>
      <c r="J367" s="32">
        <f t="shared" ref="J367:K367" si="43">J368+J369</f>
        <v>0</v>
      </c>
      <c r="K367" s="32">
        <f t="shared" si="43"/>
        <v>0</v>
      </c>
      <c r="L367" s="32">
        <v>6000</v>
      </c>
      <c r="M367" s="32">
        <v>6000</v>
      </c>
      <c r="N367" s="1" t="s">
        <v>37</v>
      </c>
      <c r="O367" s="1">
        <v>271038015</v>
      </c>
      <c r="P367" s="2"/>
    </row>
    <row r="368" spans="1:16" ht="41.25" customHeight="1" x14ac:dyDescent="0.3">
      <c r="A368" s="15"/>
      <c r="B368" s="121" t="s">
        <v>193</v>
      </c>
      <c r="C368" s="15"/>
      <c r="D368" s="15"/>
      <c r="E368" s="15"/>
      <c r="F368" s="15"/>
      <c r="G368" s="73"/>
      <c r="H368" s="73"/>
      <c r="I368" s="73">
        <v>52.8</v>
      </c>
      <c r="J368" s="73"/>
      <c r="K368" s="73"/>
      <c r="L368" s="73"/>
      <c r="M368" s="73"/>
      <c r="N368" s="15"/>
      <c r="O368" s="15"/>
      <c r="P368" s="121"/>
    </row>
    <row r="369" spans="1:16" ht="41.25" customHeight="1" x14ac:dyDescent="0.3">
      <c r="A369" s="15"/>
      <c r="B369" s="121" t="s">
        <v>82</v>
      </c>
      <c r="C369" s="15"/>
      <c r="D369" s="15"/>
      <c r="E369" s="15"/>
      <c r="F369" s="15"/>
      <c r="G369" s="73"/>
      <c r="H369" s="77"/>
      <c r="I369" s="77"/>
      <c r="J369" s="73"/>
      <c r="K369" s="73"/>
      <c r="L369" s="73">
        <v>30000</v>
      </c>
      <c r="M369" s="73">
        <v>30000</v>
      </c>
      <c r="N369" s="15"/>
      <c r="O369" s="15"/>
      <c r="P369" s="121"/>
    </row>
    <row r="370" spans="1:16" ht="41.25" customHeight="1" x14ac:dyDescent="0.3">
      <c r="A370" s="286">
        <v>53</v>
      </c>
      <c r="B370" s="287" t="s">
        <v>76</v>
      </c>
      <c r="C370" s="286" t="s">
        <v>237</v>
      </c>
      <c r="D370" s="286"/>
      <c r="E370" s="1" t="s">
        <v>177</v>
      </c>
      <c r="F370" s="286" t="s">
        <v>19</v>
      </c>
      <c r="G370" s="32"/>
      <c r="H370" s="174"/>
      <c r="I370" s="174"/>
      <c r="J370" s="32"/>
      <c r="K370" s="32"/>
      <c r="L370" s="32"/>
      <c r="M370" s="32">
        <v>1000</v>
      </c>
      <c r="N370" s="3"/>
      <c r="O370" s="1"/>
      <c r="P370" s="2"/>
    </row>
    <row r="371" spans="1:16" ht="41.25" customHeight="1" x14ac:dyDescent="0.3">
      <c r="A371" s="286"/>
      <c r="B371" s="287"/>
      <c r="C371" s="286"/>
      <c r="D371" s="286"/>
      <c r="E371" s="286" t="s">
        <v>17</v>
      </c>
      <c r="F371" s="286"/>
      <c r="G371" s="32"/>
      <c r="H371" s="174"/>
      <c r="I371" s="174"/>
      <c r="J371" s="32"/>
      <c r="K371" s="32"/>
      <c r="L371" s="32">
        <v>3200</v>
      </c>
      <c r="M371" s="32">
        <v>3200</v>
      </c>
      <c r="N371" s="1" t="s">
        <v>20</v>
      </c>
      <c r="O371" s="1">
        <v>271038011</v>
      </c>
      <c r="P371" s="2"/>
    </row>
    <row r="372" spans="1:16" ht="41.25" customHeight="1" x14ac:dyDescent="0.3">
      <c r="A372" s="286"/>
      <c r="B372" s="287"/>
      <c r="C372" s="286"/>
      <c r="D372" s="286"/>
      <c r="E372" s="286"/>
      <c r="F372" s="286"/>
      <c r="G372" s="32"/>
      <c r="H372" s="174"/>
      <c r="I372" s="174"/>
      <c r="J372" s="32"/>
      <c r="K372" s="32"/>
      <c r="L372" s="32">
        <v>800</v>
      </c>
      <c r="M372" s="32">
        <v>800</v>
      </c>
      <c r="N372" s="1" t="s">
        <v>37</v>
      </c>
      <c r="O372" s="1">
        <v>271038015</v>
      </c>
      <c r="P372" s="2"/>
    </row>
    <row r="373" spans="1:16" ht="41.25" customHeight="1" x14ac:dyDescent="0.3">
      <c r="A373" s="286">
        <v>54</v>
      </c>
      <c r="B373" s="287" t="s">
        <v>77</v>
      </c>
      <c r="C373" s="286" t="s">
        <v>238</v>
      </c>
      <c r="D373" s="286"/>
      <c r="E373" s="1" t="s">
        <v>178</v>
      </c>
      <c r="F373" s="286" t="s">
        <v>19</v>
      </c>
      <c r="G373" s="32"/>
      <c r="H373" s="174"/>
      <c r="I373" s="174"/>
      <c r="J373" s="32"/>
      <c r="K373" s="32"/>
      <c r="L373" s="32"/>
      <c r="M373" s="32">
        <v>20</v>
      </c>
      <c r="N373" s="3"/>
      <c r="O373" s="1"/>
      <c r="P373" s="2"/>
    </row>
    <row r="374" spans="1:16" ht="41.25" customHeight="1" x14ac:dyDescent="0.3">
      <c r="A374" s="286"/>
      <c r="B374" s="287"/>
      <c r="C374" s="286"/>
      <c r="D374" s="286"/>
      <c r="E374" s="286" t="s">
        <v>17</v>
      </c>
      <c r="F374" s="286"/>
      <c r="G374" s="32"/>
      <c r="H374" s="174"/>
      <c r="I374" s="174"/>
      <c r="J374" s="32"/>
      <c r="K374" s="32"/>
      <c r="L374" s="32"/>
      <c r="M374" s="32">
        <v>2880</v>
      </c>
      <c r="N374" s="1" t="s">
        <v>20</v>
      </c>
      <c r="O374" s="1">
        <v>271038011</v>
      </c>
      <c r="P374" s="2"/>
    </row>
    <row r="375" spans="1:16" ht="41.25" customHeight="1" x14ac:dyDescent="0.3">
      <c r="A375" s="286"/>
      <c r="B375" s="287"/>
      <c r="C375" s="286"/>
      <c r="D375" s="286"/>
      <c r="E375" s="286"/>
      <c r="F375" s="286"/>
      <c r="G375" s="32"/>
      <c r="H375" s="174"/>
      <c r="I375" s="174"/>
      <c r="J375" s="32"/>
      <c r="K375" s="32"/>
      <c r="L375" s="32">
        <v>18</v>
      </c>
      <c r="M375" s="32">
        <v>720</v>
      </c>
      <c r="N375" s="1" t="s">
        <v>37</v>
      </c>
      <c r="O375" s="1">
        <v>271038015</v>
      </c>
      <c r="P375" s="2"/>
    </row>
    <row r="376" spans="1:16" s="10" customFormat="1" ht="41.25" customHeight="1" x14ac:dyDescent="0.3">
      <c r="A376" s="15"/>
      <c r="B376" s="121" t="s">
        <v>193</v>
      </c>
      <c r="C376" s="1"/>
      <c r="D376" s="15"/>
      <c r="E376" s="15"/>
      <c r="F376" s="15"/>
      <c r="G376" s="73"/>
      <c r="H376" s="73"/>
      <c r="I376" s="73"/>
      <c r="J376" s="73"/>
      <c r="K376" s="73"/>
      <c r="L376" s="73">
        <v>18</v>
      </c>
      <c r="M376" s="73"/>
      <c r="N376" s="15"/>
      <c r="O376" s="15"/>
      <c r="P376" s="121"/>
    </row>
    <row r="377" spans="1:16" s="10" customFormat="1" ht="41.25" customHeight="1" x14ac:dyDescent="0.3">
      <c r="A377" s="15"/>
      <c r="B377" s="121" t="s">
        <v>82</v>
      </c>
      <c r="C377" s="1"/>
      <c r="D377" s="15"/>
      <c r="E377" s="15"/>
      <c r="F377" s="15"/>
      <c r="G377" s="73"/>
      <c r="H377" s="77"/>
      <c r="I377" s="77"/>
      <c r="J377" s="73"/>
      <c r="K377" s="73"/>
      <c r="L377" s="73"/>
      <c r="M377" s="73">
        <v>3600</v>
      </c>
      <c r="N377" s="15"/>
      <c r="O377" s="15"/>
      <c r="P377" s="121"/>
    </row>
    <row r="378" spans="1:16" ht="41.25" customHeight="1" x14ac:dyDescent="0.3">
      <c r="A378" s="286">
        <v>55</v>
      </c>
      <c r="B378" s="287" t="s">
        <v>78</v>
      </c>
      <c r="C378" s="286" t="s">
        <v>238</v>
      </c>
      <c r="D378" s="286"/>
      <c r="E378" s="1" t="s">
        <v>61</v>
      </c>
      <c r="F378" s="286" t="s">
        <v>19</v>
      </c>
      <c r="G378" s="32"/>
      <c r="H378" s="174"/>
      <c r="I378" s="174"/>
      <c r="J378" s="32"/>
      <c r="K378" s="32"/>
      <c r="L378" s="32"/>
      <c r="M378" s="32">
        <v>60</v>
      </c>
      <c r="N378" s="3"/>
      <c r="O378" s="1"/>
      <c r="P378" s="2"/>
    </row>
    <row r="379" spans="1:16" ht="41.25" customHeight="1" x14ac:dyDescent="0.3">
      <c r="A379" s="286"/>
      <c r="B379" s="287"/>
      <c r="C379" s="286"/>
      <c r="D379" s="286"/>
      <c r="E379" s="286" t="s">
        <v>17</v>
      </c>
      <c r="F379" s="286"/>
      <c r="G379" s="32"/>
      <c r="H379" s="174"/>
      <c r="I379" s="174"/>
      <c r="J379" s="32"/>
      <c r="K379" s="32"/>
      <c r="L379" s="32"/>
      <c r="M379" s="32">
        <v>9600</v>
      </c>
      <c r="N379" s="1" t="s">
        <v>20</v>
      </c>
      <c r="O379" s="1">
        <v>271038011</v>
      </c>
      <c r="P379" s="2"/>
    </row>
    <row r="380" spans="1:16" ht="41.25" customHeight="1" x14ac:dyDescent="0.3">
      <c r="A380" s="286"/>
      <c r="B380" s="287"/>
      <c r="C380" s="286"/>
      <c r="D380" s="286"/>
      <c r="E380" s="286"/>
      <c r="F380" s="286"/>
      <c r="G380" s="32"/>
      <c r="H380" s="174"/>
      <c r="I380" s="174"/>
      <c r="J380" s="32"/>
      <c r="K380" s="32"/>
      <c r="L380" s="32">
        <v>30</v>
      </c>
      <c r="M380" s="32">
        <v>2400</v>
      </c>
      <c r="N380" s="1" t="s">
        <v>37</v>
      </c>
      <c r="O380" s="1">
        <v>271038015</v>
      </c>
      <c r="P380" s="2"/>
    </row>
    <row r="381" spans="1:16" s="189" customFormat="1" ht="41.25" customHeight="1" x14ac:dyDescent="0.35">
      <c r="A381" s="301">
        <v>56</v>
      </c>
      <c r="B381" s="299" t="s">
        <v>412</v>
      </c>
      <c r="C381" s="301" t="s">
        <v>194</v>
      </c>
      <c r="D381" s="301"/>
      <c r="E381" s="55" t="s">
        <v>64</v>
      </c>
      <c r="F381" s="301" t="s">
        <v>62</v>
      </c>
      <c r="G381" s="55">
        <f>G383</f>
        <v>0</v>
      </c>
      <c r="H381" s="55">
        <f t="shared" ref="H381:M381" si="44">H383</f>
        <v>0</v>
      </c>
      <c r="I381" s="55">
        <f t="shared" si="44"/>
        <v>0</v>
      </c>
      <c r="J381" s="55">
        <f t="shared" si="44"/>
        <v>0</v>
      </c>
      <c r="K381" s="55">
        <f t="shared" si="44"/>
        <v>0</v>
      </c>
      <c r="L381" s="55">
        <f t="shared" si="44"/>
        <v>0</v>
      </c>
      <c r="M381" s="55">
        <f t="shared" si="44"/>
        <v>1</v>
      </c>
      <c r="N381" s="55"/>
      <c r="O381" s="78"/>
      <c r="P381" s="91"/>
    </row>
    <row r="382" spans="1:16" s="189" customFormat="1" ht="41.25" customHeight="1" x14ac:dyDescent="0.35">
      <c r="A382" s="301"/>
      <c r="B382" s="299"/>
      <c r="C382" s="301"/>
      <c r="D382" s="301"/>
      <c r="E382" s="55" t="s">
        <v>75</v>
      </c>
      <c r="F382" s="301"/>
      <c r="G382" s="55">
        <f>G385+G384</f>
        <v>0</v>
      </c>
      <c r="H382" s="55">
        <f t="shared" ref="H382:M382" si="45">H385+H384</f>
        <v>0</v>
      </c>
      <c r="I382" s="55">
        <f t="shared" si="45"/>
        <v>0</v>
      </c>
      <c r="J382" s="55">
        <f t="shared" si="45"/>
        <v>0</v>
      </c>
      <c r="K382" s="55">
        <f t="shared" si="45"/>
        <v>0</v>
      </c>
      <c r="L382" s="55">
        <f t="shared" si="45"/>
        <v>4400</v>
      </c>
      <c r="M382" s="55">
        <f t="shared" si="45"/>
        <v>4400</v>
      </c>
      <c r="N382" s="55"/>
      <c r="O382" s="78"/>
      <c r="P382" s="91"/>
    </row>
    <row r="383" spans="1:16" s="10" customFormat="1" ht="41.25" customHeight="1" x14ac:dyDescent="0.3">
      <c r="A383" s="303"/>
      <c r="B383" s="305" t="s">
        <v>431</v>
      </c>
      <c r="C383" s="303" t="s">
        <v>413</v>
      </c>
      <c r="D383" s="303"/>
      <c r="E383" s="15" t="s">
        <v>64</v>
      </c>
      <c r="F383" s="303" t="s">
        <v>62</v>
      </c>
      <c r="G383" s="15"/>
      <c r="H383" s="15"/>
      <c r="I383" s="69"/>
      <c r="J383" s="69"/>
      <c r="K383" s="69"/>
      <c r="L383" s="69"/>
      <c r="M383" s="69">
        <v>1</v>
      </c>
      <c r="N383" s="15"/>
      <c r="O383" s="15"/>
      <c r="P383" s="121"/>
    </row>
    <row r="384" spans="1:16" s="10" customFormat="1" ht="41.25" customHeight="1" x14ac:dyDescent="0.3">
      <c r="A384" s="303"/>
      <c r="B384" s="305"/>
      <c r="C384" s="303"/>
      <c r="D384" s="303"/>
      <c r="E384" s="303" t="s">
        <v>75</v>
      </c>
      <c r="F384" s="303"/>
      <c r="G384" s="15"/>
      <c r="H384" s="15"/>
      <c r="I384" s="69"/>
      <c r="J384" s="69"/>
      <c r="K384" s="69"/>
      <c r="L384" s="69">
        <v>4000</v>
      </c>
      <c r="M384" s="69">
        <v>4000</v>
      </c>
      <c r="N384" s="15" t="s">
        <v>20</v>
      </c>
      <c r="O384" s="15">
        <v>271039011</v>
      </c>
      <c r="P384" s="121"/>
    </row>
    <row r="385" spans="1:16" s="10" customFormat="1" ht="41.25" customHeight="1" x14ac:dyDescent="0.3">
      <c r="A385" s="303"/>
      <c r="B385" s="305"/>
      <c r="C385" s="303"/>
      <c r="D385" s="303"/>
      <c r="E385" s="303"/>
      <c r="F385" s="303"/>
      <c r="G385" s="15"/>
      <c r="H385" s="15"/>
      <c r="I385" s="69"/>
      <c r="J385" s="69"/>
      <c r="K385" s="69"/>
      <c r="L385" s="69">
        <v>400</v>
      </c>
      <c r="M385" s="69">
        <v>400</v>
      </c>
      <c r="N385" s="15" t="s">
        <v>37</v>
      </c>
      <c r="O385" s="15">
        <v>271039015</v>
      </c>
      <c r="P385" s="121"/>
    </row>
    <row r="386" spans="1:16" s="58" customFormat="1" ht="41.25" customHeight="1" x14ac:dyDescent="0.3">
      <c r="A386" s="55"/>
      <c r="B386" s="299" t="s">
        <v>184</v>
      </c>
      <c r="C386" s="299"/>
      <c r="D386" s="55"/>
      <c r="E386" s="55"/>
      <c r="F386" s="55"/>
      <c r="G386" s="150">
        <f>G388+G390</f>
        <v>0</v>
      </c>
      <c r="H386" s="150">
        <f t="shared" ref="H386:M386" si="46">H388+H390</f>
        <v>0</v>
      </c>
      <c r="I386" s="150">
        <f t="shared" si="46"/>
        <v>0</v>
      </c>
      <c r="J386" s="150">
        <f t="shared" si="46"/>
        <v>0</v>
      </c>
      <c r="K386" s="150">
        <f t="shared" si="46"/>
        <v>6800</v>
      </c>
      <c r="L386" s="150">
        <f t="shared" si="46"/>
        <v>6800</v>
      </c>
      <c r="M386" s="150">
        <f t="shared" si="46"/>
        <v>0</v>
      </c>
      <c r="N386" s="55"/>
      <c r="O386" s="55"/>
      <c r="P386" s="9"/>
    </row>
    <row r="387" spans="1:16" s="10" customFormat="1" ht="41.25" customHeight="1" x14ac:dyDescent="0.3">
      <c r="A387" s="286">
        <v>57</v>
      </c>
      <c r="B387" s="287" t="s">
        <v>79</v>
      </c>
      <c r="C387" s="286" t="s">
        <v>363</v>
      </c>
      <c r="D387" s="286"/>
      <c r="E387" s="1" t="s">
        <v>239</v>
      </c>
      <c r="F387" s="286" t="s">
        <v>62</v>
      </c>
      <c r="G387" s="1"/>
      <c r="H387" s="1"/>
      <c r="I387" s="46"/>
      <c r="J387" s="46"/>
      <c r="K387" s="46">
        <v>300</v>
      </c>
      <c r="L387" s="46"/>
      <c r="M387" s="201"/>
      <c r="N387" s="1"/>
      <c r="O387" s="15"/>
      <c r="P387" s="121"/>
    </row>
    <row r="388" spans="1:16" s="10" customFormat="1" ht="41.25" customHeight="1" x14ac:dyDescent="0.3">
      <c r="A388" s="286"/>
      <c r="B388" s="287"/>
      <c r="C388" s="286"/>
      <c r="D388" s="286"/>
      <c r="E388" s="1" t="s">
        <v>17</v>
      </c>
      <c r="F388" s="286"/>
      <c r="G388" s="1"/>
      <c r="H388" s="1"/>
      <c r="I388" s="46"/>
      <c r="J388" s="46"/>
      <c r="K388" s="46">
        <v>6800</v>
      </c>
      <c r="L388" s="46"/>
      <c r="M388" s="201"/>
      <c r="N388" s="1" t="s">
        <v>69</v>
      </c>
      <c r="O388" s="15"/>
      <c r="P388" s="121"/>
    </row>
    <row r="389" spans="1:16" s="10" customFormat="1" ht="41.25" customHeight="1" x14ac:dyDescent="0.3">
      <c r="A389" s="286">
        <v>58</v>
      </c>
      <c r="B389" s="287" t="s">
        <v>80</v>
      </c>
      <c r="C389" s="286" t="s">
        <v>363</v>
      </c>
      <c r="D389" s="286"/>
      <c r="E389" s="1" t="s">
        <v>239</v>
      </c>
      <c r="F389" s="286" t="s">
        <v>62</v>
      </c>
      <c r="G389" s="1"/>
      <c r="H389" s="1"/>
      <c r="I389" s="46"/>
      <c r="J389" s="46"/>
      <c r="K389" s="46"/>
      <c r="L389" s="46">
        <v>300</v>
      </c>
      <c r="M389" s="201"/>
      <c r="N389" s="1"/>
      <c r="O389" s="15"/>
      <c r="P389" s="121"/>
    </row>
    <row r="390" spans="1:16" s="10" customFormat="1" ht="41.25" customHeight="1" x14ac:dyDescent="0.3">
      <c r="A390" s="286"/>
      <c r="B390" s="287"/>
      <c r="C390" s="286"/>
      <c r="D390" s="286"/>
      <c r="E390" s="1" t="s">
        <v>17</v>
      </c>
      <c r="F390" s="286"/>
      <c r="G390" s="1"/>
      <c r="H390" s="1"/>
      <c r="I390" s="46"/>
      <c r="J390" s="46"/>
      <c r="K390" s="46"/>
      <c r="L390" s="46">
        <v>6800</v>
      </c>
      <c r="M390" s="201"/>
      <c r="N390" s="1" t="s">
        <v>69</v>
      </c>
      <c r="O390" s="15"/>
      <c r="P390" s="121"/>
    </row>
    <row r="391" spans="1:16" ht="41.25" customHeight="1" x14ac:dyDescent="0.3">
      <c r="A391" s="1"/>
      <c r="B391" s="299" t="s">
        <v>81</v>
      </c>
      <c r="C391" s="301"/>
      <c r="D391" s="301"/>
      <c r="E391" s="301"/>
      <c r="F391" s="301"/>
      <c r="G391" s="301"/>
      <c r="H391" s="301"/>
      <c r="I391" s="301"/>
      <c r="J391" s="301"/>
      <c r="K391" s="301"/>
      <c r="L391" s="301"/>
      <c r="M391" s="301"/>
      <c r="N391" s="301"/>
      <c r="O391" s="301"/>
      <c r="P391" s="299"/>
    </row>
    <row r="392" spans="1:16" s="6" customFormat="1" ht="75" x14ac:dyDescent="0.3">
      <c r="A392" s="12"/>
      <c r="B392" s="62" t="s">
        <v>608</v>
      </c>
      <c r="C392" s="286" t="s">
        <v>606</v>
      </c>
      <c r="D392" s="286" t="s">
        <v>54</v>
      </c>
      <c r="E392" s="286" t="s">
        <v>52</v>
      </c>
      <c r="F392" s="63"/>
      <c r="G392" s="1">
        <v>3</v>
      </c>
      <c r="H392" s="1">
        <v>3</v>
      </c>
      <c r="I392" s="1">
        <v>4</v>
      </c>
      <c r="J392" s="1">
        <v>3</v>
      </c>
      <c r="K392" s="1"/>
      <c r="L392" s="1"/>
      <c r="M392" s="1"/>
    </row>
    <row r="393" spans="1:16" s="6" customFormat="1" ht="30" customHeight="1" x14ac:dyDescent="0.3">
      <c r="A393" s="12"/>
      <c r="B393" s="50" t="s">
        <v>82</v>
      </c>
      <c r="C393" s="286"/>
      <c r="D393" s="286"/>
      <c r="E393" s="286"/>
      <c r="F393" s="63"/>
      <c r="G393" s="1"/>
      <c r="H393" s="1"/>
      <c r="I393" s="1">
        <v>2</v>
      </c>
      <c r="J393" s="1">
        <v>1</v>
      </c>
      <c r="K393" s="1"/>
      <c r="L393" s="1"/>
      <c r="M393" s="1"/>
    </row>
    <row r="394" spans="1:16" s="6" customFormat="1" ht="32.25" customHeight="1" x14ac:dyDescent="0.3">
      <c r="A394" s="12"/>
      <c r="B394" s="50" t="s">
        <v>83</v>
      </c>
      <c r="C394" s="286"/>
      <c r="D394" s="286"/>
      <c r="E394" s="286"/>
      <c r="F394" s="63"/>
      <c r="G394" s="1">
        <v>3</v>
      </c>
      <c r="H394" s="1">
        <v>3</v>
      </c>
      <c r="I394" s="1">
        <v>2</v>
      </c>
      <c r="J394" s="1">
        <v>2</v>
      </c>
      <c r="K394" s="1"/>
      <c r="L394" s="1"/>
      <c r="M394" s="1"/>
    </row>
    <row r="395" spans="1:16" ht="41.25" customHeight="1" x14ac:dyDescent="0.3">
      <c r="A395" s="1"/>
      <c r="B395" s="299" t="s">
        <v>244</v>
      </c>
      <c r="C395" s="301"/>
      <c r="D395" s="301"/>
      <c r="E395" s="301"/>
      <c r="F395" s="301"/>
      <c r="G395" s="301"/>
      <c r="H395" s="301"/>
      <c r="I395" s="301"/>
      <c r="J395" s="301"/>
      <c r="K395" s="301"/>
      <c r="L395" s="301"/>
      <c r="M395" s="301"/>
      <c r="N395" s="301"/>
      <c r="O395" s="301"/>
      <c r="P395" s="299"/>
    </row>
    <row r="396" spans="1:16" ht="41.25" customHeight="1" x14ac:dyDescent="0.3">
      <c r="A396" s="1"/>
      <c r="B396" s="299" t="s">
        <v>235</v>
      </c>
      <c r="C396" s="299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78"/>
      <c r="O396" s="55"/>
      <c r="P396" s="9"/>
    </row>
    <row r="397" spans="1:16" ht="41.25" customHeight="1" x14ac:dyDescent="0.3">
      <c r="A397" s="286">
        <v>59</v>
      </c>
      <c r="B397" s="299" t="s">
        <v>607</v>
      </c>
      <c r="C397" s="301" t="s">
        <v>84</v>
      </c>
      <c r="D397" s="55"/>
      <c r="E397" s="55" t="s">
        <v>85</v>
      </c>
      <c r="F397" s="301" t="s">
        <v>62</v>
      </c>
      <c r="G397" s="55">
        <f>G399+G404+G409+G412</f>
        <v>0</v>
      </c>
      <c r="H397" s="55">
        <f t="shared" ref="H397:M397" si="47">H399+H404+H409+H412</f>
        <v>0</v>
      </c>
      <c r="I397" s="55">
        <f t="shared" si="47"/>
        <v>0</v>
      </c>
      <c r="J397" s="55">
        <f t="shared" si="47"/>
        <v>0</v>
      </c>
      <c r="K397" s="55">
        <f t="shared" si="47"/>
        <v>0</v>
      </c>
      <c r="L397" s="55">
        <f t="shared" si="47"/>
        <v>0</v>
      </c>
      <c r="M397" s="55">
        <f t="shared" si="47"/>
        <v>4</v>
      </c>
      <c r="N397" s="55"/>
      <c r="O397" s="55"/>
      <c r="P397" s="9"/>
    </row>
    <row r="398" spans="1:16" ht="41.25" customHeight="1" x14ac:dyDescent="0.3">
      <c r="A398" s="286"/>
      <c r="B398" s="299"/>
      <c r="C398" s="301"/>
      <c r="D398" s="55"/>
      <c r="E398" s="55" t="s">
        <v>17</v>
      </c>
      <c r="F398" s="301"/>
      <c r="G398" s="78">
        <f>G400+G401+G405+G406+G410+G411+G413+G414</f>
        <v>0</v>
      </c>
      <c r="H398" s="78">
        <f t="shared" ref="H398:M398" si="48">H400+H401+H405+H406+H410+H411+H413+H414</f>
        <v>1</v>
      </c>
      <c r="I398" s="78">
        <f t="shared" si="48"/>
        <v>40</v>
      </c>
      <c r="J398" s="78">
        <f t="shared" si="48"/>
        <v>133.80000000000001</v>
      </c>
      <c r="K398" s="78">
        <f t="shared" si="48"/>
        <v>0</v>
      </c>
      <c r="L398" s="78">
        <f t="shared" si="48"/>
        <v>17200</v>
      </c>
      <c r="M398" s="78">
        <f t="shared" si="48"/>
        <v>27200</v>
      </c>
      <c r="N398" s="78"/>
      <c r="O398" s="55"/>
      <c r="P398" s="9"/>
    </row>
    <row r="399" spans="1:16" s="10" customFormat="1" ht="41.25" customHeight="1" x14ac:dyDescent="0.3">
      <c r="A399" s="303"/>
      <c r="B399" s="305" t="s">
        <v>467</v>
      </c>
      <c r="C399" s="303" t="s">
        <v>243</v>
      </c>
      <c r="D399" s="303"/>
      <c r="E399" s="15" t="s">
        <v>85</v>
      </c>
      <c r="F399" s="303" t="s">
        <v>62</v>
      </c>
      <c r="G399" s="15"/>
      <c r="H399" s="15"/>
      <c r="I399" s="15"/>
      <c r="J399" s="15"/>
      <c r="K399" s="15"/>
      <c r="L399" s="15"/>
      <c r="M399" s="15">
        <v>1</v>
      </c>
      <c r="N399" s="15"/>
      <c r="O399" s="15"/>
      <c r="P399" s="121"/>
    </row>
    <row r="400" spans="1:16" s="10" customFormat="1" ht="41.25" customHeight="1" x14ac:dyDescent="0.3">
      <c r="A400" s="303"/>
      <c r="B400" s="305"/>
      <c r="C400" s="303"/>
      <c r="D400" s="303"/>
      <c r="E400" s="303" t="s">
        <v>17</v>
      </c>
      <c r="F400" s="303"/>
      <c r="G400" s="15"/>
      <c r="H400" s="15"/>
      <c r="I400" s="15"/>
      <c r="J400" s="15"/>
      <c r="K400" s="15"/>
      <c r="L400" s="15">
        <v>6000</v>
      </c>
      <c r="M400" s="15">
        <v>6000</v>
      </c>
      <c r="N400" s="15" t="s">
        <v>20</v>
      </c>
      <c r="O400" s="15">
        <v>271016011</v>
      </c>
      <c r="P400" s="121"/>
    </row>
    <row r="401" spans="1:16" s="10" customFormat="1" ht="41.25" customHeight="1" x14ac:dyDescent="0.3">
      <c r="A401" s="303"/>
      <c r="B401" s="305"/>
      <c r="C401" s="303"/>
      <c r="D401" s="303"/>
      <c r="E401" s="303"/>
      <c r="F401" s="303"/>
      <c r="G401" s="15"/>
      <c r="H401" s="15"/>
      <c r="I401" s="15">
        <f>I402</f>
        <v>10</v>
      </c>
      <c r="J401" s="15">
        <f>J402</f>
        <v>35.5</v>
      </c>
      <c r="K401" s="15"/>
      <c r="L401" s="15"/>
      <c r="M401" s="15">
        <v>3000</v>
      </c>
      <c r="N401" s="15" t="s">
        <v>37</v>
      </c>
      <c r="O401" s="15">
        <v>271016015</v>
      </c>
      <c r="P401" s="121"/>
    </row>
    <row r="402" spans="1:16" s="10" customFormat="1" ht="41.25" customHeight="1" x14ac:dyDescent="0.3">
      <c r="A402" s="15"/>
      <c r="B402" s="121" t="s">
        <v>193</v>
      </c>
      <c r="C402" s="15"/>
      <c r="D402" s="15"/>
      <c r="E402" s="15"/>
      <c r="F402" s="15"/>
      <c r="G402" s="15"/>
      <c r="H402" s="15"/>
      <c r="I402" s="15">
        <v>10</v>
      </c>
      <c r="J402" s="15">
        <v>35.5</v>
      </c>
      <c r="K402" s="15"/>
      <c r="L402" s="15"/>
      <c r="M402" s="15"/>
      <c r="N402" s="15"/>
      <c r="O402" s="15"/>
      <c r="P402" s="91"/>
    </row>
    <row r="403" spans="1:16" s="10" customFormat="1" ht="41.25" customHeight="1" x14ac:dyDescent="0.3">
      <c r="A403" s="15"/>
      <c r="B403" s="121" t="s">
        <v>82</v>
      </c>
      <c r="C403" s="15"/>
      <c r="D403" s="15"/>
      <c r="E403" s="15"/>
      <c r="F403" s="15"/>
      <c r="G403" s="15"/>
      <c r="H403" s="15"/>
      <c r="I403" s="15"/>
      <c r="J403" s="15"/>
      <c r="K403" s="15"/>
      <c r="L403" s="15">
        <f>L400+L401</f>
        <v>6000</v>
      </c>
      <c r="M403" s="15">
        <f>M400+M401</f>
        <v>9000</v>
      </c>
      <c r="N403" s="15"/>
      <c r="O403" s="15"/>
      <c r="P403" s="91"/>
    </row>
    <row r="404" spans="1:16" s="10" customFormat="1" ht="41.25" customHeight="1" x14ac:dyDescent="0.3">
      <c r="A404" s="303"/>
      <c r="B404" s="305" t="s">
        <v>432</v>
      </c>
      <c r="C404" s="303" t="s">
        <v>243</v>
      </c>
      <c r="D404" s="303"/>
      <c r="E404" s="15" t="s">
        <v>85</v>
      </c>
      <c r="F404" s="303" t="s">
        <v>62</v>
      </c>
      <c r="G404" s="15"/>
      <c r="H404" s="15"/>
      <c r="I404" s="15"/>
      <c r="J404" s="15"/>
      <c r="K404" s="15"/>
      <c r="L404" s="15"/>
      <c r="M404" s="15">
        <v>1</v>
      </c>
      <c r="N404" s="15"/>
      <c r="O404" s="15"/>
      <c r="P404" s="121"/>
    </row>
    <row r="405" spans="1:16" s="10" customFormat="1" ht="41.25" customHeight="1" x14ac:dyDescent="0.3">
      <c r="A405" s="303"/>
      <c r="B405" s="305"/>
      <c r="C405" s="303"/>
      <c r="D405" s="303"/>
      <c r="E405" s="303" t="s">
        <v>17</v>
      </c>
      <c r="F405" s="303"/>
      <c r="G405" s="15"/>
      <c r="H405" s="15"/>
      <c r="I405" s="15"/>
      <c r="J405" s="15"/>
      <c r="K405" s="15"/>
      <c r="L405" s="15">
        <v>5200</v>
      </c>
      <c r="M405" s="15">
        <v>5200</v>
      </c>
      <c r="N405" s="15" t="s">
        <v>20</v>
      </c>
      <c r="O405" s="15">
        <v>271016011</v>
      </c>
      <c r="P405" s="121"/>
    </row>
    <row r="406" spans="1:16" s="10" customFormat="1" ht="41.25" customHeight="1" x14ac:dyDescent="0.3">
      <c r="A406" s="303"/>
      <c r="B406" s="305"/>
      <c r="C406" s="303"/>
      <c r="D406" s="303"/>
      <c r="E406" s="303"/>
      <c r="F406" s="303"/>
      <c r="G406" s="15"/>
      <c r="H406" s="15">
        <f>H407</f>
        <v>1</v>
      </c>
      <c r="I406" s="15">
        <f>I407</f>
        <v>30</v>
      </c>
      <c r="J406" s="15">
        <f>J407</f>
        <v>98.300000000000011</v>
      </c>
      <c r="K406" s="15"/>
      <c r="L406" s="15"/>
      <c r="M406" s="15">
        <v>2600</v>
      </c>
      <c r="N406" s="15" t="s">
        <v>37</v>
      </c>
      <c r="O406" s="15">
        <v>271016015</v>
      </c>
      <c r="P406" s="121"/>
    </row>
    <row r="407" spans="1:16" s="10" customFormat="1" ht="41.25" customHeight="1" x14ac:dyDescent="0.3">
      <c r="A407" s="15"/>
      <c r="B407" s="121" t="s">
        <v>193</v>
      </c>
      <c r="C407" s="15"/>
      <c r="D407" s="15"/>
      <c r="E407" s="15"/>
      <c r="F407" s="15"/>
      <c r="G407" s="15"/>
      <c r="H407" s="15">
        <v>1</v>
      </c>
      <c r="I407" s="15">
        <v>30</v>
      </c>
      <c r="J407" s="15">
        <f>128.3-30</f>
        <v>98.300000000000011</v>
      </c>
      <c r="K407" s="15"/>
      <c r="L407" s="15"/>
      <c r="M407" s="15"/>
      <c r="N407" s="15"/>
      <c r="O407" s="15"/>
      <c r="P407" s="91"/>
    </row>
    <row r="408" spans="1:16" s="10" customFormat="1" ht="41.25" customHeight="1" x14ac:dyDescent="0.3">
      <c r="A408" s="15"/>
      <c r="B408" s="121" t="s">
        <v>82</v>
      </c>
      <c r="C408" s="15"/>
      <c r="D408" s="15"/>
      <c r="E408" s="15"/>
      <c r="F408" s="15"/>
      <c r="G408" s="15"/>
      <c r="H408" s="15"/>
      <c r="I408" s="15"/>
      <c r="J408" s="15"/>
      <c r="K408" s="15"/>
      <c r="L408" s="15">
        <f>L405+L406</f>
        <v>5200</v>
      </c>
      <c r="M408" s="15">
        <f>M405+M406</f>
        <v>7800</v>
      </c>
      <c r="N408" s="15"/>
      <c r="O408" s="15"/>
      <c r="P408" s="91"/>
    </row>
    <row r="409" spans="1:16" s="10" customFormat="1" ht="41.25" customHeight="1" x14ac:dyDescent="0.3">
      <c r="A409" s="303"/>
      <c r="B409" s="305" t="s">
        <v>430</v>
      </c>
      <c r="C409" s="303" t="s">
        <v>243</v>
      </c>
      <c r="D409" s="303"/>
      <c r="E409" s="15" t="s">
        <v>85</v>
      </c>
      <c r="F409" s="303" t="s">
        <v>62</v>
      </c>
      <c r="G409" s="15"/>
      <c r="H409" s="15"/>
      <c r="I409" s="15"/>
      <c r="J409" s="15"/>
      <c r="K409" s="15"/>
      <c r="L409" s="15"/>
      <c r="M409" s="15">
        <v>1</v>
      </c>
      <c r="N409" s="15"/>
      <c r="O409" s="78"/>
      <c r="P409" s="91"/>
    </row>
    <row r="410" spans="1:16" s="10" customFormat="1" ht="41.25" customHeight="1" x14ac:dyDescent="0.3">
      <c r="A410" s="303"/>
      <c r="B410" s="305"/>
      <c r="C410" s="303"/>
      <c r="D410" s="303"/>
      <c r="E410" s="303" t="s">
        <v>17</v>
      </c>
      <c r="F410" s="303"/>
      <c r="G410" s="15"/>
      <c r="H410" s="15"/>
      <c r="I410" s="15"/>
      <c r="J410" s="15"/>
      <c r="K410" s="15"/>
      <c r="L410" s="15">
        <v>6000</v>
      </c>
      <c r="M410" s="15">
        <v>6000</v>
      </c>
      <c r="N410" s="15" t="s">
        <v>20</v>
      </c>
      <c r="O410" s="15">
        <v>271016011</v>
      </c>
      <c r="P410" s="91"/>
    </row>
    <row r="411" spans="1:16" s="10" customFormat="1" ht="41.25" customHeight="1" x14ac:dyDescent="0.3">
      <c r="A411" s="303"/>
      <c r="B411" s="305"/>
      <c r="C411" s="303"/>
      <c r="D411" s="303"/>
      <c r="E411" s="303"/>
      <c r="F411" s="303"/>
      <c r="G411" s="15"/>
      <c r="H411" s="15"/>
      <c r="I411" s="15"/>
      <c r="J411" s="15"/>
      <c r="K411" s="15"/>
      <c r="L411" s="15"/>
      <c r="M411" s="15">
        <v>3000</v>
      </c>
      <c r="N411" s="15" t="s">
        <v>37</v>
      </c>
      <c r="O411" s="15">
        <v>271016015</v>
      </c>
      <c r="P411" s="91"/>
    </row>
    <row r="412" spans="1:16" s="10" customFormat="1" ht="41.25" customHeight="1" x14ac:dyDescent="0.3">
      <c r="A412" s="303"/>
      <c r="B412" s="305" t="s">
        <v>371</v>
      </c>
      <c r="C412" s="303" t="s">
        <v>243</v>
      </c>
      <c r="D412" s="303"/>
      <c r="E412" s="15" t="s">
        <v>85</v>
      </c>
      <c r="F412" s="303" t="s">
        <v>62</v>
      </c>
      <c r="G412" s="15"/>
      <c r="H412" s="15"/>
      <c r="I412" s="15"/>
      <c r="J412" s="15"/>
      <c r="K412" s="15"/>
      <c r="L412" s="15"/>
      <c r="M412" s="15">
        <v>1</v>
      </c>
      <c r="N412" s="15"/>
      <c r="O412" s="78"/>
      <c r="P412" s="91"/>
    </row>
    <row r="413" spans="1:16" s="10" customFormat="1" ht="41.25" customHeight="1" x14ac:dyDescent="0.3">
      <c r="A413" s="303"/>
      <c r="B413" s="305"/>
      <c r="C413" s="303"/>
      <c r="D413" s="303"/>
      <c r="E413" s="303" t="s">
        <v>17</v>
      </c>
      <c r="F413" s="303"/>
      <c r="G413" s="15"/>
      <c r="H413" s="15"/>
      <c r="I413" s="15"/>
      <c r="J413" s="15"/>
      <c r="K413" s="15"/>
      <c r="L413" s="15"/>
      <c r="M413" s="15">
        <v>1120</v>
      </c>
      <c r="N413" s="15" t="s">
        <v>20</v>
      </c>
      <c r="O413" s="15">
        <v>271016011</v>
      </c>
      <c r="P413" s="91"/>
    </row>
    <row r="414" spans="1:16" s="10" customFormat="1" ht="41.25" customHeight="1" x14ac:dyDescent="0.3">
      <c r="A414" s="303"/>
      <c r="B414" s="305"/>
      <c r="C414" s="303"/>
      <c r="D414" s="303"/>
      <c r="E414" s="303"/>
      <c r="F414" s="303"/>
      <c r="G414" s="15"/>
      <c r="H414" s="15"/>
      <c r="I414" s="15"/>
      <c r="J414" s="15"/>
      <c r="K414" s="15"/>
      <c r="L414" s="15"/>
      <c r="M414" s="15">
        <v>280</v>
      </c>
      <c r="N414" s="15" t="s">
        <v>37</v>
      </c>
      <c r="O414" s="15">
        <v>271016015</v>
      </c>
      <c r="P414" s="91"/>
    </row>
    <row r="415" spans="1:16" ht="41.25" customHeight="1" x14ac:dyDescent="0.3">
      <c r="A415" s="286">
        <v>60</v>
      </c>
      <c r="B415" s="299" t="s">
        <v>737</v>
      </c>
      <c r="C415" s="301" t="s">
        <v>84</v>
      </c>
      <c r="D415" s="303"/>
      <c r="E415" s="55" t="s">
        <v>85</v>
      </c>
      <c r="F415" s="301" t="s">
        <v>56</v>
      </c>
      <c r="G415" s="55">
        <f>G417+G419+G421+G423+G425+G427</f>
        <v>0</v>
      </c>
      <c r="H415" s="55">
        <f t="shared" ref="H415:M415" si="49">H417+H419+H421+H423+H425+H427</f>
        <v>0</v>
      </c>
      <c r="I415" s="55">
        <f t="shared" si="49"/>
        <v>0</v>
      </c>
      <c r="J415" s="55">
        <f t="shared" si="49"/>
        <v>0</v>
      </c>
      <c r="K415" s="55">
        <f t="shared" si="49"/>
        <v>1</v>
      </c>
      <c r="L415" s="55">
        <f t="shared" si="49"/>
        <v>3</v>
      </c>
      <c r="M415" s="55">
        <f t="shared" si="49"/>
        <v>2</v>
      </c>
      <c r="N415" s="55"/>
      <c r="O415" s="55"/>
      <c r="P415" s="9"/>
    </row>
    <row r="416" spans="1:16" ht="41.25" customHeight="1" x14ac:dyDescent="0.3">
      <c r="A416" s="286"/>
      <c r="B416" s="299"/>
      <c r="C416" s="301"/>
      <c r="D416" s="303"/>
      <c r="E416" s="55" t="s">
        <v>17</v>
      </c>
      <c r="F416" s="301"/>
      <c r="G416" s="55">
        <f>G418+G420+G422+G424+G426+G428</f>
        <v>0</v>
      </c>
      <c r="H416" s="55">
        <f t="shared" ref="H416:M416" si="50">H418+H420+H422+H424+H426+H428</f>
        <v>0</v>
      </c>
      <c r="I416" s="55">
        <f t="shared" si="50"/>
        <v>0</v>
      </c>
      <c r="J416" s="55">
        <f t="shared" si="50"/>
        <v>0</v>
      </c>
      <c r="K416" s="55">
        <f t="shared" si="50"/>
        <v>500</v>
      </c>
      <c r="L416" s="55">
        <f t="shared" si="50"/>
        <v>1650</v>
      </c>
      <c r="M416" s="55">
        <f t="shared" si="50"/>
        <v>750</v>
      </c>
      <c r="N416" s="55" t="s">
        <v>37</v>
      </c>
      <c r="O416" s="55">
        <v>748032015</v>
      </c>
      <c r="P416" s="9"/>
    </row>
    <row r="417" spans="1:64" s="188" customFormat="1" ht="60.75" customHeight="1" x14ac:dyDescent="0.3">
      <c r="A417" s="292"/>
      <c r="B417" s="293" t="s">
        <v>738</v>
      </c>
      <c r="C417" s="294" t="s">
        <v>198</v>
      </c>
      <c r="D417" s="165"/>
      <c r="E417" s="202" t="s">
        <v>85</v>
      </c>
      <c r="F417" s="294" t="s">
        <v>56</v>
      </c>
      <c r="G417" s="165"/>
      <c r="H417" s="165"/>
      <c r="I417" s="165"/>
      <c r="J417" s="165"/>
      <c r="K417" s="165"/>
      <c r="L417" s="165">
        <v>1</v>
      </c>
      <c r="M417" s="165"/>
      <c r="N417" s="165"/>
      <c r="O417" s="165"/>
      <c r="P417" s="164"/>
      <c r="Q417" s="88"/>
      <c r="R417" s="88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A417" s="57"/>
      <c r="BB417" s="57"/>
      <c r="BC417" s="57"/>
      <c r="BD417" s="57"/>
      <c r="BE417" s="57"/>
      <c r="BF417" s="57"/>
      <c r="BG417" s="57"/>
      <c r="BH417" s="57"/>
      <c r="BI417" s="57"/>
      <c r="BJ417" s="57"/>
      <c r="BK417" s="57"/>
      <c r="BL417" s="187"/>
    </row>
    <row r="418" spans="1:64" s="188" customFormat="1" ht="60.75" customHeight="1" x14ac:dyDescent="0.3">
      <c r="A418" s="292"/>
      <c r="B418" s="293"/>
      <c r="C418" s="294"/>
      <c r="D418" s="165"/>
      <c r="E418" s="165" t="s">
        <v>17</v>
      </c>
      <c r="F418" s="294"/>
      <c r="G418" s="165"/>
      <c r="H418" s="165"/>
      <c r="I418" s="165"/>
      <c r="J418" s="165"/>
      <c r="K418" s="165"/>
      <c r="L418" s="165">
        <v>350</v>
      </c>
      <c r="M418" s="165"/>
      <c r="N418" s="109" t="s">
        <v>37</v>
      </c>
      <c r="O418" s="165"/>
      <c r="P418" s="164"/>
      <c r="Q418" s="88"/>
      <c r="R418" s="88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A418" s="57"/>
      <c r="BB418" s="57"/>
      <c r="BC418" s="57"/>
      <c r="BD418" s="57"/>
      <c r="BE418" s="57"/>
      <c r="BF418" s="57"/>
      <c r="BG418" s="57"/>
      <c r="BH418" s="57"/>
      <c r="BI418" s="57"/>
      <c r="BJ418" s="57"/>
      <c r="BK418" s="57"/>
      <c r="BL418" s="187"/>
    </row>
    <row r="419" spans="1:64" s="188" customFormat="1" ht="60.75" customHeight="1" x14ac:dyDescent="0.3">
      <c r="A419" s="292"/>
      <c r="B419" s="293" t="s">
        <v>739</v>
      </c>
      <c r="C419" s="294" t="s">
        <v>198</v>
      </c>
      <c r="D419" s="165"/>
      <c r="E419" s="202" t="s">
        <v>85</v>
      </c>
      <c r="F419" s="294" t="s">
        <v>56</v>
      </c>
      <c r="G419" s="165"/>
      <c r="H419" s="165"/>
      <c r="I419" s="165"/>
      <c r="J419" s="165"/>
      <c r="K419" s="165"/>
      <c r="L419" s="165"/>
      <c r="M419" s="165">
        <v>1</v>
      </c>
      <c r="N419" s="165"/>
      <c r="O419" s="165"/>
      <c r="P419" s="164"/>
      <c r="Q419" s="88"/>
      <c r="R419" s="88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A419" s="57"/>
      <c r="BB419" s="57"/>
      <c r="BC419" s="57"/>
      <c r="BD419" s="57"/>
      <c r="BE419" s="57"/>
      <c r="BF419" s="57"/>
      <c r="BG419" s="57"/>
      <c r="BH419" s="57"/>
      <c r="BI419" s="57"/>
      <c r="BJ419" s="57"/>
      <c r="BK419" s="57"/>
      <c r="BL419" s="187"/>
    </row>
    <row r="420" spans="1:64" s="188" customFormat="1" ht="60.75" customHeight="1" x14ac:dyDescent="0.3">
      <c r="A420" s="292"/>
      <c r="B420" s="293"/>
      <c r="C420" s="294"/>
      <c r="D420" s="165"/>
      <c r="E420" s="165" t="s">
        <v>17</v>
      </c>
      <c r="F420" s="294"/>
      <c r="G420" s="165"/>
      <c r="H420" s="165"/>
      <c r="I420" s="165"/>
      <c r="J420" s="165"/>
      <c r="K420" s="165"/>
      <c r="L420" s="165"/>
      <c r="M420" s="165">
        <v>450</v>
      </c>
      <c r="N420" s="109" t="s">
        <v>37</v>
      </c>
      <c r="O420" s="165"/>
      <c r="P420" s="164"/>
      <c r="Q420" s="88"/>
      <c r="R420" s="88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A420" s="57"/>
      <c r="BB420" s="57"/>
      <c r="BC420" s="57"/>
      <c r="BD420" s="57"/>
      <c r="BE420" s="57"/>
      <c r="BF420" s="57"/>
      <c r="BG420" s="57"/>
      <c r="BH420" s="57"/>
      <c r="BI420" s="57"/>
      <c r="BJ420" s="57"/>
      <c r="BK420" s="57"/>
      <c r="BL420" s="187"/>
    </row>
    <row r="421" spans="1:64" s="188" customFormat="1" ht="60.75" customHeight="1" x14ac:dyDescent="0.3">
      <c r="A421" s="292"/>
      <c r="B421" s="293" t="s">
        <v>740</v>
      </c>
      <c r="C421" s="294" t="s">
        <v>198</v>
      </c>
      <c r="D421" s="165"/>
      <c r="E421" s="202" t="s">
        <v>85</v>
      </c>
      <c r="F421" s="294" t="s">
        <v>56</v>
      </c>
      <c r="G421" s="165"/>
      <c r="H421" s="165"/>
      <c r="I421" s="165"/>
      <c r="J421" s="165"/>
      <c r="K421" s="165"/>
      <c r="L421" s="165">
        <v>1</v>
      </c>
      <c r="M421" s="165"/>
      <c r="N421" s="165"/>
      <c r="O421" s="165"/>
      <c r="P421" s="164"/>
      <c r="Q421" s="88"/>
      <c r="R421" s="88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  <c r="BD421" s="57"/>
      <c r="BE421" s="57"/>
      <c r="BF421" s="57"/>
      <c r="BG421" s="57"/>
      <c r="BH421" s="57"/>
      <c r="BI421" s="57"/>
      <c r="BJ421" s="57"/>
      <c r="BK421" s="57"/>
      <c r="BL421" s="187"/>
    </row>
    <row r="422" spans="1:64" s="188" customFormat="1" ht="60.75" customHeight="1" x14ac:dyDescent="0.3">
      <c r="A422" s="292"/>
      <c r="B422" s="293"/>
      <c r="C422" s="294"/>
      <c r="D422" s="165"/>
      <c r="E422" s="165" t="s">
        <v>17</v>
      </c>
      <c r="F422" s="294"/>
      <c r="G422" s="165"/>
      <c r="H422" s="165"/>
      <c r="I422" s="165"/>
      <c r="J422" s="165"/>
      <c r="K422" s="165"/>
      <c r="L422" s="165">
        <v>500</v>
      </c>
      <c r="M422" s="165"/>
      <c r="N422" s="109" t="s">
        <v>37</v>
      </c>
      <c r="O422" s="165"/>
      <c r="P422" s="164"/>
      <c r="Q422" s="88"/>
      <c r="R422" s="88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A422" s="57"/>
      <c r="BB422" s="57"/>
      <c r="BC422" s="57"/>
      <c r="BD422" s="57"/>
      <c r="BE422" s="57"/>
      <c r="BF422" s="57"/>
      <c r="BG422" s="57"/>
      <c r="BH422" s="57"/>
      <c r="BI422" s="57"/>
      <c r="BJ422" s="57"/>
      <c r="BK422" s="57"/>
      <c r="BL422" s="187"/>
    </row>
    <row r="423" spans="1:64" s="188" customFormat="1" ht="60.75" customHeight="1" x14ac:dyDescent="0.3">
      <c r="A423" s="292"/>
      <c r="B423" s="293" t="s">
        <v>741</v>
      </c>
      <c r="C423" s="294" t="s">
        <v>198</v>
      </c>
      <c r="D423" s="165"/>
      <c r="E423" s="202" t="s">
        <v>85</v>
      </c>
      <c r="F423" s="294" t="s">
        <v>56</v>
      </c>
      <c r="G423" s="165"/>
      <c r="H423" s="165"/>
      <c r="I423" s="165"/>
      <c r="J423" s="165"/>
      <c r="K423" s="165"/>
      <c r="L423" s="165">
        <v>1</v>
      </c>
      <c r="M423" s="165"/>
      <c r="N423" s="165"/>
      <c r="O423" s="165"/>
      <c r="P423" s="164"/>
      <c r="Q423" s="88"/>
      <c r="R423" s="88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  <c r="AY423" s="57"/>
      <c r="AZ423" s="57"/>
      <c r="BA423" s="57"/>
      <c r="BB423" s="57"/>
      <c r="BC423" s="57"/>
      <c r="BD423" s="57"/>
      <c r="BE423" s="57"/>
      <c r="BF423" s="57"/>
      <c r="BG423" s="57"/>
      <c r="BH423" s="57"/>
      <c r="BI423" s="57"/>
      <c r="BJ423" s="57"/>
      <c r="BK423" s="57"/>
      <c r="BL423" s="187"/>
    </row>
    <row r="424" spans="1:64" s="188" customFormat="1" ht="60.75" customHeight="1" x14ac:dyDescent="0.3">
      <c r="A424" s="292"/>
      <c r="B424" s="293"/>
      <c r="C424" s="294"/>
      <c r="D424" s="165"/>
      <c r="E424" s="165" t="s">
        <v>17</v>
      </c>
      <c r="F424" s="294"/>
      <c r="G424" s="165"/>
      <c r="H424" s="165"/>
      <c r="I424" s="165"/>
      <c r="J424" s="165"/>
      <c r="K424" s="165"/>
      <c r="L424" s="165">
        <v>500</v>
      </c>
      <c r="M424" s="165"/>
      <c r="N424" s="109" t="s">
        <v>37</v>
      </c>
      <c r="O424" s="165"/>
      <c r="P424" s="164"/>
      <c r="Q424" s="88"/>
      <c r="R424" s="88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A424" s="57"/>
      <c r="BB424" s="57"/>
      <c r="BC424" s="57"/>
      <c r="BD424" s="57"/>
      <c r="BE424" s="57"/>
      <c r="BF424" s="57"/>
      <c r="BG424" s="57"/>
      <c r="BH424" s="57"/>
      <c r="BI424" s="57"/>
      <c r="BJ424" s="57"/>
      <c r="BK424" s="57"/>
      <c r="BL424" s="187"/>
    </row>
    <row r="425" spans="1:64" s="188" customFormat="1" ht="60.75" customHeight="1" x14ac:dyDescent="0.3">
      <c r="A425" s="295"/>
      <c r="B425" s="297" t="s">
        <v>742</v>
      </c>
      <c r="C425" s="340" t="s">
        <v>198</v>
      </c>
      <c r="D425" s="165"/>
      <c r="E425" s="202" t="s">
        <v>85</v>
      </c>
      <c r="F425" s="340" t="s">
        <v>56</v>
      </c>
      <c r="G425" s="165"/>
      <c r="H425" s="165"/>
      <c r="I425" s="165"/>
      <c r="J425" s="165"/>
      <c r="K425" s="165">
        <v>1</v>
      </c>
      <c r="L425" s="165"/>
      <c r="M425" s="165"/>
      <c r="N425" s="165"/>
      <c r="O425" s="165"/>
      <c r="P425" s="164"/>
      <c r="Q425" s="88"/>
      <c r="R425" s="88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  <c r="AY425" s="57"/>
      <c r="AZ425" s="57"/>
      <c r="BA425" s="57"/>
      <c r="BB425" s="57"/>
      <c r="BC425" s="57"/>
      <c r="BD425" s="57"/>
      <c r="BE425" s="57"/>
      <c r="BF425" s="57"/>
      <c r="BG425" s="57"/>
      <c r="BH425" s="57"/>
      <c r="BI425" s="57"/>
      <c r="BJ425" s="57"/>
      <c r="BK425" s="57"/>
      <c r="BL425" s="187"/>
    </row>
    <row r="426" spans="1:64" s="188" customFormat="1" ht="60.75" customHeight="1" x14ac:dyDescent="0.3">
      <c r="A426" s="296"/>
      <c r="B426" s="298"/>
      <c r="C426" s="341"/>
      <c r="D426" s="165"/>
      <c r="E426" s="165" t="s">
        <v>17</v>
      </c>
      <c r="F426" s="341"/>
      <c r="G426" s="165"/>
      <c r="H426" s="165"/>
      <c r="I426" s="165"/>
      <c r="J426" s="165"/>
      <c r="K426" s="165">
        <v>500</v>
      </c>
      <c r="L426" s="165"/>
      <c r="M426" s="165"/>
      <c r="N426" s="109" t="s">
        <v>37</v>
      </c>
      <c r="O426" s="165"/>
      <c r="P426" s="164"/>
      <c r="Q426" s="88"/>
      <c r="R426" s="88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  <c r="AY426" s="57"/>
      <c r="AZ426" s="57"/>
      <c r="BA426" s="57"/>
      <c r="BB426" s="57"/>
      <c r="BC426" s="57"/>
      <c r="BD426" s="57"/>
      <c r="BE426" s="57"/>
      <c r="BF426" s="57"/>
      <c r="BG426" s="57"/>
      <c r="BH426" s="57"/>
      <c r="BI426" s="57"/>
      <c r="BJ426" s="57"/>
      <c r="BK426" s="57"/>
      <c r="BL426" s="187"/>
    </row>
    <row r="427" spans="1:64" s="188" customFormat="1" ht="81" customHeight="1" x14ac:dyDescent="0.3">
      <c r="A427" s="292"/>
      <c r="B427" s="293" t="s">
        <v>743</v>
      </c>
      <c r="C427" s="294" t="s">
        <v>198</v>
      </c>
      <c r="D427" s="165"/>
      <c r="E427" s="202" t="s">
        <v>85</v>
      </c>
      <c r="F427" s="294" t="s">
        <v>56</v>
      </c>
      <c r="G427" s="165"/>
      <c r="H427" s="165"/>
      <c r="I427" s="165"/>
      <c r="J427" s="165"/>
      <c r="K427" s="165"/>
      <c r="L427" s="165"/>
      <c r="M427" s="165">
        <v>1</v>
      </c>
      <c r="N427" s="165"/>
      <c r="O427" s="165"/>
      <c r="P427" s="164"/>
      <c r="Q427" s="88"/>
      <c r="R427" s="88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A427" s="57"/>
      <c r="BB427" s="57"/>
      <c r="BC427" s="57"/>
      <c r="BD427" s="57"/>
      <c r="BE427" s="57"/>
      <c r="BF427" s="57"/>
      <c r="BG427" s="57"/>
      <c r="BH427" s="57"/>
      <c r="BI427" s="57"/>
      <c r="BJ427" s="57"/>
      <c r="BK427" s="57"/>
      <c r="BL427" s="187"/>
    </row>
    <row r="428" spans="1:64" s="188" customFormat="1" ht="60.75" customHeight="1" x14ac:dyDescent="0.3">
      <c r="A428" s="292"/>
      <c r="B428" s="293"/>
      <c r="C428" s="294"/>
      <c r="D428" s="165"/>
      <c r="E428" s="165" t="s">
        <v>17</v>
      </c>
      <c r="F428" s="294"/>
      <c r="G428" s="165"/>
      <c r="H428" s="165"/>
      <c r="I428" s="165"/>
      <c r="J428" s="165"/>
      <c r="K428" s="165"/>
      <c r="L428" s="165">
        <v>300</v>
      </c>
      <c r="M428" s="165">
        <v>300</v>
      </c>
      <c r="N428" s="109" t="s">
        <v>37</v>
      </c>
      <c r="O428" s="165"/>
      <c r="P428" s="164"/>
      <c r="Q428" s="88"/>
      <c r="R428" s="88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  <c r="AY428" s="57"/>
      <c r="AZ428" s="57"/>
      <c r="BA428" s="57"/>
      <c r="BB428" s="57"/>
      <c r="BC428" s="57"/>
      <c r="BD428" s="57"/>
      <c r="BE428" s="57"/>
      <c r="BF428" s="57"/>
      <c r="BG428" s="57"/>
      <c r="BH428" s="57"/>
      <c r="BI428" s="57"/>
      <c r="BJ428" s="57"/>
      <c r="BK428" s="57"/>
      <c r="BL428" s="187"/>
    </row>
    <row r="429" spans="1:64" s="88" customFormat="1" ht="41.25" customHeight="1" x14ac:dyDescent="0.25">
      <c r="A429" s="286">
        <v>61</v>
      </c>
      <c r="B429" s="299" t="s">
        <v>609</v>
      </c>
      <c r="C429" s="301" t="s">
        <v>86</v>
      </c>
      <c r="D429" s="301"/>
      <c r="E429" s="55" t="s">
        <v>85</v>
      </c>
      <c r="F429" s="301" t="s">
        <v>56</v>
      </c>
      <c r="G429" s="55">
        <f>G431+G433</f>
        <v>0</v>
      </c>
      <c r="H429" s="55">
        <f t="shared" ref="H429:M429" si="51">H431+H433</f>
        <v>1</v>
      </c>
      <c r="I429" s="55">
        <f t="shared" si="51"/>
        <v>0</v>
      </c>
      <c r="J429" s="55">
        <f t="shared" si="51"/>
        <v>1</v>
      </c>
      <c r="K429" s="55">
        <f t="shared" si="51"/>
        <v>0</v>
      </c>
      <c r="L429" s="55">
        <f t="shared" si="51"/>
        <v>0</v>
      </c>
      <c r="M429" s="55">
        <f t="shared" si="51"/>
        <v>0</v>
      </c>
      <c r="N429" s="55"/>
      <c r="O429" s="55"/>
      <c r="P429" s="9"/>
    </row>
    <row r="430" spans="1:64" s="88" customFormat="1" ht="41.25" customHeight="1" x14ac:dyDescent="0.25">
      <c r="A430" s="286"/>
      <c r="B430" s="299"/>
      <c r="C430" s="301"/>
      <c r="D430" s="301"/>
      <c r="E430" s="55" t="s">
        <v>17</v>
      </c>
      <c r="F430" s="301"/>
      <c r="G430" s="55">
        <f>G432+G434+G435</f>
        <v>0</v>
      </c>
      <c r="H430" s="55">
        <f t="shared" ref="H430:M430" si="52">H432+H434+H435</f>
        <v>30.5</v>
      </c>
      <c r="I430" s="55">
        <f t="shared" si="52"/>
        <v>133.6</v>
      </c>
      <c r="J430" s="55">
        <f t="shared" si="52"/>
        <v>233.4</v>
      </c>
      <c r="K430" s="55">
        <f t="shared" si="52"/>
        <v>0</v>
      </c>
      <c r="L430" s="55">
        <f t="shared" si="52"/>
        <v>0</v>
      </c>
      <c r="M430" s="55">
        <f t="shared" si="52"/>
        <v>0</v>
      </c>
      <c r="N430" s="55" t="s">
        <v>37</v>
      </c>
      <c r="O430" s="55">
        <v>748113015</v>
      </c>
      <c r="P430" s="9"/>
    </row>
    <row r="431" spans="1:64" s="88" customFormat="1" ht="41.25" customHeight="1" x14ac:dyDescent="0.25">
      <c r="A431" s="286"/>
      <c r="B431" s="305" t="s">
        <v>411</v>
      </c>
      <c r="C431" s="303" t="s">
        <v>198</v>
      </c>
      <c r="D431" s="301"/>
      <c r="E431" s="15" t="s">
        <v>85</v>
      </c>
      <c r="F431" s="15"/>
      <c r="G431" s="15"/>
      <c r="H431" s="15">
        <v>1</v>
      </c>
      <c r="I431" s="55"/>
      <c r="J431" s="55"/>
      <c r="K431" s="55"/>
      <c r="L431" s="55"/>
      <c r="M431" s="55"/>
      <c r="N431" s="55"/>
      <c r="O431" s="1"/>
      <c r="P431" s="9"/>
    </row>
    <row r="432" spans="1:64" s="88" customFormat="1" ht="41.25" customHeight="1" x14ac:dyDescent="0.25">
      <c r="A432" s="286"/>
      <c r="B432" s="305"/>
      <c r="C432" s="303"/>
      <c r="D432" s="301"/>
      <c r="E432" s="15" t="s">
        <v>17</v>
      </c>
      <c r="F432" s="15"/>
      <c r="G432" s="15"/>
      <c r="H432" s="15">
        <v>30.5</v>
      </c>
      <c r="I432" s="55"/>
      <c r="J432" s="55"/>
      <c r="K432" s="55"/>
      <c r="L432" s="55"/>
      <c r="M432" s="55"/>
      <c r="N432" s="1" t="s">
        <v>37</v>
      </c>
      <c r="O432" s="1">
        <v>748113015</v>
      </c>
      <c r="P432" s="9"/>
    </row>
    <row r="433" spans="1:16" s="88" customFormat="1" ht="41.25" customHeight="1" x14ac:dyDescent="0.25">
      <c r="A433" s="286"/>
      <c r="B433" s="305" t="s">
        <v>437</v>
      </c>
      <c r="C433" s="303" t="s">
        <v>427</v>
      </c>
      <c r="D433" s="301"/>
      <c r="E433" s="15" t="s">
        <v>85</v>
      </c>
      <c r="F433" s="1"/>
      <c r="G433" s="1"/>
      <c r="H433" s="1"/>
      <c r="I433" s="1"/>
      <c r="J433" s="1">
        <v>1</v>
      </c>
      <c r="K433" s="1"/>
      <c r="L433" s="1"/>
      <c r="M433" s="1"/>
      <c r="N433" s="1"/>
      <c r="O433" s="1"/>
      <c r="P433" s="2"/>
    </row>
    <row r="434" spans="1:16" s="88" customFormat="1" ht="41.25" customHeight="1" x14ac:dyDescent="0.25">
      <c r="A434" s="286"/>
      <c r="B434" s="305"/>
      <c r="C434" s="303"/>
      <c r="D434" s="301"/>
      <c r="E434" s="15" t="s">
        <v>17</v>
      </c>
      <c r="F434" s="1"/>
      <c r="G434" s="1"/>
      <c r="H434" s="1"/>
      <c r="I434" s="1">
        <v>100</v>
      </c>
      <c r="J434" s="1">
        <v>233.4</v>
      </c>
      <c r="K434" s="1"/>
      <c r="L434" s="1"/>
      <c r="M434" s="1"/>
      <c r="N434" s="1" t="s">
        <v>37</v>
      </c>
      <c r="O434" s="1">
        <v>748113015</v>
      </c>
      <c r="P434" s="2"/>
    </row>
    <row r="435" spans="1:16" s="88" customFormat="1" ht="80.25" customHeight="1" x14ac:dyDescent="0.25">
      <c r="A435" s="1"/>
      <c r="B435" s="121" t="s">
        <v>683</v>
      </c>
      <c r="C435" s="15" t="s">
        <v>684</v>
      </c>
      <c r="D435" s="55"/>
      <c r="E435" s="15" t="s">
        <v>17</v>
      </c>
      <c r="F435" s="1"/>
      <c r="G435" s="1"/>
      <c r="H435" s="1"/>
      <c r="I435" s="1">
        <v>33.6</v>
      </c>
      <c r="J435" s="1"/>
      <c r="K435" s="1"/>
      <c r="L435" s="1"/>
      <c r="M435" s="1"/>
      <c r="N435" s="1" t="s">
        <v>676</v>
      </c>
      <c r="O435" s="1">
        <v>455003</v>
      </c>
      <c r="P435" s="2"/>
    </row>
    <row r="436" spans="1:16" s="58" customFormat="1" ht="41.25" customHeight="1" x14ac:dyDescent="0.3">
      <c r="A436" s="55"/>
      <c r="B436" s="299" t="s">
        <v>184</v>
      </c>
      <c r="C436" s="299"/>
      <c r="D436" s="55"/>
      <c r="E436" s="55"/>
      <c r="F436" s="48"/>
      <c r="G436" s="55"/>
      <c r="H436" s="55"/>
      <c r="I436" s="55"/>
      <c r="J436" s="55"/>
      <c r="K436" s="55"/>
      <c r="L436" s="55"/>
      <c r="M436" s="55"/>
      <c r="N436" s="55"/>
      <c r="O436" s="55"/>
      <c r="P436" s="9"/>
    </row>
    <row r="437" spans="1:16" ht="41.25" customHeight="1" x14ac:dyDescent="0.3">
      <c r="A437" s="301">
        <v>62</v>
      </c>
      <c r="B437" s="299" t="s">
        <v>610</v>
      </c>
      <c r="C437" s="301" t="s">
        <v>84</v>
      </c>
      <c r="D437" s="55"/>
      <c r="E437" s="55" t="s">
        <v>85</v>
      </c>
      <c r="F437" s="301" t="s">
        <v>62</v>
      </c>
      <c r="G437" s="55">
        <f t="shared" ref="G437:M437" si="53">G439+G441+G443+G445+G447+G449+G454</f>
        <v>0</v>
      </c>
      <c r="H437" s="55">
        <f t="shared" si="53"/>
        <v>0</v>
      </c>
      <c r="I437" s="55">
        <f t="shared" si="53"/>
        <v>0</v>
      </c>
      <c r="J437" s="55">
        <f t="shared" si="53"/>
        <v>5</v>
      </c>
      <c r="K437" s="55">
        <f t="shared" si="53"/>
        <v>2</v>
      </c>
      <c r="L437" s="55">
        <f t="shared" si="53"/>
        <v>0</v>
      </c>
      <c r="M437" s="55">
        <f t="shared" si="53"/>
        <v>0</v>
      </c>
      <c r="N437" s="55"/>
      <c r="O437" s="55"/>
      <c r="P437" s="9"/>
    </row>
    <row r="438" spans="1:16" ht="41.25" customHeight="1" x14ac:dyDescent="0.3">
      <c r="A438" s="301"/>
      <c r="B438" s="299"/>
      <c r="C438" s="301"/>
      <c r="D438" s="55"/>
      <c r="E438" s="55" t="s">
        <v>17</v>
      </c>
      <c r="F438" s="301"/>
      <c r="G438" s="55">
        <f>G440+G442+G444+G446+G448+G450+G455+G452</f>
        <v>0</v>
      </c>
      <c r="H438" s="55">
        <f>H440+H442+H444+H446+H448+H450+H455+H452</f>
        <v>0</v>
      </c>
      <c r="I438" s="55">
        <f>I440+I442+I444+I446+I448+I450+I455+I452</f>
        <v>0</v>
      </c>
      <c r="J438" s="55">
        <f>J440+J442+J444+J446+J448+J450+J455+J452+J453</f>
        <v>15200</v>
      </c>
      <c r="K438" s="55">
        <f t="shared" ref="K438:M438" si="54">K440+K442+K444+K446+K448+K450+K455+K452+K453</f>
        <v>15100</v>
      </c>
      <c r="L438" s="55">
        <f t="shared" si="54"/>
        <v>0</v>
      </c>
      <c r="M438" s="55">
        <f t="shared" si="54"/>
        <v>0</v>
      </c>
      <c r="N438" s="78"/>
      <c r="O438" s="55"/>
      <c r="P438" s="9"/>
    </row>
    <row r="439" spans="1:16" s="10" customFormat="1" ht="41.25" customHeight="1" x14ac:dyDescent="0.3">
      <c r="A439" s="286"/>
      <c r="B439" s="305" t="s">
        <v>242</v>
      </c>
      <c r="C439" s="303" t="s">
        <v>198</v>
      </c>
      <c r="D439" s="301"/>
      <c r="E439" s="15" t="s">
        <v>85</v>
      </c>
      <c r="F439" s="286" t="s">
        <v>62</v>
      </c>
      <c r="G439" s="15"/>
      <c r="H439" s="15"/>
      <c r="I439" s="15"/>
      <c r="J439" s="15">
        <v>1</v>
      </c>
      <c r="K439" s="15"/>
      <c r="L439" s="15"/>
      <c r="M439" s="15"/>
      <c r="N439" s="15"/>
      <c r="O439" s="78"/>
      <c r="P439" s="91"/>
    </row>
    <row r="440" spans="1:16" s="10" customFormat="1" ht="41.25" customHeight="1" x14ac:dyDescent="0.3">
      <c r="A440" s="286"/>
      <c r="B440" s="305"/>
      <c r="C440" s="303"/>
      <c r="D440" s="301"/>
      <c r="E440" s="15" t="s">
        <v>17</v>
      </c>
      <c r="F440" s="286"/>
      <c r="G440" s="15"/>
      <c r="H440" s="15"/>
      <c r="I440" s="15"/>
      <c r="J440" s="15">
        <v>2300</v>
      </c>
      <c r="K440" s="15"/>
      <c r="L440" s="15"/>
      <c r="M440" s="15"/>
      <c r="N440" s="15" t="s">
        <v>43</v>
      </c>
      <c r="O440" s="78"/>
      <c r="P440" s="91"/>
    </row>
    <row r="441" spans="1:16" s="10" customFormat="1" ht="41.25" customHeight="1" x14ac:dyDescent="0.3">
      <c r="A441" s="286"/>
      <c r="B441" s="305" t="s">
        <v>241</v>
      </c>
      <c r="C441" s="303" t="s">
        <v>198</v>
      </c>
      <c r="D441" s="301"/>
      <c r="E441" s="15" t="s">
        <v>85</v>
      </c>
      <c r="F441" s="286" t="s">
        <v>62</v>
      </c>
      <c r="G441" s="15"/>
      <c r="H441" s="15"/>
      <c r="I441" s="15"/>
      <c r="J441" s="15">
        <v>1</v>
      </c>
      <c r="K441" s="15"/>
      <c r="L441" s="15"/>
      <c r="M441" s="15"/>
      <c r="N441" s="15"/>
      <c r="O441" s="78"/>
      <c r="P441" s="91"/>
    </row>
    <row r="442" spans="1:16" s="10" customFormat="1" ht="41.25" customHeight="1" x14ac:dyDescent="0.3">
      <c r="A442" s="286"/>
      <c r="B442" s="305"/>
      <c r="C442" s="303"/>
      <c r="D442" s="301"/>
      <c r="E442" s="15" t="s">
        <v>17</v>
      </c>
      <c r="F442" s="286"/>
      <c r="G442" s="15"/>
      <c r="H442" s="15"/>
      <c r="I442" s="15"/>
      <c r="J442" s="15">
        <v>4900</v>
      </c>
      <c r="K442" s="15"/>
      <c r="L442" s="15"/>
      <c r="M442" s="15"/>
      <c r="N442" s="15" t="s">
        <v>43</v>
      </c>
      <c r="O442" s="78"/>
      <c r="P442" s="91"/>
    </row>
    <row r="443" spans="1:16" s="10" customFormat="1" ht="41.25" customHeight="1" x14ac:dyDescent="0.3">
      <c r="A443" s="286"/>
      <c r="B443" s="305" t="s">
        <v>245</v>
      </c>
      <c r="C443" s="303" t="s">
        <v>198</v>
      </c>
      <c r="D443" s="301"/>
      <c r="E443" s="15" t="s">
        <v>85</v>
      </c>
      <c r="F443" s="286" t="s">
        <v>62</v>
      </c>
      <c r="G443" s="15"/>
      <c r="H443" s="15"/>
      <c r="I443" s="15"/>
      <c r="J443" s="15">
        <v>1</v>
      </c>
      <c r="K443" s="15"/>
      <c r="L443" s="15"/>
      <c r="M443" s="15"/>
      <c r="N443" s="15"/>
      <c r="O443" s="78"/>
      <c r="P443" s="91"/>
    </row>
    <row r="444" spans="1:16" s="10" customFormat="1" ht="41.25" customHeight="1" x14ac:dyDescent="0.3">
      <c r="A444" s="286"/>
      <c r="B444" s="305"/>
      <c r="C444" s="303"/>
      <c r="D444" s="301"/>
      <c r="E444" s="15" t="s">
        <v>17</v>
      </c>
      <c r="F444" s="286"/>
      <c r="G444" s="15"/>
      <c r="H444" s="15"/>
      <c r="I444" s="15"/>
      <c r="J444" s="15">
        <v>1800</v>
      </c>
      <c r="K444" s="15"/>
      <c r="L444" s="15"/>
      <c r="M444" s="15"/>
      <c r="N444" s="15" t="s">
        <v>43</v>
      </c>
      <c r="O444" s="78"/>
      <c r="P444" s="91"/>
    </row>
    <row r="445" spans="1:16" s="10" customFormat="1" ht="41.25" customHeight="1" x14ac:dyDescent="0.3">
      <c r="A445" s="286"/>
      <c r="B445" s="305" t="s">
        <v>246</v>
      </c>
      <c r="C445" s="303" t="s">
        <v>198</v>
      </c>
      <c r="D445" s="301"/>
      <c r="E445" s="15" t="s">
        <v>85</v>
      </c>
      <c r="F445" s="286" t="s">
        <v>62</v>
      </c>
      <c r="G445" s="15"/>
      <c r="H445" s="15"/>
      <c r="I445" s="15"/>
      <c r="J445" s="15"/>
      <c r="K445" s="15">
        <v>1</v>
      </c>
      <c r="L445" s="15"/>
      <c r="M445" s="15"/>
      <c r="N445" s="15"/>
      <c r="O445" s="78"/>
      <c r="P445" s="91"/>
    </row>
    <row r="446" spans="1:16" s="10" customFormat="1" ht="41.25" customHeight="1" x14ac:dyDescent="0.3">
      <c r="A446" s="286"/>
      <c r="B446" s="305"/>
      <c r="C446" s="303"/>
      <c r="D446" s="301"/>
      <c r="E446" s="15" t="s">
        <v>17</v>
      </c>
      <c r="F446" s="286"/>
      <c r="G446" s="15"/>
      <c r="H446" s="15"/>
      <c r="I446" s="15"/>
      <c r="J446" s="15"/>
      <c r="K446" s="15">
        <v>9100</v>
      </c>
      <c r="L446" s="15"/>
      <c r="M446" s="15"/>
      <c r="N446" s="15" t="s">
        <v>43</v>
      </c>
      <c r="O446" s="78"/>
      <c r="P446" s="91"/>
    </row>
    <row r="447" spans="1:16" s="10" customFormat="1" ht="41.25" customHeight="1" x14ac:dyDescent="0.3">
      <c r="A447" s="286"/>
      <c r="B447" s="305" t="s">
        <v>247</v>
      </c>
      <c r="C447" s="303" t="s">
        <v>198</v>
      </c>
      <c r="D447" s="301"/>
      <c r="E447" s="15" t="s">
        <v>85</v>
      </c>
      <c r="F447" s="286" t="s">
        <v>62</v>
      </c>
      <c r="G447" s="15"/>
      <c r="H447" s="15"/>
      <c r="I447" s="15"/>
      <c r="J447" s="15">
        <v>1</v>
      </c>
      <c r="K447" s="15"/>
      <c r="L447" s="15"/>
      <c r="M447" s="15"/>
      <c r="N447" s="15"/>
      <c r="O447" s="78"/>
      <c r="P447" s="91"/>
    </row>
    <row r="448" spans="1:16" s="10" customFormat="1" ht="41.25" customHeight="1" x14ac:dyDescent="0.3">
      <c r="A448" s="286"/>
      <c r="B448" s="305"/>
      <c r="C448" s="303"/>
      <c r="D448" s="301"/>
      <c r="E448" s="15" t="s">
        <v>17</v>
      </c>
      <c r="F448" s="286"/>
      <c r="G448" s="15"/>
      <c r="H448" s="15"/>
      <c r="I448" s="15"/>
      <c r="J448" s="15">
        <v>3200</v>
      </c>
      <c r="K448" s="15"/>
      <c r="L448" s="15"/>
      <c r="M448" s="15"/>
      <c r="N448" s="15" t="s">
        <v>43</v>
      </c>
      <c r="O448" s="78"/>
      <c r="P448" s="91"/>
    </row>
    <row r="449" spans="1:16" s="10" customFormat="1" ht="41.25" customHeight="1" x14ac:dyDescent="0.3">
      <c r="A449" s="286"/>
      <c r="B449" s="305" t="s">
        <v>248</v>
      </c>
      <c r="C449" s="303" t="s">
        <v>198</v>
      </c>
      <c r="D449" s="301"/>
      <c r="E449" s="15" t="s">
        <v>85</v>
      </c>
      <c r="F449" s="286" t="s">
        <v>62</v>
      </c>
      <c r="G449" s="15"/>
      <c r="H449" s="15"/>
      <c r="I449" s="15"/>
      <c r="J449" s="15"/>
      <c r="K449" s="15">
        <v>1</v>
      </c>
      <c r="L449" s="15"/>
      <c r="M449" s="15"/>
      <c r="N449" s="15"/>
      <c r="O449" s="78"/>
      <c r="P449" s="91"/>
    </row>
    <row r="450" spans="1:16" s="10" customFormat="1" ht="41.25" customHeight="1" x14ac:dyDescent="0.3">
      <c r="A450" s="286"/>
      <c r="B450" s="305"/>
      <c r="C450" s="303"/>
      <c r="D450" s="301"/>
      <c r="E450" s="15" t="s">
        <v>17</v>
      </c>
      <c r="F450" s="286"/>
      <c r="G450" s="15"/>
      <c r="H450" s="15"/>
      <c r="I450" s="15"/>
      <c r="J450" s="15"/>
      <c r="K450" s="15">
        <v>4500</v>
      </c>
      <c r="L450" s="15"/>
      <c r="M450" s="15"/>
      <c r="N450" s="15" t="s">
        <v>43</v>
      </c>
      <c r="O450" s="78"/>
      <c r="P450" s="91"/>
    </row>
    <row r="451" spans="1:16" s="10" customFormat="1" ht="41.25" customHeight="1" x14ac:dyDescent="0.3">
      <c r="A451" s="67"/>
      <c r="B451" s="24" t="s">
        <v>831</v>
      </c>
      <c r="C451" s="290" t="s">
        <v>198</v>
      </c>
      <c r="D451" s="265"/>
      <c r="E451" s="15" t="s">
        <v>85</v>
      </c>
      <c r="F451" s="3" t="s">
        <v>62</v>
      </c>
      <c r="G451" s="15"/>
      <c r="H451" s="15"/>
      <c r="I451" s="15"/>
      <c r="J451" s="15">
        <v>1</v>
      </c>
      <c r="K451" s="15"/>
      <c r="L451" s="15"/>
      <c r="M451" s="15"/>
      <c r="N451" s="15"/>
      <c r="O451" s="78"/>
      <c r="P451" s="91"/>
    </row>
    <row r="452" spans="1:16" s="10" customFormat="1" ht="41.25" customHeight="1" x14ac:dyDescent="0.3">
      <c r="A452" s="270"/>
      <c r="B452" s="336"/>
      <c r="C452" s="336"/>
      <c r="D452" s="266"/>
      <c r="E452" s="290" t="s">
        <v>17</v>
      </c>
      <c r="F452" s="3"/>
      <c r="G452" s="15"/>
      <c r="H452" s="15"/>
      <c r="I452" s="15"/>
      <c r="J452" s="15">
        <v>1350</v>
      </c>
      <c r="K452" s="15">
        <v>1350</v>
      </c>
      <c r="L452" s="15"/>
      <c r="M452" s="15"/>
      <c r="N452" s="15" t="s">
        <v>20</v>
      </c>
      <c r="O452" s="78"/>
      <c r="P452" s="91"/>
    </row>
    <row r="453" spans="1:16" s="10" customFormat="1" ht="41.25" customHeight="1" x14ac:dyDescent="0.3">
      <c r="A453" s="269"/>
      <c r="B453" s="291"/>
      <c r="C453" s="291"/>
      <c r="D453" s="267"/>
      <c r="E453" s="291"/>
      <c r="F453" s="1"/>
      <c r="G453" s="15"/>
      <c r="H453" s="15"/>
      <c r="I453" s="15"/>
      <c r="J453" s="15">
        <v>150</v>
      </c>
      <c r="K453" s="15">
        <v>150</v>
      </c>
      <c r="L453" s="15"/>
      <c r="M453" s="15"/>
      <c r="N453" s="15" t="s">
        <v>37</v>
      </c>
      <c r="O453" s="78"/>
      <c r="P453" s="91"/>
    </row>
    <row r="454" spans="1:16" s="10" customFormat="1" ht="41.25" customHeight="1" x14ac:dyDescent="0.3">
      <c r="A454" s="286"/>
      <c r="B454" s="305" t="s">
        <v>249</v>
      </c>
      <c r="C454" s="303" t="s">
        <v>198</v>
      </c>
      <c r="D454" s="301"/>
      <c r="E454" s="15" t="s">
        <v>85</v>
      </c>
      <c r="F454" s="286" t="s">
        <v>62</v>
      </c>
      <c r="G454" s="15"/>
      <c r="H454" s="15"/>
      <c r="I454" s="15"/>
      <c r="J454" s="15">
        <v>1</v>
      </c>
      <c r="K454" s="15"/>
      <c r="L454" s="15"/>
      <c r="M454" s="15"/>
      <c r="N454" s="15"/>
      <c r="O454" s="78"/>
      <c r="P454" s="91"/>
    </row>
    <row r="455" spans="1:16" s="10" customFormat="1" ht="41.25" customHeight="1" x14ac:dyDescent="0.3">
      <c r="A455" s="286"/>
      <c r="B455" s="305"/>
      <c r="C455" s="303"/>
      <c r="D455" s="301"/>
      <c r="E455" s="15" t="s">
        <v>17</v>
      </c>
      <c r="F455" s="286"/>
      <c r="G455" s="15"/>
      <c r="H455" s="15"/>
      <c r="I455" s="15"/>
      <c r="J455" s="15">
        <v>1500</v>
      </c>
      <c r="K455" s="15"/>
      <c r="L455" s="15"/>
      <c r="M455" s="15"/>
      <c r="N455" s="15" t="s">
        <v>43</v>
      </c>
      <c r="O455" s="78"/>
      <c r="P455" s="91"/>
    </row>
    <row r="456" spans="1:16" ht="41.25" customHeight="1" x14ac:dyDescent="0.3">
      <c r="A456" s="1"/>
      <c r="B456" s="299" t="s">
        <v>5</v>
      </c>
      <c r="C456" s="301"/>
      <c r="D456" s="301"/>
      <c r="E456" s="301"/>
      <c r="F456" s="301"/>
      <c r="G456" s="301"/>
      <c r="H456" s="301"/>
      <c r="I456" s="301"/>
      <c r="J456" s="301"/>
      <c r="K456" s="301"/>
      <c r="L456" s="301"/>
      <c r="M456" s="301"/>
      <c r="N456" s="301"/>
      <c r="O456" s="301"/>
      <c r="P456" s="299"/>
    </row>
    <row r="457" spans="1:16" s="66" customFormat="1" ht="93.75" x14ac:dyDescent="0.3">
      <c r="A457" s="64"/>
      <c r="B457" s="65" t="s">
        <v>611</v>
      </c>
      <c r="C457" s="65" t="s">
        <v>612</v>
      </c>
      <c r="D457" s="65" t="s">
        <v>54</v>
      </c>
      <c r="E457" s="65" t="s">
        <v>15</v>
      </c>
      <c r="G457" s="65">
        <v>40.4</v>
      </c>
      <c r="H457" s="65">
        <v>42</v>
      </c>
      <c r="I457" s="65">
        <v>44.4</v>
      </c>
      <c r="J457" s="65">
        <v>45.4</v>
      </c>
      <c r="K457" s="65">
        <v>48.4</v>
      </c>
      <c r="L457" s="65">
        <v>50.4</v>
      </c>
      <c r="M457" s="65">
        <v>52</v>
      </c>
    </row>
    <row r="458" spans="1:16" ht="41.25" customHeight="1" x14ac:dyDescent="0.3">
      <c r="A458" s="1"/>
      <c r="B458" s="9" t="s">
        <v>244</v>
      </c>
      <c r="C458" s="1"/>
      <c r="D458" s="1"/>
      <c r="E458" s="1"/>
      <c r="F458" s="55"/>
      <c r="G458" s="1"/>
      <c r="H458" s="1"/>
      <c r="I458" s="1"/>
      <c r="J458" s="1"/>
      <c r="K458" s="1"/>
      <c r="L458" s="1"/>
      <c r="M458" s="1"/>
      <c r="N458" s="55"/>
      <c r="O458" s="55"/>
      <c r="P458" s="9"/>
    </row>
    <row r="459" spans="1:16" ht="41.25" customHeight="1" x14ac:dyDescent="0.3">
      <c r="A459" s="1"/>
      <c r="B459" s="299" t="s">
        <v>235</v>
      </c>
      <c r="C459" s="299"/>
      <c r="D459" s="1"/>
      <c r="E459" s="1"/>
      <c r="F459" s="55"/>
      <c r="G459" s="1"/>
      <c r="H459" s="1"/>
      <c r="I459" s="1"/>
      <c r="J459" s="1"/>
      <c r="K459" s="1"/>
      <c r="L459" s="1"/>
      <c r="M459" s="1"/>
      <c r="N459" s="55"/>
      <c r="O459" s="55"/>
      <c r="P459" s="9"/>
    </row>
    <row r="460" spans="1:16" s="58" customFormat="1" ht="41.25" customHeight="1" x14ac:dyDescent="0.3">
      <c r="A460" s="301">
        <v>63</v>
      </c>
      <c r="B460" s="299" t="s">
        <v>613</v>
      </c>
      <c r="C460" s="301" t="s">
        <v>179</v>
      </c>
      <c r="D460" s="301"/>
      <c r="E460" s="55" t="s">
        <v>64</v>
      </c>
      <c r="F460" s="301" t="s">
        <v>19</v>
      </c>
      <c r="G460" s="204">
        <f t="shared" ref="G460:M460" si="55">G463+G466+G468+G470+G473+G475+G478+G481+G483+G494</f>
        <v>0</v>
      </c>
      <c r="H460" s="204">
        <f t="shared" si="55"/>
        <v>0</v>
      </c>
      <c r="I460" s="204">
        <f t="shared" si="55"/>
        <v>0</v>
      </c>
      <c r="J460" s="204">
        <f t="shared" si="55"/>
        <v>3</v>
      </c>
      <c r="K460" s="204">
        <f t="shared" si="55"/>
        <v>1</v>
      </c>
      <c r="L460" s="204">
        <f t="shared" si="55"/>
        <v>0</v>
      </c>
      <c r="M460" s="204">
        <f t="shared" si="55"/>
        <v>6</v>
      </c>
      <c r="N460" s="205"/>
      <c r="O460" s="55"/>
      <c r="P460" s="9"/>
    </row>
    <row r="461" spans="1:16" s="58" customFormat="1" ht="41.25" customHeight="1" x14ac:dyDescent="0.3">
      <c r="A461" s="301"/>
      <c r="B461" s="299"/>
      <c r="C461" s="301"/>
      <c r="D461" s="301"/>
      <c r="E461" s="55" t="s">
        <v>17</v>
      </c>
      <c r="F461" s="301"/>
      <c r="G461" s="49">
        <f>G464+G465+G467+G469+G471+G472+G474+G476+G477+G479+G480+G482+G484++G495+G496++G486+G487+G489+G490+G492+G493</f>
        <v>0</v>
      </c>
      <c r="H461" s="49">
        <f t="shared" ref="H461:M461" si="56">H464+H465+H467+H469+H471+H472+H474+H476+H477+H479+H480+H482+H484++H495+H496++H486+H487+H489+H490+H492+H493</f>
        <v>0</v>
      </c>
      <c r="I461" s="49">
        <f t="shared" si="56"/>
        <v>0</v>
      </c>
      <c r="J461" s="49">
        <f t="shared" si="56"/>
        <v>24969.4</v>
      </c>
      <c r="K461" s="49">
        <f t="shared" si="56"/>
        <v>22259.599999999999</v>
      </c>
      <c r="L461" s="49">
        <f t="shared" si="56"/>
        <v>0</v>
      </c>
      <c r="M461" s="49">
        <f t="shared" si="56"/>
        <v>20246.5</v>
      </c>
      <c r="N461" s="205" t="s">
        <v>175</v>
      </c>
      <c r="O461" s="55"/>
      <c r="P461" s="9"/>
    </row>
    <row r="462" spans="1:16" s="10" customFormat="1" ht="41.25" hidden="1" customHeight="1" x14ac:dyDescent="0.3">
      <c r="A462" s="78"/>
      <c r="B462" s="91" t="s">
        <v>65</v>
      </c>
      <c r="C462" s="15"/>
      <c r="D462" s="15"/>
      <c r="E462" s="15"/>
      <c r="F462" s="15"/>
      <c r="G462" s="206">
        <f t="shared" ref="G462:M462" si="57">G464+G465+G467+G469+G471+G472+G474+G476+G477+G479+G480+G482+G484+G496+G495</f>
        <v>0</v>
      </c>
      <c r="H462" s="206">
        <f t="shared" si="57"/>
        <v>0</v>
      </c>
      <c r="I462" s="206">
        <f t="shared" si="57"/>
        <v>0</v>
      </c>
      <c r="J462" s="206">
        <f t="shared" si="57"/>
        <v>3556</v>
      </c>
      <c r="K462" s="206">
        <f t="shared" si="57"/>
        <v>2259.6</v>
      </c>
      <c r="L462" s="206">
        <f t="shared" si="57"/>
        <v>0</v>
      </c>
      <c r="M462" s="206">
        <f t="shared" si="57"/>
        <v>20246.5</v>
      </c>
      <c r="N462" s="15"/>
      <c r="O462" s="15"/>
      <c r="P462" s="121"/>
    </row>
    <row r="463" spans="1:16" s="10" customFormat="1" ht="41.25" customHeight="1" x14ac:dyDescent="0.3">
      <c r="A463" s="303"/>
      <c r="B463" s="305" t="s">
        <v>91</v>
      </c>
      <c r="C463" s="303" t="s">
        <v>89</v>
      </c>
      <c r="D463" s="303"/>
      <c r="E463" s="15" t="s">
        <v>64</v>
      </c>
      <c r="F463" s="303" t="s">
        <v>62</v>
      </c>
      <c r="G463" s="207"/>
      <c r="H463" s="208"/>
      <c r="I463" s="69"/>
      <c r="J463" s="69"/>
      <c r="K463" s="69"/>
      <c r="L463" s="69"/>
      <c r="M463" s="209">
        <v>1</v>
      </c>
      <c r="N463" s="15"/>
      <c r="O463" s="15"/>
      <c r="P463" s="121" t="s">
        <v>94</v>
      </c>
    </row>
    <row r="464" spans="1:16" s="10" customFormat="1" ht="41.25" customHeight="1" x14ac:dyDescent="0.3">
      <c r="A464" s="303"/>
      <c r="B464" s="305"/>
      <c r="C464" s="303"/>
      <c r="D464" s="303"/>
      <c r="E464" s="303" t="s">
        <v>41</v>
      </c>
      <c r="F464" s="303"/>
      <c r="G464" s="207"/>
      <c r="H464" s="208"/>
      <c r="I464" s="69"/>
      <c r="J464" s="69"/>
      <c r="K464" s="69"/>
      <c r="L464" s="69"/>
      <c r="M464" s="69">
        <v>3516.8</v>
      </c>
      <c r="N464" s="15" t="s">
        <v>20</v>
      </c>
      <c r="O464" s="15">
        <v>271017011</v>
      </c>
      <c r="P464" s="15"/>
    </row>
    <row r="465" spans="1:16" s="10" customFormat="1" ht="41.25" customHeight="1" x14ac:dyDescent="0.3">
      <c r="A465" s="303"/>
      <c r="B465" s="305"/>
      <c r="C465" s="303"/>
      <c r="D465" s="303"/>
      <c r="E465" s="303"/>
      <c r="F465" s="303"/>
      <c r="G465" s="207"/>
      <c r="H465" s="208"/>
      <c r="I465" s="69"/>
      <c r="J465" s="69"/>
      <c r="K465" s="69"/>
      <c r="L465" s="69"/>
      <c r="M465" s="69">
        <v>879.2</v>
      </c>
      <c r="N465" s="15" t="s">
        <v>37</v>
      </c>
      <c r="O465" s="15">
        <v>271017015</v>
      </c>
      <c r="P465" s="15"/>
    </row>
    <row r="466" spans="1:16" s="10" customFormat="1" ht="41.25" customHeight="1" x14ac:dyDescent="0.3">
      <c r="A466" s="303"/>
      <c r="B466" s="305" t="s">
        <v>92</v>
      </c>
      <c r="C466" s="303" t="s">
        <v>89</v>
      </c>
      <c r="D466" s="303"/>
      <c r="E466" s="15" t="s">
        <v>64</v>
      </c>
      <c r="F466" s="303" t="s">
        <v>62</v>
      </c>
      <c r="G466" s="207"/>
      <c r="H466" s="208"/>
      <c r="I466" s="69"/>
      <c r="J466" s="69"/>
      <c r="K466" s="207">
        <v>1</v>
      </c>
      <c r="L466" s="69"/>
      <c r="M466" s="69"/>
      <c r="N466" s="15"/>
      <c r="O466" s="15"/>
      <c r="P466" s="121" t="s">
        <v>94</v>
      </c>
    </row>
    <row r="467" spans="1:16" s="10" customFormat="1" ht="41.25" customHeight="1" x14ac:dyDescent="0.3">
      <c r="A467" s="303"/>
      <c r="B467" s="305"/>
      <c r="C467" s="303"/>
      <c r="D467" s="303"/>
      <c r="E467" s="15" t="s">
        <v>41</v>
      </c>
      <c r="F467" s="303"/>
      <c r="G467" s="207"/>
      <c r="H467" s="208"/>
      <c r="I467" s="69"/>
      <c r="J467" s="69"/>
      <c r="K467" s="69">
        <v>2259.6</v>
      </c>
      <c r="L467" s="69"/>
      <c r="M467" s="69"/>
      <c r="N467" s="15" t="s">
        <v>37</v>
      </c>
      <c r="O467" s="15">
        <v>271017015</v>
      </c>
      <c r="P467" s="15"/>
    </row>
    <row r="468" spans="1:16" s="10" customFormat="1" ht="41.25" customHeight="1" x14ac:dyDescent="0.3">
      <c r="A468" s="303"/>
      <c r="B468" s="305" t="s">
        <v>93</v>
      </c>
      <c r="C468" s="303" t="s">
        <v>89</v>
      </c>
      <c r="D468" s="303"/>
      <c r="E468" s="15" t="s">
        <v>64</v>
      </c>
      <c r="F468" s="303" t="s">
        <v>62</v>
      </c>
      <c r="G468" s="207"/>
      <c r="H468" s="208"/>
      <c r="I468" s="69"/>
      <c r="J468" s="69"/>
      <c r="K468" s="207"/>
      <c r="L468" s="69"/>
      <c r="M468" s="207">
        <v>1</v>
      </c>
      <c r="N468" s="15"/>
      <c r="O468" s="15"/>
      <c r="P468" s="121" t="s">
        <v>94</v>
      </c>
    </row>
    <row r="469" spans="1:16" s="10" customFormat="1" ht="41.25" customHeight="1" x14ac:dyDescent="0.3">
      <c r="A469" s="303"/>
      <c r="B469" s="305"/>
      <c r="C469" s="303"/>
      <c r="D469" s="303"/>
      <c r="E469" s="15" t="s">
        <v>41</v>
      </c>
      <c r="F469" s="303"/>
      <c r="G469" s="207"/>
      <c r="H469" s="208"/>
      <c r="I469" s="69"/>
      <c r="J469" s="69"/>
      <c r="K469" s="69"/>
      <c r="L469" s="69"/>
      <c r="M469" s="69">
        <v>1000</v>
      </c>
      <c r="N469" s="15" t="s">
        <v>37</v>
      </c>
      <c r="O469" s="15">
        <v>271017015</v>
      </c>
      <c r="P469" s="15"/>
    </row>
    <row r="470" spans="1:16" s="10" customFormat="1" ht="41.25" customHeight="1" x14ac:dyDescent="0.3">
      <c r="A470" s="303"/>
      <c r="B470" s="305" t="s">
        <v>95</v>
      </c>
      <c r="C470" s="303" t="s">
        <v>89</v>
      </c>
      <c r="D470" s="303"/>
      <c r="E470" s="15" t="s">
        <v>64</v>
      </c>
      <c r="F470" s="303" t="s">
        <v>62</v>
      </c>
      <c r="G470" s="207"/>
      <c r="H470" s="208"/>
      <c r="I470" s="69"/>
      <c r="J470" s="69"/>
      <c r="K470" s="69"/>
      <c r="L470" s="69"/>
      <c r="M470" s="207">
        <v>1</v>
      </c>
      <c r="N470" s="15"/>
      <c r="O470" s="15"/>
      <c r="P470" s="121" t="s">
        <v>94</v>
      </c>
    </row>
    <row r="471" spans="1:16" s="10" customFormat="1" ht="41.25" customHeight="1" x14ac:dyDescent="0.3">
      <c r="A471" s="303"/>
      <c r="B471" s="305"/>
      <c r="C471" s="303"/>
      <c r="D471" s="303"/>
      <c r="E471" s="303" t="s">
        <v>41</v>
      </c>
      <c r="F471" s="303"/>
      <c r="G471" s="207"/>
      <c r="H471" s="208"/>
      <c r="I471" s="69"/>
      <c r="J471" s="69"/>
      <c r="K471" s="69"/>
      <c r="L471" s="69"/>
      <c r="M471" s="69">
        <v>3200</v>
      </c>
      <c r="N471" s="15" t="s">
        <v>20</v>
      </c>
      <c r="O471" s="15">
        <v>271017011</v>
      </c>
      <c r="P471" s="121"/>
    </row>
    <row r="472" spans="1:16" s="10" customFormat="1" ht="41.25" customHeight="1" x14ac:dyDescent="0.3">
      <c r="A472" s="303"/>
      <c r="B472" s="305"/>
      <c r="C472" s="303"/>
      <c r="D472" s="303"/>
      <c r="E472" s="303"/>
      <c r="F472" s="303"/>
      <c r="G472" s="207"/>
      <c r="H472" s="208"/>
      <c r="I472" s="69"/>
      <c r="J472" s="69"/>
      <c r="K472" s="69"/>
      <c r="L472" s="69"/>
      <c r="M472" s="69">
        <v>800</v>
      </c>
      <c r="N472" s="15" t="s">
        <v>37</v>
      </c>
      <c r="O472" s="15">
        <v>271017015</v>
      </c>
      <c r="P472" s="121"/>
    </row>
    <row r="473" spans="1:16" s="10" customFormat="1" ht="41.25" customHeight="1" x14ac:dyDescent="0.3">
      <c r="A473" s="303"/>
      <c r="B473" s="305" t="s">
        <v>88</v>
      </c>
      <c r="C473" s="303" t="s">
        <v>89</v>
      </c>
      <c r="D473" s="303"/>
      <c r="E473" s="15" t="s">
        <v>64</v>
      </c>
      <c r="F473" s="303" t="s">
        <v>62</v>
      </c>
      <c r="G473" s="207"/>
      <c r="H473" s="208"/>
      <c r="I473" s="15"/>
      <c r="J473" s="69"/>
      <c r="K473" s="69"/>
      <c r="L473" s="69"/>
      <c r="M473" s="209">
        <v>1</v>
      </c>
      <c r="N473" s="15"/>
      <c r="O473" s="15"/>
      <c r="P473" s="121" t="s">
        <v>94</v>
      </c>
    </row>
    <row r="474" spans="1:16" s="10" customFormat="1" ht="41.25" customHeight="1" x14ac:dyDescent="0.3">
      <c r="A474" s="303"/>
      <c r="B474" s="305"/>
      <c r="C474" s="303"/>
      <c r="D474" s="303"/>
      <c r="E474" s="15" t="s">
        <v>41</v>
      </c>
      <c r="F474" s="303"/>
      <c r="G474" s="207"/>
      <c r="H474" s="208"/>
      <c r="I474" s="15"/>
      <c r="J474" s="69"/>
      <c r="K474" s="69"/>
      <c r="L474" s="69"/>
      <c r="M474" s="69">
        <v>850.5</v>
      </c>
      <c r="N474" s="15" t="s">
        <v>37</v>
      </c>
      <c r="O474" s="15">
        <v>271017015</v>
      </c>
      <c r="P474" s="121"/>
    </row>
    <row r="475" spans="1:16" s="10" customFormat="1" ht="41.25" customHeight="1" x14ac:dyDescent="0.3">
      <c r="A475" s="303"/>
      <c r="B475" s="305" t="s">
        <v>90</v>
      </c>
      <c r="C475" s="303" t="s">
        <v>89</v>
      </c>
      <c r="D475" s="303"/>
      <c r="E475" s="15" t="s">
        <v>64</v>
      </c>
      <c r="F475" s="303" t="s">
        <v>62</v>
      </c>
      <c r="G475" s="69"/>
      <c r="H475" s="208"/>
      <c r="I475" s="69"/>
      <c r="J475" s="69"/>
      <c r="K475" s="69"/>
      <c r="L475" s="69"/>
      <c r="M475" s="207">
        <v>1</v>
      </c>
      <c r="N475" s="15"/>
      <c r="O475" s="15"/>
      <c r="P475" s="121" t="s">
        <v>94</v>
      </c>
    </row>
    <row r="476" spans="1:16" s="10" customFormat="1" ht="41.25" customHeight="1" x14ac:dyDescent="0.3">
      <c r="A476" s="303"/>
      <c r="B476" s="305"/>
      <c r="C476" s="303"/>
      <c r="D476" s="303"/>
      <c r="E476" s="303" t="s">
        <v>41</v>
      </c>
      <c r="F476" s="303"/>
      <c r="G476" s="69"/>
      <c r="H476" s="208"/>
      <c r="I476" s="69"/>
      <c r="J476" s="69"/>
      <c r="K476" s="69"/>
      <c r="L476" s="69"/>
      <c r="M476" s="69">
        <v>5200</v>
      </c>
      <c r="N476" s="15" t="s">
        <v>20</v>
      </c>
      <c r="O476" s="15">
        <v>271017011</v>
      </c>
      <c r="P476" s="121"/>
    </row>
    <row r="477" spans="1:16" s="10" customFormat="1" ht="41.25" customHeight="1" x14ac:dyDescent="0.3">
      <c r="A477" s="303"/>
      <c r="B477" s="305"/>
      <c r="C477" s="303"/>
      <c r="D477" s="303"/>
      <c r="E477" s="303"/>
      <c r="F477" s="303"/>
      <c r="G477" s="69"/>
      <c r="H477" s="208"/>
      <c r="I477" s="69"/>
      <c r="J477" s="69"/>
      <c r="K477" s="69"/>
      <c r="L477" s="69"/>
      <c r="M477" s="69">
        <v>1300</v>
      </c>
      <c r="N477" s="15" t="s">
        <v>37</v>
      </c>
      <c r="O477" s="15">
        <v>271017015</v>
      </c>
      <c r="P477" s="121"/>
    </row>
    <row r="478" spans="1:16" s="10" customFormat="1" ht="41.25" customHeight="1" x14ac:dyDescent="0.3">
      <c r="A478" s="303"/>
      <c r="B478" s="305" t="s">
        <v>250</v>
      </c>
      <c r="C478" s="303" t="s">
        <v>254</v>
      </c>
      <c r="D478" s="303"/>
      <c r="E478" s="15" t="s">
        <v>64</v>
      </c>
      <c r="F478" s="303" t="s">
        <v>62</v>
      </c>
      <c r="G478" s="207"/>
      <c r="H478" s="208"/>
      <c r="I478" s="69"/>
      <c r="J478" s="69"/>
      <c r="K478" s="69"/>
      <c r="L478" s="69"/>
      <c r="M478" s="207">
        <v>1</v>
      </c>
      <c r="N478" s="15"/>
      <c r="O478" s="15"/>
      <c r="P478" s="121" t="s">
        <v>94</v>
      </c>
    </row>
    <row r="479" spans="1:16" s="10" customFormat="1" ht="41.25" customHeight="1" x14ac:dyDescent="0.3">
      <c r="A479" s="303"/>
      <c r="B479" s="305"/>
      <c r="C479" s="303"/>
      <c r="D479" s="303"/>
      <c r="E479" s="303" t="s">
        <v>41</v>
      </c>
      <c r="F479" s="303"/>
      <c r="G479" s="207"/>
      <c r="H479" s="208"/>
      <c r="I479" s="69"/>
      <c r="J479" s="69"/>
      <c r="K479" s="69"/>
      <c r="L479" s="69"/>
      <c r="M479" s="69">
        <v>2800</v>
      </c>
      <c r="N479" s="15" t="s">
        <v>20</v>
      </c>
      <c r="O479" s="15">
        <v>271017011</v>
      </c>
      <c r="P479" s="15"/>
    </row>
    <row r="480" spans="1:16" s="10" customFormat="1" ht="41.25" customHeight="1" x14ac:dyDescent="0.3">
      <c r="A480" s="303"/>
      <c r="B480" s="305"/>
      <c r="C480" s="303"/>
      <c r="D480" s="303"/>
      <c r="E480" s="303"/>
      <c r="F480" s="303"/>
      <c r="G480" s="207"/>
      <c r="H480" s="208"/>
      <c r="I480" s="69"/>
      <c r="J480" s="69"/>
      <c r="K480" s="69"/>
      <c r="L480" s="69"/>
      <c r="M480" s="69">
        <v>700</v>
      </c>
      <c r="N480" s="15" t="s">
        <v>37</v>
      </c>
      <c r="O480" s="15">
        <v>271017015</v>
      </c>
      <c r="P480" s="15"/>
    </row>
    <row r="481" spans="1:16" s="10" customFormat="1" ht="41.25" customHeight="1" x14ac:dyDescent="0.3">
      <c r="A481" s="303"/>
      <c r="B481" s="305" t="s">
        <v>251</v>
      </c>
      <c r="C481" s="303" t="s">
        <v>255</v>
      </c>
      <c r="D481" s="303"/>
      <c r="E481" s="15" t="s">
        <v>64</v>
      </c>
      <c r="F481" s="303" t="s">
        <v>62</v>
      </c>
      <c r="G481" s="207"/>
      <c r="H481" s="208"/>
      <c r="I481" s="69"/>
      <c r="J481" s="209">
        <v>1</v>
      </c>
      <c r="K481" s="69"/>
      <c r="L481" s="69"/>
      <c r="M481" s="69"/>
      <c r="N481" s="15"/>
      <c r="O481" s="15"/>
      <c r="P481" s="121" t="s">
        <v>94</v>
      </c>
    </row>
    <row r="482" spans="1:16" s="10" customFormat="1" ht="41.25" customHeight="1" x14ac:dyDescent="0.3">
      <c r="A482" s="303"/>
      <c r="B482" s="305"/>
      <c r="C482" s="303"/>
      <c r="D482" s="303"/>
      <c r="E482" s="15" t="s">
        <v>41</v>
      </c>
      <c r="F482" s="303"/>
      <c r="G482" s="207"/>
      <c r="H482" s="208"/>
      <c r="I482" s="69"/>
      <c r="J482" s="69">
        <v>760</v>
      </c>
      <c r="K482" s="69"/>
      <c r="L482" s="69"/>
      <c r="M482" s="69"/>
      <c r="N482" s="15" t="s">
        <v>37</v>
      </c>
      <c r="O482" s="15">
        <v>465067015</v>
      </c>
      <c r="P482" s="121"/>
    </row>
    <row r="483" spans="1:16" s="10" customFormat="1" ht="41.25" customHeight="1" x14ac:dyDescent="0.3">
      <c r="A483" s="303"/>
      <c r="B483" s="305" t="s">
        <v>252</v>
      </c>
      <c r="C483" s="303" t="s">
        <v>255</v>
      </c>
      <c r="D483" s="303"/>
      <c r="E483" s="15" t="s">
        <v>64</v>
      </c>
      <c r="F483" s="303" t="s">
        <v>62</v>
      </c>
      <c r="G483" s="207"/>
      <c r="H483" s="208"/>
      <c r="I483" s="69"/>
      <c r="J483" s="209">
        <v>1</v>
      </c>
      <c r="K483" s="69"/>
      <c r="L483" s="69"/>
      <c r="M483" s="69"/>
      <c r="N483" s="15"/>
      <c r="O483" s="15"/>
      <c r="P483" s="121" t="s">
        <v>94</v>
      </c>
    </row>
    <row r="484" spans="1:16" s="10" customFormat="1" ht="41.25" customHeight="1" x14ac:dyDescent="0.3">
      <c r="A484" s="303"/>
      <c r="B484" s="305"/>
      <c r="C484" s="303"/>
      <c r="D484" s="303"/>
      <c r="E484" s="15" t="s">
        <v>41</v>
      </c>
      <c r="F484" s="303"/>
      <c r="G484" s="207"/>
      <c r="H484" s="208"/>
      <c r="I484" s="69"/>
      <c r="J484" s="69">
        <v>796</v>
      </c>
      <c r="K484" s="69"/>
      <c r="L484" s="69"/>
      <c r="M484" s="69"/>
      <c r="N484" s="15" t="s">
        <v>37</v>
      </c>
      <c r="O484" s="15">
        <v>465067015</v>
      </c>
      <c r="P484" s="121"/>
    </row>
    <row r="485" spans="1:16" s="10" customFormat="1" ht="41.25" customHeight="1" x14ac:dyDescent="0.3">
      <c r="A485" s="303"/>
      <c r="B485" s="305" t="s">
        <v>253</v>
      </c>
      <c r="C485" s="303" t="s">
        <v>89</v>
      </c>
      <c r="D485" s="303"/>
      <c r="E485" s="15" t="s">
        <v>64</v>
      </c>
      <c r="F485" s="303" t="s">
        <v>62</v>
      </c>
      <c r="G485" s="207"/>
      <c r="H485" s="208"/>
      <c r="I485" s="69"/>
      <c r="J485" s="209">
        <v>1</v>
      </c>
      <c r="K485" s="69"/>
      <c r="L485" s="69"/>
      <c r="M485" s="69"/>
      <c r="N485" s="15"/>
      <c r="O485" s="15"/>
      <c r="P485" s="121" t="s">
        <v>94</v>
      </c>
    </row>
    <row r="486" spans="1:16" s="10" customFormat="1" ht="41.25" customHeight="1" x14ac:dyDescent="0.3">
      <c r="A486" s="303"/>
      <c r="B486" s="305"/>
      <c r="C486" s="303"/>
      <c r="D486" s="303"/>
      <c r="E486" s="303" t="s">
        <v>41</v>
      </c>
      <c r="F486" s="303"/>
      <c r="G486" s="207"/>
      <c r="H486" s="208"/>
      <c r="I486" s="69"/>
      <c r="J486" s="69">
        <v>935.6</v>
      </c>
      <c r="K486" s="69"/>
      <c r="L486" s="69"/>
      <c r="M486" s="69"/>
      <c r="N486" s="15" t="s">
        <v>43</v>
      </c>
      <c r="O486" s="15"/>
      <c r="P486" s="121"/>
    </row>
    <row r="487" spans="1:16" s="10" customFormat="1" ht="41.25" customHeight="1" x14ac:dyDescent="0.3">
      <c r="A487" s="303"/>
      <c r="B487" s="305"/>
      <c r="C487" s="303"/>
      <c r="D487" s="303"/>
      <c r="E487" s="303"/>
      <c r="F487" s="303"/>
      <c r="G487" s="207"/>
      <c r="H487" s="208"/>
      <c r="I487" s="69"/>
      <c r="J487" s="69">
        <v>477.8</v>
      </c>
      <c r="K487" s="15"/>
      <c r="L487" s="69"/>
      <c r="M487" s="69"/>
      <c r="N487" s="15" t="s">
        <v>37</v>
      </c>
      <c r="O487" s="15"/>
      <c r="P487" s="121"/>
    </row>
    <row r="488" spans="1:16" s="10" customFormat="1" ht="41.25" customHeight="1" x14ac:dyDescent="0.3">
      <c r="A488" s="303"/>
      <c r="B488" s="305" t="s">
        <v>832</v>
      </c>
      <c r="C488" s="303" t="s">
        <v>89</v>
      </c>
      <c r="D488" s="303"/>
      <c r="E488" s="15" t="s">
        <v>64</v>
      </c>
      <c r="F488" s="303" t="s">
        <v>62</v>
      </c>
      <c r="G488" s="207"/>
      <c r="H488" s="208"/>
      <c r="I488" s="69"/>
      <c r="J488" s="209">
        <v>1</v>
      </c>
      <c r="K488" s="69"/>
      <c r="L488" s="69"/>
      <c r="M488" s="69"/>
      <c r="N488" s="15"/>
      <c r="O488" s="15"/>
      <c r="P488" s="121" t="s">
        <v>94</v>
      </c>
    </row>
    <row r="489" spans="1:16" s="10" customFormat="1" ht="41.25" customHeight="1" x14ac:dyDescent="0.3">
      <c r="A489" s="303"/>
      <c r="B489" s="305"/>
      <c r="C489" s="303"/>
      <c r="D489" s="303"/>
      <c r="E489" s="303" t="s">
        <v>41</v>
      </c>
      <c r="F489" s="303"/>
      <c r="G489" s="207"/>
      <c r="H489" s="208"/>
      <c r="I489" s="69"/>
      <c r="J489" s="69">
        <v>9000</v>
      </c>
      <c r="K489" s="69">
        <v>9000</v>
      </c>
      <c r="L489" s="69"/>
      <c r="M489" s="69"/>
      <c r="N489" s="15" t="s">
        <v>20</v>
      </c>
      <c r="O489" s="15"/>
      <c r="P489" s="121"/>
    </row>
    <row r="490" spans="1:16" s="10" customFormat="1" ht="41.25" customHeight="1" x14ac:dyDescent="0.3">
      <c r="A490" s="303"/>
      <c r="B490" s="305"/>
      <c r="C490" s="303"/>
      <c r="D490" s="303"/>
      <c r="E490" s="303"/>
      <c r="F490" s="303"/>
      <c r="G490" s="207"/>
      <c r="H490" s="208"/>
      <c r="I490" s="69"/>
      <c r="J490" s="69">
        <v>1000</v>
      </c>
      <c r="K490" s="69">
        <v>1000</v>
      </c>
      <c r="L490" s="69"/>
      <c r="M490" s="69"/>
      <c r="N490" s="15" t="s">
        <v>37</v>
      </c>
      <c r="O490" s="15"/>
      <c r="P490" s="121"/>
    </row>
    <row r="491" spans="1:16" s="10" customFormat="1" ht="41.25" customHeight="1" x14ac:dyDescent="0.3">
      <c r="A491" s="303"/>
      <c r="B491" s="305" t="s">
        <v>96</v>
      </c>
      <c r="C491" s="303" t="s">
        <v>89</v>
      </c>
      <c r="D491" s="303"/>
      <c r="E491" s="15" t="s">
        <v>64</v>
      </c>
      <c r="F491" s="303" t="s">
        <v>62</v>
      </c>
      <c r="G491" s="207"/>
      <c r="H491" s="208"/>
      <c r="I491" s="69"/>
      <c r="J491" s="209">
        <v>1</v>
      </c>
      <c r="K491" s="69"/>
      <c r="L491" s="69"/>
      <c r="M491" s="69"/>
      <c r="N491" s="15"/>
      <c r="O491" s="15"/>
      <c r="P491" s="121" t="s">
        <v>94</v>
      </c>
    </row>
    <row r="492" spans="1:16" s="10" customFormat="1" ht="41.25" customHeight="1" x14ac:dyDescent="0.3">
      <c r="A492" s="303"/>
      <c r="B492" s="305"/>
      <c r="C492" s="303"/>
      <c r="D492" s="303"/>
      <c r="E492" s="303" t="s">
        <v>41</v>
      </c>
      <c r="F492" s="303"/>
      <c r="G492" s="207"/>
      <c r="H492" s="208"/>
      <c r="I492" s="69"/>
      <c r="J492" s="69">
        <v>9000</v>
      </c>
      <c r="K492" s="69">
        <v>9000</v>
      </c>
      <c r="L492" s="69"/>
      <c r="M492" s="69"/>
      <c r="N492" s="15" t="s">
        <v>20</v>
      </c>
      <c r="O492" s="15"/>
      <c r="P492" s="121"/>
    </row>
    <row r="493" spans="1:16" s="10" customFormat="1" ht="41.25" customHeight="1" x14ac:dyDescent="0.3">
      <c r="A493" s="303"/>
      <c r="B493" s="305"/>
      <c r="C493" s="303"/>
      <c r="D493" s="303"/>
      <c r="E493" s="303"/>
      <c r="F493" s="303"/>
      <c r="G493" s="207"/>
      <c r="H493" s="208"/>
      <c r="I493" s="69"/>
      <c r="J493" s="69">
        <v>1000</v>
      </c>
      <c r="K493" s="69">
        <v>1000</v>
      </c>
      <c r="L493" s="69"/>
      <c r="M493" s="69"/>
      <c r="N493" s="15" t="s">
        <v>37</v>
      </c>
      <c r="O493" s="15"/>
      <c r="P493" s="121"/>
    </row>
    <row r="494" spans="1:16" s="10" customFormat="1" ht="41.25" customHeight="1" x14ac:dyDescent="0.3">
      <c r="A494" s="303"/>
      <c r="B494" s="305" t="s">
        <v>258</v>
      </c>
      <c r="C494" s="303" t="s">
        <v>89</v>
      </c>
      <c r="D494" s="303"/>
      <c r="E494" s="15" t="s">
        <v>64</v>
      </c>
      <c r="F494" s="303" t="s">
        <v>62</v>
      </c>
      <c r="G494" s="207"/>
      <c r="H494" s="208"/>
      <c r="I494" s="69"/>
      <c r="J494" s="209">
        <v>1</v>
      </c>
      <c r="K494" s="69"/>
      <c r="L494" s="69"/>
      <c r="M494" s="69"/>
      <c r="N494" s="15"/>
      <c r="O494" s="15"/>
      <c r="P494" s="121" t="s">
        <v>94</v>
      </c>
    </row>
    <row r="495" spans="1:16" s="10" customFormat="1" ht="41.25" customHeight="1" x14ac:dyDescent="0.3">
      <c r="A495" s="303"/>
      <c r="B495" s="305"/>
      <c r="C495" s="303"/>
      <c r="D495" s="303"/>
      <c r="E495" s="303" t="s">
        <v>41</v>
      </c>
      <c r="F495" s="303"/>
      <c r="G495" s="207"/>
      <c r="H495" s="208"/>
      <c r="I495" s="69"/>
      <c r="J495" s="69">
        <v>1800</v>
      </c>
      <c r="K495" s="69"/>
      <c r="L495" s="69"/>
      <c r="M495" s="69"/>
      <c r="N495" s="15" t="s">
        <v>20</v>
      </c>
      <c r="O495" s="15"/>
      <c r="P495" s="121"/>
    </row>
    <row r="496" spans="1:16" s="10" customFormat="1" ht="41.25" customHeight="1" x14ac:dyDescent="0.3">
      <c r="A496" s="303"/>
      <c r="B496" s="305"/>
      <c r="C496" s="303"/>
      <c r="D496" s="303"/>
      <c r="E496" s="303"/>
      <c r="F496" s="303"/>
      <c r="G496" s="207"/>
      <c r="H496" s="208"/>
      <c r="I496" s="69"/>
      <c r="J496" s="69">
        <v>200</v>
      </c>
      <c r="K496" s="15"/>
      <c r="L496" s="69"/>
      <c r="M496" s="69"/>
      <c r="N496" s="15" t="s">
        <v>37</v>
      </c>
      <c r="O496" s="15"/>
      <c r="P496" s="121"/>
    </row>
    <row r="497" spans="1:16" s="58" customFormat="1" ht="41.25" customHeight="1" x14ac:dyDescent="0.3">
      <c r="A497" s="55"/>
      <c r="B497" s="299" t="s">
        <v>184</v>
      </c>
      <c r="C497" s="299"/>
      <c r="D497" s="55"/>
      <c r="E497" s="55"/>
      <c r="F497" s="55"/>
      <c r="G497" s="92"/>
      <c r="H497" s="92"/>
      <c r="I497" s="92"/>
      <c r="J497" s="92"/>
      <c r="K497" s="92"/>
      <c r="L497" s="92"/>
      <c r="M497" s="92"/>
      <c r="N497" s="55"/>
      <c r="O497" s="55"/>
      <c r="P497" s="9"/>
    </row>
    <row r="498" spans="1:16" s="58" customFormat="1" ht="41.25" customHeight="1" x14ac:dyDescent="0.3">
      <c r="A498" s="301">
        <v>64</v>
      </c>
      <c r="B498" s="299" t="s">
        <v>614</v>
      </c>
      <c r="C498" s="301" t="s">
        <v>179</v>
      </c>
      <c r="D498" s="301"/>
      <c r="E498" s="55" t="s">
        <v>64</v>
      </c>
      <c r="F498" s="301" t="s">
        <v>19</v>
      </c>
      <c r="G498" s="204">
        <f>G501+G503</f>
        <v>0</v>
      </c>
      <c r="H498" s="204">
        <f t="shared" ref="H498:M498" si="58">H501+H503</f>
        <v>0</v>
      </c>
      <c r="I498" s="204">
        <f t="shared" si="58"/>
        <v>0</v>
      </c>
      <c r="J498" s="204">
        <f t="shared" si="58"/>
        <v>1</v>
      </c>
      <c r="K498" s="204">
        <f t="shared" si="58"/>
        <v>1</v>
      </c>
      <c r="L498" s="204">
        <f t="shared" si="58"/>
        <v>0</v>
      </c>
      <c r="M498" s="204">
        <f t="shared" si="58"/>
        <v>0</v>
      </c>
      <c r="N498" s="205"/>
      <c r="O498" s="55"/>
      <c r="P498" s="9"/>
    </row>
    <row r="499" spans="1:16" s="58" customFormat="1" ht="41.25" customHeight="1" x14ac:dyDescent="0.3">
      <c r="A499" s="301"/>
      <c r="B499" s="299"/>
      <c r="C499" s="301"/>
      <c r="D499" s="301"/>
      <c r="E499" s="55" t="s">
        <v>17</v>
      </c>
      <c r="F499" s="301"/>
      <c r="G499" s="150">
        <f>G502+G504</f>
        <v>0</v>
      </c>
      <c r="H499" s="150">
        <f t="shared" ref="H499:M499" si="59">H502+H504</f>
        <v>0</v>
      </c>
      <c r="I499" s="150">
        <f t="shared" si="59"/>
        <v>0</v>
      </c>
      <c r="J499" s="150">
        <f t="shared" si="59"/>
        <v>24500</v>
      </c>
      <c r="K499" s="150">
        <f t="shared" si="59"/>
        <v>25000</v>
      </c>
      <c r="L499" s="150">
        <f t="shared" si="59"/>
        <v>0</v>
      </c>
      <c r="M499" s="150">
        <f t="shared" si="59"/>
        <v>0</v>
      </c>
      <c r="N499" s="205"/>
      <c r="O499" s="55"/>
      <c r="P499" s="9"/>
    </row>
    <row r="500" spans="1:16" s="58" customFormat="1" ht="41.25" hidden="1" customHeight="1" x14ac:dyDescent="0.3">
      <c r="A500" s="55"/>
      <c r="B500" s="9" t="s">
        <v>6</v>
      </c>
      <c r="C500" s="55"/>
      <c r="D500" s="55"/>
      <c r="E500" s="55"/>
      <c r="F500" s="55"/>
      <c r="G500" s="150" t="e">
        <f>G502+G504+#REF!+#REF!</f>
        <v>#REF!</v>
      </c>
      <c r="H500" s="150" t="e">
        <f>H502+H504+#REF!+#REF!</f>
        <v>#REF!</v>
      </c>
      <c r="I500" s="150" t="e">
        <f>I502+I504+#REF!+#REF!</f>
        <v>#REF!</v>
      </c>
      <c r="J500" s="150" t="e">
        <f>J502+J504+#REF!+#REF!</f>
        <v>#REF!</v>
      </c>
      <c r="K500" s="150" t="e">
        <f>K502+K504+#REF!+#REF!</f>
        <v>#REF!</v>
      </c>
      <c r="L500" s="150" t="e">
        <f>L502+L504+#REF!+#REF!</f>
        <v>#REF!</v>
      </c>
      <c r="M500" s="150" t="e">
        <f>M502+M504+#REF!+#REF!</f>
        <v>#REF!</v>
      </c>
      <c r="N500" s="205"/>
      <c r="O500" s="55"/>
      <c r="P500" s="9"/>
    </row>
    <row r="501" spans="1:16" s="10" customFormat="1" ht="41.25" customHeight="1" x14ac:dyDescent="0.3">
      <c r="A501" s="303"/>
      <c r="B501" s="305" t="s">
        <v>256</v>
      </c>
      <c r="C501" s="303" t="s">
        <v>97</v>
      </c>
      <c r="D501" s="303"/>
      <c r="E501" s="15" t="s">
        <v>52</v>
      </c>
      <c r="F501" s="303" t="s">
        <v>62</v>
      </c>
      <c r="G501" s="207"/>
      <c r="H501" s="208"/>
      <c r="I501" s="69"/>
      <c r="J501" s="69"/>
      <c r="K501" s="207">
        <v>1</v>
      </c>
      <c r="L501" s="69"/>
      <c r="M501" s="69"/>
      <c r="N501" s="15"/>
      <c r="O501" s="15"/>
      <c r="P501" s="121" t="s">
        <v>94</v>
      </c>
    </row>
    <row r="502" spans="1:16" s="10" customFormat="1" ht="41.25" customHeight="1" x14ac:dyDescent="0.3">
      <c r="A502" s="303"/>
      <c r="B502" s="305"/>
      <c r="C502" s="303"/>
      <c r="D502" s="303"/>
      <c r="E502" s="15" t="s">
        <v>41</v>
      </c>
      <c r="F502" s="303"/>
      <c r="G502" s="207"/>
      <c r="H502" s="208"/>
      <c r="I502" s="69"/>
      <c r="J502" s="69">
        <v>20000</v>
      </c>
      <c r="K502" s="69">
        <v>25000</v>
      </c>
      <c r="L502" s="69"/>
      <c r="M502" s="69"/>
      <c r="N502" s="15" t="s">
        <v>43</v>
      </c>
      <c r="O502" s="15"/>
      <c r="P502" s="121"/>
    </row>
    <row r="503" spans="1:16" s="10" customFormat="1" ht="41.25" customHeight="1" x14ac:dyDescent="0.3">
      <c r="A503" s="303"/>
      <c r="B503" s="305" t="s">
        <v>257</v>
      </c>
      <c r="C503" s="303" t="s">
        <v>97</v>
      </c>
      <c r="D503" s="303"/>
      <c r="E503" s="15" t="s">
        <v>52</v>
      </c>
      <c r="F503" s="303" t="s">
        <v>62</v>
      </c>
      <c r="G503" s="207"/>
      <c r="H503" s="208"/>
      <c r="I503" s="69"/>
      <c r="J503" s="207">
        <v>1</v>
      </c>
      <c r="K503" s="69"/>
      <c r="L503" s="69"/>
      <c r="M503" s="69"/>
      <c r="N503" s="15"/>
      <c r="O503" s="15"/>
      <c r="P503" s="121" t="s">
        <v>94</v>
      </c>
    </row>
    <row r="504" spans="1:16" s="10" customFormat="1" ht="41.25" customHeight="1" x14ac:dyDescent="0.3">
      <c r="A504" s="303"/>
      <c r="B504" s="305"/>
      <c r="C504" s="303"/>
      <c r="D504" s="303"/>
      <c r="E504" s="15" t="s">
        <v>41</v>
      </c>
      <c r="F504" s="303"/>
      <c r="G504" s="207"/>
      <c r="H504" s="208"/>
      <c r="I504" s="69"/>
      <c r="J504" s="69">
        <v>4500</v>
      </c>
      <c r="K504" s="69"/>
      <c r="L504" s="69"/>
      <c r="M504" s="69"/>
      <c r="N504" s="15" t="s">
        <v>43</v>
      </c>
      <c r="O504" s="15"/>
      <c r="P504" s="121"/>
    </row>
    <row r="505" spans="1:16" ht="42" customHeight="1" x14ac:dyDescent="0.3">
      <c r="A505" s="1"/>
      <c r="B505" s="299" t="s">
        <v>200</v>
      </c>
      <c r="C505" s="301"/>
      <c r="D505" s="301"/>
      <c r="E505" s="301"/>
      <c r="F505" s="301"/>
      <c r="G505" s="301"/>
      <c r="H505" s="301"/>
      <c r="I505" s="301"/>
      <c r="J505" s="301"/>
      <c r="K505" s="301"/>
      <c r="L505" s="301"/>
      <c r="M505" s="301"/>
      <c r="N505" s="301"/>
      <c r="O505" s="55"/>
      <c r="P505" s="9"/>
    </row>
    <row r="506" spans="1:16" s="34" customFormat="1" ht="112.5" x14ac:dyDescent="0.3">
      <c r="A506" s="30"/>
      <c r="B506" s="67" t="s">
        <v>615</v>
      </c>
      <c r="C506" s="55" t="s">
        <v>616</v>
      </c>
      <c r="D506" s="55" t="s">
        <v>54</v>
      </c>
      <c r="E506" s="55" t="s">
        <v>15</v>
      </c>
      <c r="F506" s="68"/>
      <c r="G506" s="55">
        <v>85.7</v>
      </c>
      <c r="H506" s="55">
        <v>85.7</v>
      </c>
      <c r="I506" s="55">
        <v>87</v>
      </c>
      <c r="J506" s="55">
        <v>88</v>
      </c>
      <c r="K506" s="55">
        <v>89</v>
      </c>
      <c r="L506" s="55">
        <v>100</v>
      </c>
      <c r="M506" s="55">
        <v>100</v>
      </c>
    </row>
    <row r="507" spans="1:16" s="58" customFormat="1" ht="33.75" customHeight="1" x14ac:dyDescent="0.3">
      <c r="A507" s="55"/>
      <c r="B507" s="9" t="s">
        <v>244</v>
      </c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9"/>
    </row>
    <row r="508" spans="1:16" s="58" customFormat="1" ht="41.25" customHeight="1" x14ac:dyDescent="0.3">
      <c r="A508" s="55"/>
      <c r="B508" s="299" t="s">
        <v>235</v>
      </c>
      <c r="C508" s="299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9"/>
    </row>
    <row r="509" spans="1:16" ht="41.25" customHeight="1" x14ac:dyDescent="0.3">
      <c r="A509" s="301">
        <v>65</v>
      </c>
      <c r="B509" s="299" t="s">
        <v>259</v>
      </c>
      <c r="C509" s="301" t="s">
        <v>480</v>
      </c>
      <c r="D509" s="172"/>
      <c r="E509" s="55" t="s">
        <v>144</v>
      </c>
      <c r="F509" s="172"/>
      <c r="G509" s="92">
        <f>G512+G516+G519+G521+G524</f>
        <v>0</v>
      </c>
      <c r="H509" s="92">
        <f t="shared" ref="H509:M509" si="60">H512+H516+H519+H521+H524</f>
        <v>0</v>
      </c>
      <c r="I509" s="92">
        <f t="shared" si="60"/>
        <v>0</v>
      </c>
      <c r="J509" s="92">
        <f t="shared" si="60"/>
        <v>1</v>
      </c>
      <c r="K509" s="92">
        <f t="shared" si="60"/>
        <v>0</v>
      </c>
      <c r="L509" s="92">
        <f t="shared" si="60"/>
        <v>0</v>
      </c>
      <c r="M509" s="92">
        <f t="shared" si="60"/>
        <v>2</v>
      </c>
      <c r="N509" s="172"/>
      <c r="O509" s="172"/>
      <c r="P509" s="210"/>
    </row>
    <row r="510" spans="1:16" ht="41.25" customHeight="1" x14ac:dyDescent="0.3">
      <c r="A510" s="301"/>
      <c r="B510" s="299"/>
      <c r="C510" s="301"/>
      <c r="D510" s="172"/>
      <c r="E510" s="55" t="s">
        <v>17</v>
      </c>
      <c r="F510" s="172"/>
      <c r="G510" s="92">
        <f>G513+G514+G517+G518+G520+G522+G523+G525+G544+G545+G546+G527+G528+G530+G531+G534+G542+G543</f>
        <v>9247.4</v>
      </c>
      <c r="H510" s="92">
        <f t="shared" ref="H510:M510" si="61">H513+H514+H517+H518+H520+H522+H523+H525+H544+H545+H546+H527+H528+H530+H531+H534+H542+H543</f>
        <v>9462.2999999999993</v>
      </c>
      <c r="I510" s="92">
        <f>I513+I514+I517+I518+I520+I522+I523+I525+I544+I545+I546+I527+I528+I530+I531+I534+I542+I543+I536+I539</f>
        <v>15619.000000000002</v>
      </c>
      <c r="J510" s="92">
        <f>J513+J514+J517+J518+J520+J522+J523+J525+J544+J545+J546+J527+J528+J530+J531+J534+J542+J543</f>
        <v>12534.900000000001</v>
      </c>
      <c r="K510" s="92">
        <f t="shared" si="61"/>
        <v>25634.899999999998</v>
      </c>
      <c r="L510" s="92">
        <f t="shared" si="61"/>
        <v>31701.769899999999</v>
      </c>
      <c r="M510" s="92">
        <f t="shared" si="61"/>
        <v>36286.268900000003</v>
      </c>
      <c r="N510" s="173"/>
      <c r="O510" s="211"/>
      <c r="P510" s="210"/>
    </row>
    <row r="511" spans="1:16" ht="41.25" hidden="1" customHeight="1" x14ac:dyDescent="0.3">
      <c r="A511" s="55"/>
      <c r="B511" s="9" t="s">
        <v>6</v>
      </c>
      <c r="C511" s="55"/>
      <c r="D511" s="172"/>
      <c r="E511" s="55"/>
      <c r="F511" s="172"/>
      <c r="G511" s="92">
        <f>G513+G514+G515+G517+G518+G520+G522+G523+G525</f>
        <v>9247.4</v>
      </c>
      <c r="H511" s="92">
        <f t="shared" ref="H511:M511" si="62">H513+H514+H515+H517+H518+H520+H522+H523+H525</f>
        <v>10312.299999999999</v>
      </c>
      <c r="I511" s="92">
        <f t="shared" si="62"/>
        <v>14510</v>
      </c>
      <c r="J511" s="92">
        <f t="shared" si="62"/>
        <v>8026.2</v>
      </c>
      <c r="K511" s="92">
        <f t="shared" si="62"/>
        <v>15600</v>
      </c>
      <c r="L511" s="92">
        <f t="shared" si="62"/>
        <v>31701.769899999999</v>
      </c>
      <c r="M511" s="92">
        <f t="shared" si="62"/>
        <v>36286.268900000003</v>
      </c>
      <c r="N511" s="173"/>
      <c r="O511" s="211"/>
      <c r="P511" s="210"/>
    </row>
    <row r="512" spans="1:16" s="10" customFormat="1" ht="41.25" customHeight="1" x14ac:dyDescent="0.3">
      <c r="A512" s="303"/>
      <c r="B512" s="305" t="s">
        <v>98</v>
      </c>
      <c r="C512" s="303" t="s">
        <v>364</v>
      </c>
      <c r="D512" s="339"/>
      <c r="E512" s="15" t="s">
        <v>52</v>
      </c>
      <c r="F512" s="303" t="s">
        <v>19</v>
      </c>
      <c r="G512" s="213"/>
      <c r="H512" s="213"/>
      <c r="I512" s="213"/>
      <c r="J512" s="207">
        <v>1</v>
      </c>
      <c r="K512" s="213"/>
      <c r="L512" s="213"/>
      <c r="M512" s="212"/>
      <c r="N512" s="212"/>
      <c r="O512" s="214"/>
      <c r="P512" s="215"/>
    </row>
    <row r="513" spans="1:16" s="10" customFormat="1" ht="41.25" customHeight="1" x14ac:dyDescent="0.3">
      <c r="A513" s="303"/>
      <c r="B513" s="305"/>
      <c r="C513" s="303"/>
      <c r="D513" s="339"/>
      <c r="E513" s="303" t="s">
        <v>41</v>
      </c>
      <c r="F513" s="303"/>
      <c r="G513" s="69">
        <v>9247.4</v>
      </c>
      <c r="H513" s="69">
        <v>9462.2999999999993</v>
      </c>
      <c r="I513" s="69"/>
      <c r="J513" s="69"/>
      <c r="K513" s="213"/>
      <c r="L513" s="213"/>
      <c r="M513" s="212"/>
      <c r="N513" s="15" t="s">
        <v>262</v>
      </c>
      <c r="O513" s="70" t="s">
        <v>263</v>
      </c>
      <c r="P513" s="215"/>
    </row>
    <row r="514" spans="1:16" s="10" customFormat="1" ht="41.25" customHeight="1" x14ac:dyDescent="0.3">
      <c r="A514" s="303"/>
      <c r="B514" s="305"/>
      <c r="C514" s="303"/>
      <c r="D514" s="339"/>
      <c r="E514" s="303"/>
      <c r="F514" s="303"/>
      <c r="G514" s="69"/>
      <c r="H514" s="69"/>
      <c r="I514" s="69">
        <v>14500</v>
      </c>
      <c r="J514" s="69"/>
      <c r="K514" s="213"/>
      <c r="L514" s="213"/>
      <c r="M514" s="212"/>
      <c r="N514" s="15" t="s">
        <v>43</v>
      </c>
      <c r="O514" s="70"/>
      <c r="P514" s="215"/>
    </row>
    <row r="515" spans="1:16" s="10" customFormat="1" ht="41.25" customHeight="1" x14ac:dyDescent="0.3">
      <c r="A515" s="303"/>
      <c r="B515" s="305"/>
      <c r="C515" s="303"/>
      <c r="D515" s="339"/>
      <c r="E515" s="303"/>
      <c r="F515" s="303"/>
      <c r="G515" s="69"/>
      <c r="H515" s="69">
        <v>850</v>
      </c>
      <c r="I515" s="69"/>
      <c r="J515" s="69">
        <v>5526.2</v>
      </c>
      <c r="K515" s="213"/>
      <c r="L515" s="213"/>
      <c r="M515" s="212"/>
      <c r="N515" s="70" t="s">
        <v>37</v>
      </c>
      <c r="O515" s="70" t="s">
        <v>260</v>
      </c>
      <c r="P515" s="215"/>
    </row>
    <row r="516" spans="1:16" s="10" customFormat="1" ht="41.25" customHeight="1" x14ac:dyDescent="0.3">
      <c r="A516" s="303"/>
      <c r="B516" s="305" t="s">
        <v>99</v>
      </c>
      <c r="C516" s="303" t="s">
        <v>364</v>
      </c>
      <c r="D516" s="303"/>
      <c r="E516" s="15" t="s">
        <v>52</v>
      </c>
      <c r="F516" s="303" t="s">
        <v>19</v>
      </c>
      <c r="G516" s="69"/>
      <c r="H516" s="69"/>
      <c r="I516" s="69"/>
      <c r="J516" s="69"/>
      <c r="K516" s="69"/>
      <c r="L516" s="69"/>
      <c r="M516" s="15">
        <v>1</v>
      </c>
      <c r="N516" s="70"/>
      <c r="O516" s="70"/>
      <c r="P516" s="121"/>
    </row>
    <row r="517" spans="1:16" s="10" customFormat="1" ht="41.25" customHeight="1" x14ac:dyDescent="0.3">
      <c r="A517" s="303"/>
      <c r="B517" s="305"/>
      <c r="C517" s="303"/>
      <c r="D517" s="303"/>
      <c r="E517" s="303" t="s">
        <v>41</v>
      </c>
      <c r="F517" s="303"/>
      <c r="G517" s="69"/>
      <c r="H517" s="69"/>
      <c r="I517" s="69"/>
      <c r="J517" s="69"/>
      <c r="K517" s="69"/>
      <c r="L517" s="69">
        <v>10000</v>
      </c>
      <c r="M517" s="127">
        <v>19498.899000000001</v>
      </c>
      <c r="N517" s="70" t="s">
        <v>43</v>
      </c>
      <c r="O517" s="70"/>
      <c r="P517" s="121"/>
    </row>
    <row r="518" spans="1:16" s="10" customFormat="1" ht="41.25" customHeight="1" x14ac:dyDescent="0.3">
      <c r="A518" s="303"/>
      <c r="B518" s="305"/>
      <c r="C518" s="303"/>
      <c r="D518" s="303"/>
      <c r="E518" s="303"/>
      <c r="F518" s="303"/>
      <c r="G518" s="69"/>
      <c r="H518" s="69"/>
      <c r="I518" s="69"/>
      <c r="J518" s="69"/>
      <c r="K518" s="69"/>
      <c r="L518" s="69">
        <v>3687.3699000000001</v>
      </c>
      <c r="M518" s="69">
        <v>3687.3699000000001</v>
      </c>
      <c r="N518" s="70" t="s">
        <v>37</v>
      </c>
      <c r="O518" s="70" t="s">
        <v>261</v>
      </c>
      <c r="P518" s="121"/>
    </row>
    <row r="519" spans="1:16" s="10" customFormat="1" ht="41.25" customHeight="1" x14ac:dyDescent="0.3">
      <c r="A519" s="303"/>
      <c r="B519" s="305" t="s">
        <v>434</v>
      </c>
      <c r="C519" s="303" t="s">
        <v>364</v>
      </c>
      <c r="D519" s="303"/>
      <c r="E519" s="15" t="s">
        <v>52</v>
      </c>
      <c r="F519" s="303" t="s">
        <v>19</v>
      </c>
      <c r="G519" s="69"/>
      <c r="H519" s="69"/>
      <c r="I519" s="69"/>
      <c r="J519" s="69"/>
      <c r="K519" s="69"/>
      <c r="L519" s="69"/>
      <c r="M519" s="69"/>
      <c r="N519" s="70"/>
      <c r="O519" s="70"/>
      <c r="P519" s="121"/>
    </row>
    <row r="520" spans="1:16" s="10" customFormat="1" ht="41.25" customHeight="1" x14ac:dyDescent="0.3">
      <c r="A520" s="303"/>
      <c r="B520" s="305"/>
      <c r="C520" s="303"/>
      <c r="D520" s="303"/>
      <c r="E520" s="15" t="s">
        <v>41</v>
      </c>
      <c r="F520" s="303"/>
      <c r="G520" s="69"/>
      <c r="H520" s="69"/>
      <c r="I520" s="69">
        <v>10</v>
      </c>
      <c r="J520" s="69"/>
      <c r="K520" s="69"/>
      <c r="L520" s="69"/>
      <c r="M520" s="69"/>
      <c r="N520" s="70" t="s">
        <v>37</v>
      </c>
      <c r="O520" s="70" t="s">
        <v>260</v>
      </c>
      <c r="P520" s="121"/>
    </row>
    <row r="521" spans="1:16" s="10" customFormat="1" ht="41.25" customHeight="1" x14ac:dyDescent="0.3">
      <c r="A521" s="303"/>
      <c r="B521" s="305" t="s">
        <v>433</v>
      </c>
      <c r="C521" s="303" t="s">
        <v>364</v>
      </c>
      <c r="D521" s="303"/>
      <c r="E521" s="15" t="s">
        <v>52</v>
      </c>
      <c r="F521" s="303" t="s">
        <v>19</v>
      </c>
      <c r="G521" s="69"/>
      <c r="H521" s="69"/>
      <c r="I521" s="69"/>
      <c r="J521" s="69"/>
      <c r="K521" s="69"/>
      <c r="L521" s="69"/>
      <c r="M521" s="69">
        <v>1</v>
      </c>
      <c r="N521" s="70"/>
      <c r="O521" s="70"/>
      <c r="P521" s="121"/>
    </row>
    <row r="522" spans="1:16" s="10" customFormat="1" ht="41.25" customHeight="1" x14ac:dyDescent="0.3">
      <c r="A522" s="303"/>
      <c r="B522" s="305"/>
      <c r="C522" s="303"/>
      <c r="D522" s="303"/>
      <c r="E522" s="303" t="s">
        <v>41</v>
      </c>
      <c r="F522" s="303"/>
      <c r="G522" s="69"/>
      <c r="H522" s="69"/>
      <c r="I522" s="69"/>
      <c r="J522" s="69"/>
      <c r="K522" s="69">
        <v>13100</v>
      </c>
      <c r="L522" s="69">
        <v>13100</v>
      </c>
      <c r="M522" s="69">
        <v>13100</v>
      </c>
      <c r="N522" s="70" t="s">
        <v>43</v>
      </c>
      <c r="O522" s="70"/>
      <c r="P522" s="121"/>
    </row>
    <row r="523" spans="1:16" s="10" customFormat="1" ht="41.25" customHeight="1" x14ac:dyDescent="0.3">
      <c r="A523" s="303"/>
      <c r="B523" s="305"/>
      <c r="C523" s="303"/>
      <c r="D523" s="303"/>
      <c r="E523" s="303"/>
      <c r="F523" s="303"/>
      <c r="G523" s="69"/>
      <c r="H523" s="69"/>
      <c r="I523" s="69"/>
      <c r="J523" s="69">
        <v>1500</v>
      </c>
      <c r="K523" s="69">
        <v>1500</v>
      </c>
      <c r="L523" s="69"/>
      <c r="M523" s="69"/>
      <c r="N523" s="70" t="s">
        <v>37</v>
      </c>
      <c r="O523" s="70" t="s">
        <v>260</v>
      </c>
      <c r="P523" s="121"/>
    </row>
    <row r="524" spans="1:16" s="10" customFormat="1" ht="41.25" customHeight="1" x14ac:dyDescent="0.3">
      <c r="A524" s="303"/>
      <c r="B524" s="288" t="s">
        <v>435</v>
      </c>
      <c r="C524" s="303" t="s">
        <v>364</v>
      </c>
      <c r="D524" s="303"/>
      <c r="E524" s="15" t="s">
        <v>52</v>
      </c>
      <c r="F524" s="303" t="s">
        <v>19</v>
      </c>
      <c r="G524" s="69"/>
      <c r="H524" s="69"/>
      <c r="I524" s="69"/>
      <c r="J524" s="69"/>
      <c r="K524" s="69"/>
      <c r="L524" s="69"/>
      <c r="M524" s="69"/>
      <c r="N524" s="70"/>
      <c r="O524" s="70"/>
      <c r="P524" s="121"/>
    </row>
    <row r="525" spans="1:16" s="10" customFormat="1" ht="41.25" customHeight="1" x14ac:dyDescent="0.3">
      <c r="A525" s="303"/>
      <c r="B525" s="289"/>
      <c r="C525" s="303"/>
      <c r="D525" s="303"/>
      <c r="E525" s="15" t="s">
        <v>41</v>
      </c>
      <c r="F525" s="303"/>
      <c r="G525" s="69"/>
      <c r="H525" s="69"/>
      <c r="I525" s="69"/>
      <c r="J525" s="69">
        <v>1000</v>
      </c>
      <c r="K525" s="69">
        <v>1000</v>
      </c>
      <c r="L525" s="69">
        <v>4914.3999999999996</v>
      </c>
      <c r="M525" s="69"/>
      <c r="N525" s="70" t="s">
        <v>37</v>
      </c>
      <c r="O525" s="70" t="s">
        <v>260</v>
      </c>
      <c r="P525" s="121"/>
    </row>
    <row r="526" spans="1:16" s="10" customFormat="1" ht="41.25" customHeight="1" x14ac:dyDescent="0.3">
      <c r="A526" s="290"/>
      <c r="B526" s="288" t="s">
        <v>848</v>
      </c>
      <c r="C526" s="290" t="s">
        <v>364</v>
      </c>
      <c r="D526" s="290"/>
      <c r="E526" s="15" t="s">
        <v>52</v>
      </c>
      <c r="F526" s="290" t="s">
        <v>19</v>
      </c>
      <c r="G526" s="69"/>
      <c r="H526" s="69"/>
      <c r="I526" s="69"/>
      <c r="J526" s="69">
        <v>1</v>
      </c>
      <c r="K526" s="69"/>
      <c r="L526" s="69"/>
      <c r="M526" s="69"/>
      <c r="N526" s="70"/>
      <c r="O526" s="70"/>
      <c r="P526" s="121"/>
    </row>
    <row r="527" spans="1:16" s="10" customFormat="1" ht="41.25" customHeight="1" x14ac:dyDescent="0.3">
      <c r="A527" s="336"/>
      <c r="B527" s="337"/>
      <c r="C527" s="336"/>
      <c r="D527" s="336"/>
      <c r="E527" s="290" t="s">
        <v>41</v>
      </c>
      <c r="F527" s="336"/>
      <c r="G527" s="69"/>
      <c r="H527" s="69"/>
      <c r="I527" s="69"/>
      <c r="J527" s="69">
        <v>12.8</v>
      </c>
      <c r="K527" s="69">
        <v>12.8</v>
      </c>
      <c r="L527" s="69"/>
      <c r="M527" s="69"/>
      <c r="N527" s="70" t="s">
        <v>20</v>
      </c>
      <c r="O527" s="70"/>
      <c r="P527" s="121"/>
    </row>
    <row r="528" spans="1:16" s="10" customFormat="1" ht="41.25" customHeight="1" x14ac:dyDescent="0.3">
      <c r="A528" s="291"/>
      <c r="B528" s="289"/>
      <c r="C528" s="291"/>
      <c r="D528" s="291"/>
      <c r="E528" s="291"/>
      <c r="F528" s="291"/>
      <c r="G528" s="69"/>
      <c r="H528" s="69"/>
      <c r="I528" s="69"/>
      <c r="J528" s="69">
        <v>1.4</v>
      </c>
      <c r="K528" s="69">
        <v>1.4</v>
      </c>
      <c r="L528" s="69"/>
      <c r="M528" s="69"/>
      <c r="N528" s="70" t="s">
        <v>37</v>
      </c>
      <c r="O528" s="70" t="s">
        <v>260</v>
      </c>
      <c r="P528" s="121"/>
    </row>
    <row r="529" spans="1:16" s="10" customFormat="1" ht="41.25" customHeight="1" x14ac:dyDescent="0.3">
      <c r="A529" s="290"/>
      <c r="B529" s="288" t="s">
        <v>849</v>
      </c>
      <c r="C529" s="290" t="s">
        <v>364</v>
      </c>
      <c r="D529" s="290"/>
      <c r="E529" s="15" t="s">
        <v>52</v>
      </c>
      <c r="F529" s="290" t="s">
        <v>19</v>
      </c>
      <c r="G529" s="69"/>
      <c r="H529" s="69"/>
      <c r="I529" s="69"/>
      <c r="J529" s="69">
        <v>1</v>
      </c>
      <c r="K529" s="69"/>
      <c r="L529" s="69"/>
      <c r="M529" s="69"/>
      <c r="N529" s="70"/>
      <c r="O529" s="70"/>
      <c r="P529" s="121"/>
    </row>
    <row r="530" spans="1:16" s="10" customFormat="1" ht="41.25" customHeight="1" x14ac:dyDescent="0.3">
      <c r="A530" s="336"/>
      <c r="B530" s="337"/>
      <c r="C530" s="336"/>
      <c r="D530" s="336"/>
      <c r="E530" s="290" t="s">
        <v>41</v>
      </c>
      <c r="F530" s="336"/>
      <c r="G530" s="69"/>
      <c r="H530" s="69"/>
      <c r="I530" s="69"/>
      <c r="J530" s="69">
        <v>26.3</v>
      </c>
      <c r="K530" s="69">
        <v>26.3</v>
      </c>
      <c r="L530" s="69"/>
      <c r="M530" s="69"/>
      <c r="N530" s="70" t="s">
        <v>20</v>
      </c>
      <c r="O530" s="70"/>
      <c r="P530" s="121"/>
    </row>
    <row r="531" spans="1:16" s="10" customFormat="1" ht="41.25" customHeight="1" x14ac:dyDescent="0.3">
      <c r="A531" s="291"/>
      <c r="B531" s="289"/>
      <c r="C531" s="291"/>
      <c r="D531" s="291"/>
      <c r="E531" s="291"/>
      <c r="F531" s="291"/>
      <c r="G531" s="69"/>
      <c r="H531" s="69"/>
      <c r="I531" s="69"/>
      <c r="J531" s="69">
        <v>2.9</v>
      </c>
      <c r="K531" s="69">
        <v>2.9</v>
      </c>
      <c r="L531" s="69"/>
      <c r="M531" s="69"/>
      <c r="N531" s="70" t="s">
        <v>37</v>
      </c>
      <c r="O531" s="70" t="s">
        <v>260</v>
      </c>
      <c r="P531" s="121"/>
    </row>
    <row r="532" spans="1:16" s="10" customFormat="1" ht="41.25" customHeight="1" x14ac:dyDescent="0.3">
      <c r="A532" s="290"/>
      <c r="B532" s="288" t="s">
        <v>850</v>
      </c>
      <c r="C532" s="290" t="s">
        <v>364</v>
      </c>
      <c r="D532" s="15"/>
      <c r="E532" s="15" t="s">
        <v>52</v>
      </c>
      <c r="F532" s="290" t="s">
        <v>19</v>
      </c>
      <c r="G532" s="69"/>
      <c r="H532" s="69"/>
      <c r="I532" s="69"/>
      <c r="J532" s="69">
        <v>1</v>
      </c>
      <c r="K532" s="69"/>
      <c r="L532" s="69"/>
      <c r="M532" s="69"/>
      <c r="N532" s="70"/>
      <c r="O532" s="70"/>
      <c r="P532" s="121"/>
    </row>
    <row r="533" spans="1:16" s="10" customFormat="1" ht="41.25" customHeight="1" x14ac:dyDescent="0.3">
      <c r="A533" s="336"/>
      <c r="B533" s="337"/>
      <c r="C533" s="336"/>
      <c r="D533" s="15"/>
      <c r="E533" s="290" t="s">
        <v>41</v>
      </c>
      <c r="F533" s="336"/>
      <c r="G533" s="69"/>
      <c r="H533" s="69"/>
      <c r="I533" s="69"/>
      <c r="J533" s="69">
        <v>1</v>
      </c>
      <c r="K533" s="69"/>
      <c r="L533" s="69"/>
      <c r="M533" s="69"/>
      <c r="N533" s="70"/>
      <c r="O533" s="70"/>
      <c r="P533" s="121"/>
    </row>
    <row r="534" spans="1:16" s="10" customFormat="1" ht="41.25" customHeight="1" x14ac:dyDescent="0.3">
      <c r="A534" s="291"/>
      <c r="B534" s="289"/>
      <c r="C534" s="291"/>
      <c r="D534" s="15"/>
      <c r="E534" s="291"/>
      <c r="F534" s="291"/>
      <c r="G534" s="69"/>
      <c r="H534" s="69"/>
      <c r="I534" s="69"/>
      <c r="J534" s="69">
        <v>2491.5</v>
      </c>
      <c r="K534" s="69">
        <v>2491.5</v>
      </c>
      <c r="L534" s="69"/>
      <c r="M534" s="69"/>
      <c r="N534" s="70" t="s">
        <v>43</v>
      </c>
      <c r="O534" s="70"/>
      <c r="P534" s="121"/>
    </row>
    <row r="535" spans="1:16" s="10" customFormat="1" ht="41.25" customHeight="1" x14ac:dyDescent="0.3">
      <c r="A535" s="290"/>
      <c r="B535" s="305" t="s">
        <v>873</v>
      </c>
      <c r="C535" s="290" t="s">
        <v>364</v>
      </c>
      <c r="D535" s="15"/>
      <c r="E535" s="15" t="s">
        <v>52</v>
      </c>
      <c r="F535" s="290" t="s">
        <v>19</v>
      </c>
      <c r="G535" s="69"/>
      <c r="H535" s="69"/>
      <c r="I535" s="69"/>
      <c r="J535" s="69"/>
      <c r="K535" s="69"/>
      <c r="L535" s="69"/>
      <c r="M535" s="69"/>
      <c r="N535" s="70"/>
      <c r="O535" s="70"/>
      <c r="P535" s="121"/>
    </row>
    <row r="536" spans="1:16" s="10" customFormat="1" ht="41.25" customHeight="1" x14ac:dyDescent="0.3">
      <c r="A536" s="336"/>
      <c r="B536" s="305"/>
      <c r="C536" s="336"/>
      <c r="D536" s="15"/>
      <c r="E536" s="290" t="s">
        <v>41</v>
      </c>
      <c r="F536" s="336"/>
      <c r="G536" s="69"/>
      <c r="H536" s="69"/>
      <c r="I536" s="69">
        <v>243</v>
      </c>
      <c r="J536" s="69"/>
      <c r="K536" s="69"/>
      <c r="L536" s="69"/>
      <c r="M536" s="69"/>
      <c r="N536" s="70" t="s">
        <v>20</v>
      </c>
      <c r="O536" s="70"/>
      <c r="P536" s="121"/>
    </row>
    <row r="537" spans="1:16" s="10" customFormat="1" ht="41.25" customHeight="1" x14ac:dyDescent="0.3">
      <c r="A537" s="291"/>
      <c r="B537" s="305"/>
      <c r="C537" s="291"/>
      <c r="D537" s="15"/>
      <c r="E537" s="291"/>
      <c r="F537" s="291"/>
      <c r="G537" s="69"/>
      <c r="H537" s="69"/>
      <c r="I537" s="69"/>
      <c r="J537" s="69"/>
      <c r="K537" s="69"/>
      <c r="L537" s="69"/>
      <c r="M537" s="69"/>
      <c r="N537" s="70"/>
      <c r="O537" s="70"/>
      <c r="P537" s="121"/>
    </row>
    <row r="538" spans="1:16" s="10" customFormat="1" ht="41.25" customHeight="1" x14ac:dyDescent="0.3">
      <c r="A538" s="290"/>
      <c r="B538" s="290" t="s">
        <v>874</v>
      </c>
      <c r="C538" s="290" t="s">
        <v>364</v>
      </c>
      <c r="D538" s="15"/>
      <c r="E538" s="15" t="s">
        <v>52</v>
      </c>
      <c r="F538" s="290" t="s">
        <v>19</v>
      </c>
      <c r="G538" s="69"/>
      <c r="H538" s="69"/>
      <c r="I538" s="69"/>
      <c r="J538" s="69"/>
      <c r="K538" s="69"/>
      <c r="L538" s="69"/>
      <c r="M538" s="69"/>
      <c r="N538" s="70"/>
      <c r="O538" s="70"/>
      <c r="P538" s="121"/>
    </row>
    <row r="539" spans="1:16" s="10" customFormat="1" ht="41.25" customHeight="1" x14ac:dyDescent="0.3">
      <c r="A539" s="336"/>
      <c r="B539" s="336"/>
      <c r="C539" s="336"/>
      <c r="D539" s="15"/>
      <c r="E539" s="290" t="s">
        <v>41</v>
      </c>
      <c r="F539" s="336"/>
      <c r="G539" s="69"/>
      <c r="H539" s="69"/>
      <c r="I539" s="69">
        <v>824.1</v>
      </c>
      <c r="J539" s="69"/>
      <c r="K539" s="69"/>
      <c r="L539" s="69"/>
      <c r="M539" s="69"/>
      <c r="N539" s="70" t="s">
        <v>20</v>
      </c>
      <c r="O539" s="70"/>
      <c r="P539" s="121"/>
    </row>
    <row r="540" spans="1:16" s="10" customFormat="1" ht="41.25" customHeight="1" x14ac:dyDescent="0.3">
      <c r="A540" s="291"/>
      <c r="B540" s="291"/>
      <c r="C540" s="291"/>
      <c r="D540" s="15"/>
      <c r="E540" s="291"/>
      <c r="F540" s="291"/>
      <c r="G540" s="69"/>
      <c r="H540" s="69"/>
      <c r="I540" s="69"/>
      <c r="J540" s="69"/>
      <c r="K540" s="69"/>
      <c r="L540" s="69"/>
      <c r="M540" s="69"/>
      <c r="N540" s="70"/>
      <c r="O540" s="70"/>
      <c r="P540" s="121"/>
    </row>
    <row r="541" spans="1:16" s="10" customFormat="1" ht="41.25" customHeight="1" x14ac:dyDescent="0.3">
      <c r="A541" s="290"/>
      <c r="B541" s="288" t="s">
        <v>851</v>
      </c>
      <c r="C541" s="290" t="s">
        <v>364</v>
      </c>
      <c r="D541" s="290"/>
      <c r="E541" s="15" t="s">
        <v>52</v>
      </c>
      <c r="F541" s="290" t="s">
        <v>19</v>
      </c>
      <c r="G541" s="69"/>
      <c r="H541" s="69"/>
      <c r="I541" s="69"/>
      <c r="J541" s="69">
        <v>1</v>
      </c>
      <c r="K541" s="69"/>
      <c r="L541" s="69"/>
      <c r="M541" s="69"/>
      <c r="N541" s="70"/>
      <c r="O541" s="70"/>
      <c r="P541" s="121"/>
    </row>
    <row r="542" spans="1:16" s="10" customFormat="1" ht="41.25" customHeight="1" x14ac:dyDescent="0.3">
      <c r="A542" s="336"/>
      <c r="B542" s="337"/>
      <c r="C542" s="336"/>
      <c r="D542" s="336"/>
      <c r="E542" s="290" t="s">
        <v>41</v>
      </c>
      <c r="F542" s="336"/>
      <c r="G542" s="69"/>
      <c r="H542" s="69"/>
      <c r="I542" s="69"/>
      <c r="J542" s="69">
        <v>6750</v>
      </c>
      <c r="K542" s="69">
        <v>6750</v>
      </c>
      <c r="L542" s="69"/>
      <c r="M542" s="69"/>
      <c r="N542" s="70" t="s">
        <v>20</v>
      </c>
      <c r="O542" s="70"/>
      <c r="P542" s="121"/>
    </row>
    <row r="543" spans="1:16" s="10" customFormat="1" ht="41.25" customHeight="1" x14ac:dyDescent="0.3">
      <c r="A543" s="291"/>
      <c r="B543" s="289"/>
      <c r="C543" s="291"/>
      <c r="D543" s="291"/>
      <c r="E543" s="291"/>
      <c r="F543" s="291"/>
      <c r="G543" s="69"/>
      <c r="H543" s="69"/>
      <c r="I543" s="69"/>
      <c r="J543" s="69">
        <v>750</v>
      </c>
      <c r="K543" s="69">
        <v>750</v>
      </c>
      <c r="L543" s="69"/>
      <c r="M543" s="69"/>
      <c r="N543" s="70" t="s">
        <v>37</v>
      </c>
      <c r="O543" s="70" t="s">
        <v>260</v>
      </c>
      <c r="P543" s="121"/>
    </row>
    <row r="544" spans="1:16" s="10" customFormat="1" ht="82.5" customHeight="1" x14ac:dyDescent="0.3">
      <c r="A544" s="79"/>
      <c r="B544" s="121" t="s">
        <v>679</v>
      </c>
      <c r="C544" s="15" t="s">
        <v>364</v>
      </c>
      <c r="D544" s="79"/>
      <c r="E544" s="15" t="s">
        <v>41</v>
      </c>
      <c r="F544" s="15"/>
      <c r="G544" s="69"/>
      <c r="H544" s="69"/>
      <c r="I544" s="69">
        <v>8.1999999999999993</v>
      </c>
      <c r="J544" s="69"/>
      <c r="K544" s="69"/>
      <c r="L544" s="69"/>
      <c r="M544" s="69"/>
      <c r="N544" s="70" t="s">
        <v>676</v>
      </c>
      <c r="O544" s="70" t="s">
        <v>690</v>
      </c>
      <c r="P544" s="121"/>
    </row>
    <row r="545" spans="1:16" s="10" customFormat="1" ht="99" customHeight="1" x14ac:dyDescent="0.3">
      <c r="A545" s="79"/>
      <c r="B545" s="121" t="s">
        <v>680</v>
      </c>
      <c r="C545" s="15" t="s">
        <v>364</v>
      </c>
      <c r="D545" s="79"/>
      <c r="E545" s="15" t="s">
        <v>41</v>
      </c>
      <c r="F545" s="15"/>
      <c r="G545" s="69"/>
      <c r="H545" s="69"/>
      <c r="I545" s="69">
        <v>8.1999999999999993</v>
      </c>
      <c r="J545" s="69"/>
      <c r="K545" s="69"/>
      <c r="L545" s="69"/>
      <c r="M545" s="69"/>
      <c r="N545" s="70" t="s">
        <v>676</v>
      </c>
      <c r="O545" s="70" t="s">
        <v>690</v>
      </c>
      <c r="P545" s="121"/>
    </row>
    <row r="546" spans="1:16" s="10" customFormat="1" ht="84.75" customHeight="1" x14ac:dyDescent="0.3">
      <c r="A546" s="79"/>
      <c r="B546" s="121" t="s">
        <v>681</v>
      </c>
      <c r="C546" s="15" t="s">
        <v>364</v>
      </c>
      <c r="D546" s="79"/>
      <c r="E546" s="15" t="s">
        <v>41</v>
      </c>
      <c r="F546" s="15"/>
      <c r="G546" s="69"/>
      <c r="H546" s="69"/>
      <c r="I546" s="69">
        <v>25.5</v>
      </c>
      <c r="J546" s="69"/>
      <c r="K546" s="69"/>
      <c r="L546" s="69"/>
      <c r="M546" s="69"/>
      <c r="N546" s="70" t="s">
        <v>676</v>
      </c>
      <c r="O546" s="70" t="s">
        <v>690</v>
      </c>
      <c r="P546" s="121"/>
    </row>
    <row r="547" spans="1:16" s="189" customFormat="1" ht="41.25" customHeight="1" x14ac:dyDescent="0.35">
      <c r="A547" s="283"/>
      <c r="B547" s="265" t="s">
        <v>184</v>
      </c>
      <c r="C547" s="283"/>
      <c r="D547" s="404"/>
      <c r="E547" s="78" t="s">
        <v>33</v>
      </c>
      <c r="F547" s="78"/>
      <c r="G547" s="92">
        <f>G549+G551+G553+G555+G557+G561</f>
        <v>0</v>
      </c>
      <c r="H547" s="92">
        <f t="shared" ref="H547:M547" si="63">H549+H551+H553+H555+H557+H561</f>
        <v>0</v>
      </c>
      <c r="I547" s="92">
        <f t="shared" si="63"/>
        <v>0</v>
      </c>
      <c r="J547" s="92">
        <f t="shared" si="63"/>
        <v>6</v>
      </c>
      <c r="K547" s="92">
        <f t="shared" si="63"/>
        <v>0</v>
      </c>
      <c r="L547" s="92">
        <f t="shared" si="63"/>
        <v>0</v>
      </c>
      <c r="M547" s="92">
        <f t="shared" si="63"/>
        <v>0</v>
      </c>
      <c r="N547" s="78"/>
      <c r="O547" s="216"/>
      <c r="P547" s="217"/>
    </row>
    <row r="548" spans="1:16" s="189" customFormat="1" ht="41.25" customHeight="1" x14ac:dyDescent="0.35">
      <c r="A548" s="285"/>
      <c r="B548" s="267"/>
      <c r="C548" s="285"/>
      <c r="D548" s="405"/>
      <c r="E548" s="78" t="s">
        <v>17</v>
      </c>
      <c r="F548" s="78"/>
      <c r="G548" s="92">
        <f>G550+G552+G554+G556+G558+G562+G560</f>
        <v>0</v>
      </c>
      <c r="H548" s="92">
        <f t="shared" ref="H548:M548" si="64">H550+H552+H554+H556+H558+H562+H560</f>
        <v>0</v>
      </c>
      <c r="I548" s="92">
        <f t="shared" si="64"/>
        <v>0</v>
      </c>
      <c r="J548" s="92">
        <f t="shared" si="64"/>
        <v>14500.5</v>
      </c>
      <c r="K548" s="92">
        <f t="shared" si="64"/>
        <v>5000.5</v>
      </c>
      <c r="L548" s="92">
        <f t="shared" si="64"/>
        <v>5000</v>
      </c>
      <c r="M548" s="92">
        <f t="shared" si="64"/>
        <v>0</v>
      </c>
      <c r="N548" s="78"/>
      <c r="O548" s="216"/>
      <c r="P548" s="217"/>
    </row>
    <row r="549" spans="1:16" s="10" customFormat="1" ht="41.25" customHeight="1" x14ac:dyDescent="0.3">
      <c r="A549" s="286">
        <v>66</v>
      </c>
      <c r="B549" s="287" t="s">
        <v>342</v>
      </c>
      <c r="C549" s="286" t="s">
        <v>343</v>
      </c>
      <c r="D549" s="339"/>
      <c r="E549" s="1" t="s">
        <v>33</v>
      </c>
      <c r="F549" s="286" t="s">
        <v>62</v>
      </c>
      <c r="G549" s="213"/>
      <c r="H549" s="69"/>
      <c r="I549" s="1"/>
      <c r="J549" s="1">
        <v>1</v>
      </c>
      <c r="K549" s="1"/>
      <c r="L549" s="1"/>
      <c r="M549" s="1"/>
      <c r="N549" s="15"/>
      <c r="O549" s="70"/>
      <c r="P549" s="218"/>
    </row>
    <row r="550" spans="1:16" s="10" customFormat="1" ht="41.25" customHeight="1" x14ac:dyDescent="0.3">
      <c r="A550" s="286"/>
      <c r="B550" s="287"/>
      <c r="C550" s="286"/>
      <c r="D550" s="339"/>
      <c r="E550" s="135" t="s">
        <v>17</v>
      </c>
      <c r="F550" s="286"/>
      <c r="G550" s="213"/>
      <c r="H550" s="69"/>
      <c r="I550" s="1"/>
      <c r="J550" s="1">
        <v>2100</v>
      </c>
      <c r="K550" s="1"/>
      <c r="L550" s="1"/>
      <c r="M550" s="1"/>
      <c r="N550" s="15" t="s">
        <v>43</v>
      </c>
      <c r="O550" s="70"/>
      <c r="P550" s="218"/>
    </row>
    <row r="551" spans="1:16" s="10" customFormat="1" ht="41.25" customHeight="1" x14ac:dyDescent="0.3">
      <c r="A551" s="286">
        <v>67</v>
      </c>
      <c r="B551" s="287" t="s">
        <v>344</v>
      </c>
      <c r="C551" s="286" t="s">
        <v>343</v>
      </c>
      <c r="D551" s="339"/>
      <c r="E551" s="1" t="s">
        <v>33</v>
      </c>
      <c r="F551" s="286" t="s">
        <v>62</v>
      </c>
      <c r="G551" s="213"/>
      <c r="H551" s="69"/>
      <c r="I551" s="1"/>
      <c r="J551" s="1">
        <v>1</v>
      </c>
      <c r="K551" s="1"/>
      <c r="L551" s="1"/>
      <c r="M551" s="1"/>
      <c r="N551" s="15"/>
      <c r="O551" s="70"/>
      <c r="P551" s="218"/>
    </row>
    <row r="552" spans="1:16" s="10" customFormat="1" ht="41.25" customHeight="1" x14ac:dyDescent="0.3">
      <c r="A552" s="286"/>
      <c r="B552" s="287"/>
      <c r="C552" s="286"/>
      <c r="D552" s="339"/>
      <c r="E552" s="135" t="s">
        <v>17</v>
      </c>
      <c r="F552" s="286"/>
      <c r="G552" s="213"/>
      <c r="H552" s="69"/>
      <c r="I552" s="1"/>
      <c r="J552" s="1">
        <v>1900</v>
      </c>
      <c r="K552" s="1"/>
      <c r="L552" s="1"/>
      <c r="M552" s="1"/>
      <c r="N552" s="15" t="s">
        <v>43</v>
      </c>
      <c r="O552" s="70"/>
      <c r="P552" s="218"/>
    </row>
    <row r="553" spans="1:16" s="10" customFormat="1" ht="41.25" customHeight="1" x14ac:dyDescent="0.3">
      <c r="A553" s="286">
        <v>68</v>
      </c>
      <c r="B553" s="287" t="s">
        <v>345</v>
      </c>
      <c r="C553" s="286" t="s">
        <v>343</v>
      </c>
      <c r="D553" s="339"/>
      <c r="E553" s="1" t="s">
        <v>33</v>
      </c>
      <c r="F553" s="286" t="s">
        <v>62</v>
      </c>
      <c r="G553" s="213"/>
      <c r="H553" s="69"/>
      <c r="I553" s="1"/>
      <c r="J553" s="1">
        <v>1</v>
      </c>
      <c r="K553" s="1"/>
      <c r="L553" s="1"/>
      <c r="M553" s="1"/>
      <c r="N553" s="15"/>
      <c r="O553" s="70"/>
      <c r="P553" s="218"/>
    </row>
    <row r="554" spans="1:16" s="10" customFormat="1" ht="41.25" customHeight="1" x14ac:dyDescent="0.3">
      <c r="A554" s="286"/>
      <c r="B554" s="287"/>
      <c r="C554" s="286"/>
      <c r="D554" s="339"/>
      <c r="E554" s="135" t="s">
        <v>17</v>
      </c>
      <c r="F554" s="286"/>
      <c r="G554" s="213"/>
      <c r="H554" s="69"/>
      <c r="I554" s="1"/>
      <c r="J554" s="1">
        <v>800</v>
      </c>
      <c r="K554" s="1"/>
      <c r="L554" s="1"/>
      <c r="M554" s="1"/>
      <c r="N554" s="15" t="s">
        <v>43</v>
      </c>
      <c r="O554" s="70"/>
      <c r="P554" s="218"/>
    </row>
    <row r="555" spans="1:16" s="10" customFormat="1" ht="41.25" customHeight="1" x14ac:dyDescent="0.3">
      <c r="A555" s="286">
        <v>69</v>
      </c>
      <c r="B555" s="287" t="s">
        <v>346</v>
      </c>
      <c r="C555" s="286" t="s">
        <v>343</v>
      </c>
      <c r="D555" s="339"/>
      <c r="E555" s="1" t="s">
        <v>33</v>
      </c>
      <c r="F555" s="286" t="s">
        <v>62</v>
      </c>
      <c r="G555" s="213"/>
      <c r="H555" s="69"/>
      <c r="I555" s="1"/>
      <c r="J555" s="1">
        <v>1</v>
      </c>
      <c r="K555" s="1"/>
      <c r="L555" s="1"/>
      <c r="M555" s="1"/>
      <c r="N555" s="15"/>
      <c r="O555" s="70"/>
      <c r="P555" s="218"/>
    </row>
    <row r="556" spans="1:16" s="10" customFormat="1" ht="41.25" customHeight="1" x14ac:dyDescent="0.3">
      <c r="A556" s="286"/>
      <c r="B556" s="287"/>
      <c r="C556" s="286"/>
      <c r="D556" s="339"/>
      <c r="E556" s="135" t="s">
        <v>17</v>
      </c>
      <c r="F556" s="286"/>
      <c r="G556" s="213"/>
      <c r="H556" s="69"/>
      <c r="I556" s="1"/>
      <c r="J556" s="1">
        <v>1500</v>
      </c>
      <c r="K556" s="1"/>
      <c r="L556" s="1"/>
      <c r="M556" s="1"/>
      <c r="N556" s="15" t="s">
        <v>43</v>
      </c>
      <c r="O556" s="70"/>
      <c r="P556" s="218"/>
    </row>
    <row r="557" spans="1:16" s="10" customFormat="1" ht="41.25" customHeight="1" x14ac:dyDescent="0.3">
      <c r="A557" s="286">
        <v>70</v>
      </c>
      <c r="B557" s="287" t="s">
        <v>347</v>
      </c>
      <c r="C557" s="286" t="s">
        <v>343</v>
      </c>
      <c r="D557" s="339"/>
      <c r="E557" s="1" t="s">
        <v>33</v>
      </c>
      <c r="F557" s="286" t="s">
        <v>62</v>
      </c>
      <c r="G557" s="213"/>
      <c r="H557" s="69"/>
      <c r="I557" s="1"/>
      <c r="J557" s="1">
        <v>1</v>
      </c>
      <c r="K557" s="1"/>
      <c r="L557" s="1"/>
      <c r="M557" s="1"/>
      <c r="N557" s="15"/>
      <c r="O557" s="70"/>
      <c r="P557" s="218"/>
    </row>
    <row r="558" spans="1:16" s="10" customFormat="1" ht="41.25" customHeight="1" x14ac:dyDescent="0.3">
      <c r="A558" s="286"/>
      <c r="B558" s="287"/>
      <c r="C558" s="286"/>
      <c r="D558" s="339"/>
      <c r="E558" s="135" t="s">
        <v>17</v>
      </c>
      <c r="F558" s="286"/>
      <c r="G558" s="213"/>
      <c r="H558" s="69"/>
      <c r="I558" s="1"/>
      <c r="J558" s="1">
        <v>3200</v>
      </c>
      <c r="K558" s="1"/>
      <c r="L558" s="1"/>
      <c r="M558" s="1"/>
      <c r="N558" s="15" t="s">
        <v>43</v>
      </c>
      <c r="O558" s="70"/>
      <c r="P558" s="218"/>
    </row>
    <row r="559" spans="1:16" s="10" customFormat="1" ht="41.25" customHeight="1" x14ac:dyDescent="0.3">
      <c r="A559" s="286">
        <v>71</v>
      </c>
      <c r="B559" s="287" t="s">
        <v>444</v>
      </c>
      <c r="C559" s="286" t="s">
        <v>445</v>
      </c>
      <c r="D559" s="339"/>
      <c r="E559" s="1" t="s">
        <v>33</v>
      </c>
      <c r="F559" s="286" t="s">
        <v>62</v>
      </c>
      <c r="G559" s="213"/>
      <c r="H559" s="69"/>
      <c r="I559" s="1"/>
      <c r="J559" s="1">
        <v>1</v>
      </c>
      <c r="K559" s="1"/>
      <c r="L559" s="1"/>
      <c r="M559" s="1"/>
      <c r="N559" s="15"/>
      <c r="O559" s="70"/>
      <c r="P559" s="218"/>
    </row>
    <row r="560" spans="1:16" s="10" customFormat="1" ht="41.25" customHeight="1" x14ac:dyDescent="0.3">
      <c r="A560" s="286"/>
      <c r="B560" s="287"/>
      <c r="C560" s="286"/>
      <c r="D560" s="339"/>
      <c r="E560" s="135" t="s">
        <v>17</v>
      </c>
      <c r="F560" s="286"/>
      <c r="G560" s="213"/>
      <c r="H560" s="69"/>
      <c r="I560" s="1"/>
      <c r="J560" s="1">
        <v>5000</v>
      </c>
      <c r="K560" s="1">
        <v>5000</v>
      </c>
      <c r="L560" s="1">
        <v>5000</v>
      </c>
      <c r="M560" s="1"/>
      <c r="N560" s="15" t="s">
        <v>69</v>
      </c>
      <c r="O560" s="70"/>
      <c r="P560" s="218"/>
    </row>
    <row r="561" spans="1:16" s="10" customFormat="1" ht="41.25" customHeight="1" x14ac:dyDescent="0.3">
      <c r="A561" s="286">
        <v>72</v>
      </c>
      <c r="B561" s="287" t="s">
        <v>847</v>
      </c>
      <c r="C561" s="286" t="s">
        <v>364</v>
      </c>
      <c r="D561" s="339"/>
      <c r="E561" s="1" t="s">
        <v>33</v>
      </c>
      <c r="F561" s="286" t="s">
        <v>62</v>
      </c>
      <c r="G561" s="213"/>
      <c r="H561" s="69"/>
      <c r="I561" s="1"/>
      <c r="J561" s="1">
        <v>1</v>
      </c>
      <c r="K561" s="1"/>
      <c r="L561" s="1"/>
      <c r="M561" s="1"/>
      <c r="N561" s="15"/>
      <c r="O561" s="70"/>
      <c r="P561" s="218"/>
    </row>
    <row r="562" spans="1:16" s="10" customFormat="1" ht="41.25" customHeight="1" x14ac:dyDescent="0.3">
      <c r="A562" s="286"/>
      <c r="B562" s="287"/>
      <c r="C562" s="286"/>
      <c r="D562" s="339"/>
      <c r="E562" s="135" t="s">
        <v>17</v>
      </c>
      <c r="F562" s="286"/>
      <c r="G562" s="213"/>
      <c r="H562" s="69"/>
      <c r="I562" s="1"/>
      <c r="J562" s="81">
        <v>0.5</v>
      </c>
      <c r="K562" s="1">
        <v>0.5</v>
      </c>
      <c r="L562" s="1"/>
      <c r="M562" s="1"/>
      <c r="N562" s="15" t="s">
        <v>43</v>
      </c>
      <c r="O562" s="70"/>
      <c r="P562" s="218"/>
    </row>
    <row r="563" spans="1:16" s="58" customFormat="1" ht="41.25" customHeight="1" x14ac:dyDescent="0.3">
      <c r="A563" s="13"/>
      <c r="B563" s="338" t="s">
        <v>101</v>
      </c>
      <c r="C563" s="317"/>
      <c r="D563" s="317"/>
      <c r="E563" s="317"/>
      <c r="F563" s="317"/>
      <c r="G563" s="317"/>
      <c r="H563" s="317"/>
      <c r="I563" s="317"/>
      <c r="J563" s="317"/>
      <c r="K563" s="317"/>
      <c r="L563" s="317"/>
      <c r="M563" s="317"/>
      <c r="N563" s="317"/>
      <c r="O563" s="55"/>
      <c r="P563" s="9"/>
    </row>
    <row r="564" spans="1:16" s="6" customFormat="1" ht="93.75" x14ac:dyDescent="0.3">
      <c r="A564" s="12"/>
      <c r="B564" s="2" t="s">
        <v>617</v>
      </c>
      <c r="C564" s="55" t="s">
        <v>618</v>
      </c>
      <c r="D564" s="31" t="s">
        <v>54</v>
      </c>
      <c r="E564" s="71" t="s">
        <v>15</v>
      </c>
      <c r="F564" s="47"/>
      <c r="G564" s="55">
        <v>94.7</v>
      </c>
      <c r="H564" s="55">
        <v>98</v>
      </c>
      <c r="I564" s="55">
        <v>100</v>
      </c>
      <c r="J564" s="55">
        <v>100</v>
      </c>
      <c r="K564" s="55">
        <v>100</v>
      </c>
      <c r="L564" s="55">
        <v>100</v>
      </c>
      <c r="M564" s="55">
        <v>100</v>
      </c>
    </row>
    <row r="565" spans="1:16" s="58" customFormat="1" ht="41.25" customHeight="1" x14ac:dyDescent="0.3">
      <c r="A565" s="78"/>
      <c r="B565" s="9" t="s">
        <v>226</v>
      </c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9"/>
    </row>
    <row r="566" spans="1:16" s="58" customFormat="1" ht="41.25" customHeight="1" x14ac:dyDescent="0.3">
      <c r="A566" s="78"/>
      <c r="B566" s="299" t="s">
        <v>235</v>
      </c>
      <c r="C566" s="299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9"/>
    </row>
    <row r="567" spans="1:16" s="58" customFormat="1" ht="41.25" customHeight="1" x14ac:dyDescent="0.3">
      <c r="A567" s="301">
        <v>72</v>
      </c>
      <c r="B567" s="299" t="s">
        <v>446</v>
      </c>
      <c r="C567" s="301" t="s">
        <v>102</v>
      </c>
      <c r="D567" s="301"/>
      <c r="E567" s="78" t="s">
        <v>33</v>
      </c>
      <c r="F567" s="317" t="s">
        <v>103</v>
      </c>
      <c r="G567" s="55">
        <f>G572+G577+G582+G585+G589+G593</f>
        <v>0</v>
      </c>
      <c r="H567" s="55">
        <f t="shared" ref="H567:M567" si="65">H572+H577+H582+H585+H589+H593</f>
        <v>0</v>
      </c>
      <c r="I567" s="55">
        <f t="shared" si="65"/>
        <v>0</v>
      </c>
      <c r="J567" s="55">
        <f t="shared" si="65"/>
        <v>0</v>
      </c>
      <c r="K567" s="55">
        <f t="shared" si="65"/>
        <v>0</v>
      </c>
      <c r="L567" s="55">
        <f t="shared" si="65"/>
        <v>4</v>
      </c>
      <c r="M567" s="55">
        <f t="shared" si="65"/>
        <v>2</v>
      </c>
      <c r="N567" s="55" t="s">
        <v>871</v>
      </c>
      <c r="O567" s="55"/>
      <c r="P567" s="9"/>
    </row>
    <row r="568" spans="1:16" s="58" customFormat="1" ht="41.25" customHeight="1" x14ac:dyDescent="0.3">
      <c r="A568" s="301"/>
      <c r="B568" s="299"/>
      <c r="C568" s="301"/>
      <c r="D568" s="301"/>
      <c r="E568" s="317" t="s">
        <v>41</v>
      </c>
      <c r="F568" s="317"/>
      <c r="G568" s="55"/>
      <c r="H568" s="55">
        <f t="shared" ref="H568:M568" si="66">H573+H578+H583+H586+H590+H594</f>
        <v>115.8</v>
      </c>
      <c r="I568" s="55">
        <f t="shared" si="66"/>
        <v>20</v>
      </c>
      <c r="J568" s="219">
        <f t="shared" si="66"/>
        <v>2000</v>
      </c>
      <c r="K568" s="219">
        <f t="shared" si="66"/>
        <v>2500</v>
      </c>
      <c r="L568" s="219">
        <f t="shared" si="66"/>
        <v>2682.5</v>
      </c>
      <c r="M568" s="219">
        <f t="shared" si="66"/>
        <v>1116.8</v>
      </c>
      <c r="N568" s="15" t="s">
        <v>37</v>
      </c>
      <c r="O568" s="55"/>
      <c r="P568" s="9"/>
    </row>
    <row r="569" spans="1:16" s="58" customFormat="1" ht="41.25" customHeight="1" x14ac:dyDescent="0.3">
      <c r="A569" s="301"/>
      <c r="B569" s="299"/>
      <c r="C569" s="301"/>
      <c r="D569" s="301"/>
      <c r="E569" s="317"/>
      <c r="F569" s="317"/>
      <c r="G569" s="55">
        <f>G574+G579+G584+G587+G591+G595</f>
        <v>0</v>
      </c>
      <c r="H569" s="55">
        <f t="shared" ref="H569:M569" si="67">H574+H579+H584+H587+H591+H595</f>
        <v>0</v>
      </c>
      <c r="I569" s="55">
        <f t="shared" si="67"/>
        <v>0</v>
      </c>
      <c r="J569" s="219">
        <f t="shared" si="67"/>
        <v>0</v>
      </c>
      <c r="K569" s="219">
        <f t="shared" si="67"/>
        <v>0</v>
      </c>
      <c r="L569" s="219">
        <f>L574+L579+L584+L587+L591+L595</f>
        <v>12722.900000000001</v>
      </c>
      <c r="M569" s="219">
        <f t="shared" si="67"/>
        <v>8200</v>
      </c>
      <c r="N569" s="15" t="s">
        <v>20</v>
      </c>
      <c r="O569" s="55"/>
      <c r="P569" s="9"/>
    </row>
    <row r="570" spans="1:16" s="58" customFormat="1" ht="41.25" customHeight="1" x14ac:dyDescent="0.3">
      <c r="A570" s="78"/>
      <c r="B570" s="9" t="s">
        <v>226</v>
      </c>
      <c r="C570" s="55"/>
      <c r="D570" s="55"/>
      <c r="E570" s="55"/>
      <c r="F570" s="55"/>
      <c r="G570" s="55"/>
      <c r="H570" s="55"/>
      <c r="I570" s="55"/>
      <c r="J570" s="219"/>
      <c r="K570" s="219"/>
      <c r="L570" s="219"/>
      <c r="M570" s="219"/>
      <c r="N570" s="55"/>
      <c r="O570" s="55"/>
      <c r="P570" s="9"/>
    </row>
    <row r="571" spans="1:16" s="58" customFormat="1" ht="41.25" customHeight="1" x14ac:dyDescent="0.3">
      <c r="A571" s="78"/>
      <c r="B571" s="299" t="s">
        <v>235</v>
      </c>
      <c r="C571" s="299"/>
      <c r="D571" s="55"/>
      <c r="E571" s="55"/>
      <c r="F571" s="55"/>
      <c r="G571" s="55">
        <f>G573+G574+G578+G579+G583+G584+G586+G587+G588+G590+G591+G592+G594+G595+G596</f>
        <v>0</v>
      </c>
      <c r="H571" s="55">
        <f t="shared" ref="H571:M571" si="68">H573+H574+H578+H579+H583+H584+H586+H587+H588+H590+H591+H592+H594+H595+H596</f>
        <v>420.2</v>
      </c>
      <c r="I571" s="55">
        <f t="shared" si="68"/>
        <v>177</v>
      </c>
      <c r="J571" s="219">
        <f t="shared" si="68"/>
        <v>2000</v>
      </c>
      <c r="K571" s="219">
        <f t="shared" si="68"/>
        <v>2500</v>
      </c>
      <c r="L571" s="219">
        <f t="shared" si="68"/>
        <v>15405.4</v>
      </c>
      <c r="M571" s="219">
        <f t="shared" si="68"/>
        <v>9316.7999999999993</v>
      </c>
      <c r="N571" s="55"/>
      <c r="O571" s="55"/>
      <c r="P571" s="9"/>
    </row>
    <row r="572" spans="1:16" s="220" customFormat="1" ht="41.25" customHeight="1" x14ac:dyDescent="0.3">
      <c r="A572" s="303"/>
      <c r="B572" s="304" t="s">
        <v>324</v>
      </c>
      <c r="C572" s="303" t="s">
        <v>366</v>
      </c>
      <c r="D572" s="303"/>
      <c r="E572" s="15" t="s">
        <v>33</v>
      </c>
      <c r="F572" s="303" t="s">
        <v>19</v>
      </c>
      <c r="G572" s="15"/>
      <c r="H572" s="15"/>
      <c r="I572" s="15"/>
      <c r="J572" s="15"/>
      <c r="K572" s="15"/>
      <c r="L572" s="15">
        <v>1</v>
      </c>
      <c r="M572" s="74"/>
      <c r="N572" s="15"/>
      <c r="O572" s="74" t="s">
        <v>100</v>
      </c>
      <c r="P572" s="74"/>
    </row>
    <row r="573" spans="1:16" s="220" customFormat="1" ht="41.25" customHeight="1" x14ac:dyDescent="0.3">
      <c r="A573" s="303"/>
      <c r="B573" s="304"/>
      <c r="C573" s="303"/>
      <c r="D573" s="303"/>
      <c r="E573" s="303" t="s">
        <v>41</v>
      </c>
      <c r="F573" s="303"/>
      <c r="G573" s="15"/>
      <c r="H573" s="15"/>
      <c r="I573" s="15">
        <v>10</v>
      </c>
      <c r="J573" s="15">
        <v>1000</v>
      </c>
      <c r="K573" s="15">
        <v>1000</v>
      </c>
      <c r="L573" s="15">
        <v>160</v>
      </c>
      <c r="M573" s="74"/>
      <c r="N573" s="15" t="s">
        <v>37</v>
      </c>
      <c r="O573" s="15">
        <v>279051015</v>
      </c>
      <c r="P573" s="74"/>
    </row>
    <row r="574" spans="1:16" s="220" customFormat="1" ht="41.25" customHeight="1" x14ac:dyDescent="0.3">
      <c r="A574" s="303"/>
      <c r="B574" s="304"/>
      <c r="C574" s="303"/>
      <c r="D574" s="303"/>
      <c r="E574" s="303"/>
      <c r="F574" s="303"/>
      <c r="G574" s="15"/>
      <c r="H574" s="15"/>
      <c r="I574" s="15"/>
      <c r="J574" s="15"/>
      <c r="K574" s="15"/>
      <c r="L574" s="15">
        <v>5040</v>
      </c>
      <c r="M574" s="74"/>
      <c r="N574" s="15" t="s">
        <v>20</v>
      </c>
      <c r="O574" s="15">
        <v>279051011</v>
      </c>
      <c r="P574" s="74"/>
    </row>
    <row r="575" spans="1:16" s="220" customFormat="1" ht="41.25" customHeight="1" x14ac:dyDescent="0.3">
      <c r="A575" s="15"/>
      <c r="B575" s="221" t="s">
        <v>193</v>
      </c>
      <c r="C575" s="15"/>
      <c r="D575" s="15"/>
      <c r="E575" s="15" t="s">
        <v>41</v>
      </c>
      <c r="F575" s="15" t="s">
        <v>447</v>
      </c>
      <c r="G575" s="15"/>
      <c r="H575" s="15"/>
      <c r="I575" s="15">
        <v>10</v>
      </c>
      <c r="J575" s="15"/>
      <c r="K575" s="15"/>
      <c r="L575" s="15"/>
      <c r="M575" s="74"/>
      <c r="N575" s="15"/>
      <c r="O575" s="15"/>
      <c r="P575" s="74"/>
    </row>
    <row r="576" spans="1:16" s="220" customFormat="1" ht="41.25" customHeight="1" x14ac:dyDescent="0.3">
      <c r="A576" s="15"/>
      <c r="B576" s="221" t="s">
        <v>82</v>
      </c>
      <c r="C576" s="15"/>
      <c r="D576" s="15"/>
      <c r="E576" s="15" t="s">
        <v>41</v>
      </c>
      <c r="F576" s="15" t="s">
        <v>62</v>
      </c>
      <c r="G576" s="15"/>
      <c r="H576" s="15"/>
      <c r="I576" s="15"/>
      <c r="J576" s="15">
        <f>J574+J573</f>
        <v>1000</v>
      </c>
      <c r="K576" s="15">
        <f t="shared" ref="K576:L576" si="69">K574+K573</f>
        <v>1000</v>
      </c>
      <c r="L576" s="15">
        <f t="shared" si="69"/>
        <v>5200</v>
      </c>
      <c r="M576" s="74"/>
      <c r="N576" s="15"/>
      <c r="O576" s="15"/>
      <c r="P576" s="74"/>
    </row>
    <row r="577" spans="1:16" s="220" customFormat="1" ht="41.25" customHeight="1" x14ac:dyDescent="0.3">
      <c r="A577" s="303"/>
      <c r="B577" s="304" t="s">
        <v>109</v>
      </c>
      <c r="C577" s="303" t="s">
        <v>365</v>
      </c>
      <c r="D577" s="303"/>
      <c r="E577" s="15" t="s">
        <v>33</v>
      </c>
      <c r="F577" s="303" t="s">
        <v>103</v>
      </c>
      <c r="G577" s="15"/>
      <c r="H577" s="15"/>
      <c r="I577" s="15"/>
      <c r="J577" s="15"/>
      <c r="K577" s="15"/>
      <c r="L577" s="15"/>
      <c r="M577" s="15">
        <v>1</v>
      </c>
      <c r="N577" s="15"/>
      <c r="O577" s="74" t="s">
        <v>100</v>
      </c>
      <c r="P577" s="74"/>
    </row>
    <row r="578" spans="1:16" s="220" customFormat="1" ht="41.25" customHeight="1" x14ac:dyDescent="0.3">
      <c r="A578" s="303"/>
      <c r="B578" s="304"/>
      <c r="C578" s="303"/>
      <c r="D578" s="303"/>
      <c r="E578" s="303" t="s">
        <v>41</v>
      </c>
      <c r="F578" s="303"/>
      <c r="G578" s="15"/>
      <c r="H578" s="15"/>
      <c r="I578" s="15">
        <v>10</v>
      </c>
      <c r="J578" s="15">
        <v>1000</v>
      </c>
      <c r="K578" s="15">
        <v>1500</v>
      </c>
      <c r="L578" s="15"/>
      <c r="M578" s="74"/>
      <c r="N578" s="15" t="s">
        <v>37</v>
      </c>
      <c r="O578" s="15">
        <v>279051015</v>
      </c>
      <c r="P578" s="74"/>
    </row>
    <row r="579" spans="1:16" s="220" customFormat="1" ht="41.25" customHeight="1" x14ac:dyDescent="0.3">
      <c r="A579" s="303"/>
      <c r="B579" s="304"/>
      <c r="C579" s="303"/>
      <c r="D579" s="303"/>
      <c r="E579" s="303"/>
      <c r="F579" s="303"/>
      <c r="G579" s="15"/>
      <c r="H579" s="15"/>
      <c r="I579" s="15"/>
      <c r="J579" s="15"/>
      <c r="K579" s="15"/>
      <c r="L579" s="15">
        <v>4000</v>
      </c>
      <c r="M579" s="15">
        <v>4000</v>
      </c>
      <c r="N579" s="15" t="s">
        <v>20</v>
      </c>
      <c r="O579" s="15">
        <v>279051011</v>
      </c>
      <c r="P579" s="74"/>
    </row>
    <row r="580" spans="1:16" s="220" customFormat="1" ht="41.25" customHeight="1" x14ac:dyDescent="0.3">
      <c r="A580" s="15"/>
      <c r="B580" s="221" t="s">
        <v>193</v>
      </c>
      <c r="C580" s="15"/>
      <c r="D580" s="15"/>
      <c r="E580" s="15" t="s">
        <v>41</v>
      </c>
      <c r="F580" s="15" t="s">
        <v>447</v>
      </c>
      <c r="G580" s="15"/>
      <c r="H580" s="15"/>
      <c r="I580" s="15">
        <v>10</v>
      </c>
      <c r="J580" s="15"/>
      <c r="K580" s="15"/>
      <c r="L580" s="15"/>
      <c r="M580" s="74"/>
      <c r="N580" s="15"/>
      <c r="O580" s="15"/>
      <c r="P580" s="74"/>
    </row>
    <row r="581" spans="1:16" s="220" customFormat="1" ht="41.25" customHeight="1" x14ac:dyDescent="0.3">
      <c r="A581" s="15"/>
      <c r="B581" s="221" t="s">
        <v>82</v>
      </c>
      <c r="C581" s="15"/>
      <c r="D581" s="15"/>
      <c r="E581" s="15" t="s">
        <v>41</v>
      </c>
      <c r="F581" s="15" t="s">
        <v>62</v>
      </c>
      <c r="G581" s="15"/>
      <c r="H581" s="15"/>
      <c r="I581" s="15"/>
      <c r="J581" s="15">
        <f>J579+J578</f>
        <v>1000</v>
      </c>
      <c r="K581" s="15">
        <f t="shared" ref="K581:M581" si="70">K579+K578</f>
        <v>1500</v>
      </c>
      <c r="L581" s="15">
        <f t="shared" si="70"/>
        <v>4000</v>
      </c>
      <c r="M581" s="15">
        <f t="shared" si="70"/>
        <v>4000</v>
      </c>
      <c r="N581" s="15"/>
      <c r="O581" s="15"/>
      <c r="P581" s="74"/>
    </row>
    <row r="582" spans="1:16" s="220" customFormat="1" ht="41.25" customHeight="1" x14ac:dyDescent="0.3">
      <c r="A582" s="303"/>
      <c r="B582" s="305" t="s">
        <v>110</v>
      </c>
      <c r="C582" s="303" t="s">
        <v>365</v>
      </c>
      <c r="D582" s="303"/>
      <c r="E582" s="15" t="s">
        <v>33</v>
      </c>
      <c r="F582" s="303" t="s">
        <v>103</v>
      </c>
      <c r="G582" s="15"/>
      <c r="H582" s="15"/>
      <c r="I582" s="15"/>
      <c r="J582" s="15"/>
      <c r="K582" s="15"/>
      <c r="L582" s="15"/>
      <c r="M582" s="15">
        <v>1</v>
      </c>
      <c r="N582" s="15"/>
      <c r="O582" s="74" t="s">
        <v>100</v>
      </c>
      <c r="P582" s="74" t="s">
        <v>100</v>
      </c>
    </row>
    <row r="583" spans="1:16" s="220" customFormat="1" ht="41.25" customHeight="1" x14ac:dyDescent="0.3">
      <c r="A583" s="303"/>
      <c r="B583" s="305"/>
      <c r="C583" s="303"/>
      <c r="D583" s="303"/>
      <c r="E583" s="303" t="s">
        <v>41</v>
      </c>
      <c r="F583" s="303"/>
      <c r="G583" s="15"/>
      <c r="H583" s="15"/>
      <c r="I583" s="15"/>
      <c r="J583" s="15"/>
      <c r="K583" s="15"/>
      <c r="L583" s="15">
        <v>1800</v>
      </c>
      <c r="M583" s="15">
        <v>1116.8</v>
      </c>
      <c r="N583" s="15" t="s">
        <v>37</v>
      </c>
      <c r="O583" s="15">
        <v>279114015</v>
      </c>
      <c r="P583" s="74"/>
    </row>
    <row r="584" spans="1:16" s="220" customFormat="1" ht="41.25" customHeight="1" x14ac:dyDescent="0.3">
      <c r="A584" s="303"/>
      <c r="B584" s="305"/>
      <c r="C584" s="303"/>
      <c r="D584" s="303"/>
      <c r="E584" s="303"/>
      <c r="F584" s="303"/>
      <c r="G584" s="15"/>
      <c r="H584" s="15"/>
      <c r="I584" s="15"/>
      <c r="J584" s="15"/>
      <c r="K584" s="222"/>
      <c r="L584" s="15">
        <v>3362.8</v>
      </c>
      <c r="M584" s="15">
        <v>4200</v>
      </c>
      <c r="N584" s="15" t="s">
        <v>20</v>
      </c>
      <c r="O584" s="15">
        <v>279114011</v>
      </c>
      <c r="P584" s="74" t="s">
        <v>100</v>
      </c>
    </row>
    <row r="585" spans="1:16" s="10" customFormat="1" ht="41.25" customHeight="1" x14ac:dyDescent="0.3">
      <c r="A585" s="290"/>
      <c r="B585" s="288" t="s">
        <v>104</v>
      </c>
      <c r="C585" s="290" t="s">
        <v>685</v>
      </c>
      <c r="D585" s="290"/>
      <c r="E585" s="15" t="s">
        <v>33</v>
      </c>
      <c r="F585" s="290"/>
      <c r="G585" s="15"/>
      <c r="H585" s="15"/>
      <c r="I585" s="15"/>
      <c r="J585" s="15"/>
      <c r="K585" s="15"/>
      <c r="L585" s="15">
        <v>1</v>
      </c>
      <c r="M585" s="15"/>
      <c r="N585" s="72"/>
      <c r="O585" s="78"/>
      <c r="P585" s="91"/>
    </row>
    <row r="586" spans="1:16" s="10" customFormat="1" ht="41.25" customHeight="1" x14ac:dyDescent="0.3">
      <c r="A586" s="336"/>
      <c r="B586" s="337"/>
      <c r="C586" s="336"/>
      <c r="D586" s="336"/>
      <c r="E586" s="290" t="s">
        <v>41</v>
      </c>
      <c r="F586" s="336"/>
      <c r="G586" s="15"/>
      <c r="H586" s="15">
        <v>17.7</v>
      </c>
      <c r="I586" s="15"/>
      <c r="J586" s="15"/>
      <c r="K586" s="15"/>
      <c r="L586" s="15">
        <v>35.299999999999997</v>
      </c>
      <c r="M586" s="15"/>
      <c r="N586" s="15" t="s">
        <v>37</v>
      </c>
      <c r="O586" s="15">
        <v>279114015</v>
      </c>
      <c r="P586" s="91"/>
    </row>
    <row r="587" spans="1:16" s="10" customFormat="1" ht="41.25" customHeight="1" x14ac:dyDescent="0.3">
      <c r="A587" s="336"/>
      <c r="B587" s="337"/>
      <c r="C587" s="336"/>
      <c r="D587" s="336"/>
      <c r="E587" s="336"/>
      <c r="F587" s="336"/>
      <c r="G587" s="15"/>
      <c r="H587" s="15"/>
      <c r="I587" s="15"/>
      <c r="J587" s="15"/>
      <c r="K587" s="15"/>
      <c r="L587" s="15">
        <v>123.7</v>
      </c>
      <c r="M587" s="15"/>
      <c r="N587" s="15" t="s">
        <v>20</v>
      </c>
      <c r="O587" s="15">
        <v>279114011</v>
      </c>
      <c r="P587" s="91"/>
    </row>
    <row r="588" spans="1:16" s="10" customFormat="1" ht="41.25" customHeight="1" x14ac:dyDescent="0.3">
      <c r="A588" s="291"/>
      <c r="B588" s="289"/>
      <c r="C588" s="291"/>
      <c r="D588" s="291"/>
      <c r="E588" s="291"/>
      <c r="F588" s="291"/>
      <c r="G588" s="15"/>
      <c r="H588" s="1">
        <v>65.900000000000006</v>
      </c>
      <c r="I588" s="1">
        <v>29</v>
      </c>
      <c r="J588" s="15"/>
      <c r="K588" s="15"/>
      <c r="L588" s="15"/>
      <c r="M588" s="15"/>
      <c r="N588" s="15" t="s">
        <v>676</v>
      </c>
      <c r="O588" s="15">
        <v>497029015</v>
      </c>
      <c r="P588" s="91"/>
    </row>
    <row r="589" spans="1:16" s="10" customFormat="1" ht="41.25" customHeight="1" x14ac:dyDescent="0.3">
      <c r="A589" s="290"/>
      <c r="B589" s="288" t="s">
        <v>105</v>
      </c>
      <c r="C589" s="290" t="s">
        <v>685</v>
      </c>
      <c r="D589" s="290"/>
      <c r="E589" s="15" t="s">
        <v>33</v>
      </c>
      <c r="F589" s="290" t="s">
        <v>103</v>
      </c>
      <c r="G589" s="15"/>
      <c r="H589" s="15"/>
      <c r="I589" s="15"/>
      <c r="J589" s="15"/>
      <c r="K589" s="15"/>
      <c r="L589" s="15">
        <v>1</v>
      </c>
      <c r="M589" s="15"/>
      <c r="N589" s="72"/>
      <c r="O589" s="78"/>
      <c r="P589" s="91"/>
    </row>
    <row r="590" spans="1:16" s="10" customFormat="1" ht="41.25" customHeight="1" x14ac:dyDescent="0.3">
      <c r="A590" s="336"/>
      <c r="B590" s="337"/>
      <c r="C590" s="336"/>
      <c r="D590" s="336"/>
      <c r="E590" s="290" t="s">
        <v>41</v>
      </c>
      <c r="F590" s="336"/>
      <c r="G590" s="15"/>
      <c r="H590" s="15">
        <v>39.299999999999997</v>
      </c>
      <c r="I590" s="15"/>
      <c r="J590" s="15"/>
      <c r="K590" s="15"/>
      <c r="L590" s="15">
        <v>275.3</v>
      </c>
      <c r="M590" s="15"/>
      <c r="N590" s="15" t="s">
        <v>37</v>
      </c>
      <c r="O590" s="15">
        <v>279114015</v>
      </c>
      <c r="P590" s="91"/>
    </row>
    <row r="591" spans="1:16" s="10" customFormat="1" ht="41.25" customHeight="1" x14ac:dyDescent="0.3">
      <c r="A591" s="336"/>
      <c r="B591" s="337"/>
      <c r="C591" s="336"/>
      <c r="D591" s="336"/>
      <c r="E591" s="336"/>
      <c r="F591" s="336"/>
      <c r="G591" s="15"/>
      <c r="H591" s="15"/>
      <c r="I591" s="15"/>
      <c r="J591" s="15"/>
      <c r="K591" s="15"/>
      <c r="L591" s="15">
        <v>78.7</v>
      </c>
      <c r="M591" s="15"/>
      <c r="N591" s="15" t="s">
        <v>20</v>
      </c>
      <c r="O591" s="15">
        <v>279114011</v>
      </c>
      <c r="P591" s="91"/>
    </row>
    <row r="592" spans="1:16" s="10" customFormat="1" ht="41.25" customHeight="1" x14ac:dyDescent="0.3">
      <c r="A592" s="291"/>
      <c r="B592" s="289"/>
      <c r="C592" s="291"/>
      <c r="D592" s="291"/>
      <c r="E592" s="291"/>
      <c r="F592" s="291"/>
      <c r="G592" s="15"/>
      <c r="H592" s="15">
        <v>35.5</v>
      </c>
      <c r="I592" s="15">
        <v>32</v>
      </c>
      <c r="J592" s="15"/>
      <c r="K592" s="15"/>
      <c r="L592" s="15"/>
      <c r="M592" s="15"/>
      <c r="N592" s="15" t="s">
        <v>676</v>
      </c>
      <c r="O592" s="15">
        <v>497029015</v>
      </c>
      <c r="P592" s="91"/>
    </row>
    <row r="593" spans="1:16" s="10" customFormat="1" ht="41.25" customHeight="1" x14ac:dyDescent="0.3">
      <c r="A593" s="290"/>
      <c r="B593" s="288" t="s">
        <v>106</v>
      </c>
      <c r="C593" s="290" t="s">
        <v>685</v>
      </c>
      <c r="D593" s="290"/>
      <c r="E593" s="15" t="s">
        <v>33</v>
      </c>
      <c r="F593" s="290" t="s">
        <v>103</v>
      </c>
      <c r="G593" s="14"/>
      <c r="H593" s="15"/>
      <c r="I593" s="15"/>
      <c r="J593" s="15"/>
      <c r="K593" s="15"/>
      <c r="L593" s="15">
        <v>1</v>
      </c>
      <c r="M593" s="15"/>
      <c r="N593" s="72"/>
      <c r="O593" s="78"/>
      <c r="P593" s="91"/>
    </row>
    <row r="594" spans="1:16" s="10" customFormat="1" ht="41.25" customHeight="1" x14ac:dyDescent="0.3">
      <c r="A594" s="336"/>
      <c r="B594" s="337"/>
      <c r="C594" s="336"/>
      <c r="D594" s="336"/>
      <c r="E594" s="290" t="s">
        <v>41</v>
      </c>
      <c r="F594" s="336"/>
      <c r="G594" s="14"/>
      <c r="H594" s="15">
        <v>58.8</v>
      </c>
      <c r="I594" s="15"/>
      <c r="J594" s="15"/>
      <c r="K594" s="15"/>
      <c r="L594" s="15">
        <v>411.9</v>
      </c>
      <c r="M594" s="15"/>
      <c r="N594" s="15" t="s">
        <v>37</v>
      </c>
      <c r="O594" s="15">
        <v>279114015</v>
      </c>
      <c r="P594" s="91"/>
    </row>
    <row r="595" spans="1:16" s="10" customFormat="1" ht="41.25" customHeight="1" x14ac:dyDescent="0.3">
      <c r="A595" s="336"/>
      <c r="B595" s="337"/>
      <c r="C595" s="336"/>
      <c r="D595" s="336"/>
      <c r="E595" s="336"/>
      <c r="F595" s="336"/>
      <c r="G595" s="14"/>
      <c r="H595" s="15"/>
      <c r="I595" s="15"/>
      <c r="J595" s="15"/>
      <c r="K595" s="15"/>
      <c r="L595" s="15">
        <v>117.7</v>
      </c>
      <c r="M595" s="15"/>
      <c r="N595" s="15" t="s">
        <v>20</v>
      </c>
      <c r="O595" s="15">
        <v>279114011</v>
      </c>
      <c r="P595" s="91"/>
    </row>
    <row r="596" spans="1:16" s="10" customFormat="1" ht="41.25" customHeight="1" x14ac:dyDescent="0.3">
      <c r="A596" s="291"/>
      <c r="B596" s="289"/>
      <c r="C596" s="291"/>
      <c r="D596" s="291"/>
      <c r="E596" s="291"/>
      <c r="F596" s="291"/>
      <c r="G596" s="14"/>
      <c r="H596" s="15">
        <v>203</v>
      </c>
      <c r="I596" s="15">
        <v>96</v>
      </c>
      <c r="J596" s="15"/>
      <c r="K596" s="15"/>
      <c r="L596" s="15"/>
      <c r="M596" s="15"/>
      <c r="N596" s="15" t="s">
        <v>676</v>
      </c>
      <c r="O596" s="15">
        <v>497029015</v>
      </c>
      <c r="P596" s="91"/>
    </row>
    <row r="597" spans="1:16" s="58" customFormat="1" ht="41.25" customHeight="1" x14ac:dyDescent="0.3">
      <c r="A597" s="78"/>
      <c r="B597" s="9" t="s">
        <v>226</v>
      </c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9"/>
    </row>
    <row r="598" spans="1:16" s="6" customFormat="1" ht="93.75" x14ac:dyDescent="0.3">
      <c r="A598" s="12"/>
      <c r="B598" s="3" t="s">
        <v>619</v>
      </c>
      <c r="C598" s="1" t="s">
        <v>618</v>
      </c>
      <c r="D598" s="3"/>
      <c r="E598" s="73" t="s">
        <v>15</v>
      </c>
      <c r="F598" s="45"/>
      <c r="G598" s="1">
        <v>77.5</v>
      </c>
      <c r="H598" s="1">
        <v>77.5</v>
      </c>
      <c r="I598" s="1">
        <v>76.2</v>
      </c>
      <c r="J598" s="1">
        <v>75.400000000000006</v>
      </c>
      <c r="K598" s="1">
        <v>74.599999999999994</v>
      </c>
      <c r="L598" s="1">
        <v>73.900000000000006</v>
      </c>
      <c r="M598" s="1">
        <v>73.2</v>
      </c>
    </row>
    <row r="599" spans="1:16" s="58" customFormat="1" ht="41.25" customHeight="1" x14ac:dyDescent="0.3">
      <c r="A599" s="78"/>
      <c r="B599" s="9" t="s">
        <v>226</v>
      </c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9"/>
    </row>
    <row r="600" spans="1:16" s="58" customFormat="1" ht="41.25" customHeight="1" x14ac:dyDescent="0.3">
      <c r="A600" s="301">
        <v>73</v>
      </c>
      <c r="B600" s="299" t="s">
        <v>338</v>
      </c>
      <c r="C600" s="301"/>
      <c r="D600" s="301"/>
      <c r="E600" s="55" t="s">
        <v>33</v>
      </c>
      <c r="F600" s="55"/>
      <c r="G600" s="55">
        <f>G602+G607+G612+G617+G638+G641</f>
        <v>0</v>
      </c>
      <c r="H600" s="55">
        <f t="shared" ref="H600:M600" si="71">H602+H607+H612+H617+H638+H641</f>
        <v>0</v>
      </c>
      <c r="I600" s="55">
        <f t="shared" si="71"/>
        <v>0</v>
      </c>
      <c r="J600" s="55">
        <f t="shared" si="71"/>
        <v>0</v>
      </c>
      <c r="K600" s="55">
        <f t="shared" si="71"/>
        <v>0</v>
      </c>
      <c r="L600" s="55">
        <f t="shared" si="71"/>
        <v>4</v>
      </c>
      <c r="M600" s="55">
        <f t="shared" si="71"/>
        <v>2</v>
      </c>
      <c r="N600" s="55"/>
      <c r="O600" s="55"/>
      <c r="P600" s="9"/>
    </row>
    <row r="601" spans="1:16" s="58" customFormat="1" ht="41.25" customHeight="1" x14ac:dyDescent="0.3">
      <c r="A601" s="301"/>
      <c r="B601" s="299"/>
      <c r="C601" s="301"/>
      <c r="D601" s="301"/>
      <c r="E601" s="55" t="s">
        <v>41</v>
      </c>
      <c r="F601" s="55"/>
      <c r="G601" s="55">
        <f>G603+G604+G608+G609+G613+G614+G618+G619+G639+G640+G642+G643</f>
        <v>0</v>
      </c>
      <c r="H601" s="55">
        <f t="shared" ref="H601" si="72">H603+H604+H608+H609+H613+H614+H618+H619+H639+H640+H642+H643</f>
        <v>0</v>
      </c>
      <c r="I601" s="152">
        <f>I603+I604+I608+I609+I613+I614+I618+I619+I639+I640+I642+I643+I624+I625+I628+I629+I636+I637</f>
        <v>40</v>
      </c>
      <c r="J601" s="152">
        <f t="shared" ref="J601:M601" si="73">J603+J604+J608+J609+J613+J614+J618+J619+J639+J640+J642+J643+J624+J625+J628+J629+J636+J637</f>
        <v>3453</v>
      </c>
      <c r="K601" s="152">
        <f t="shared" si="73"/>
        <v>5400</v>
      </c>
      <c r="L601" s="152">
        <f t="shared" si="73"/>
        <v>23774.600000000002</v>
      </c>
      <c r="M601" s="152">
        <f t="shared" si="73"/>
        <v>4574.6000000000004</v>
      </c>
      <c r="N601" s="55"/>
      <c r="O601" s="55"/>
      <c r="P601" s="9"/>
    </row>
    <row r="602" spans="1:16" ht="41.25" customHeight="1" x14ac:dyDescent="0.3">
      <c r="A602" s="286"/>
      <c r="B602" s="304" t="s">
        <v>124</v>
      </c>
      <c r="C602" s="303" t="s">
        <v>366</v>
      </c>
      <c r="D602" s="303"/>
      <c r="E602" s="15" t="s">
        <v>33</v>
      </c>
      <c r="F602" s="303" t="s">
        <v>103</v>
      </c>
      <c r="G602" s="15"/>
      <c r="H602" s="15"/>
      <c r="I602" s="15"/>
      <c r="J602" s="15"/>
      <c r="K602" s="15"/>
      <c r="L602" s="15">
        <v>1</v>
      </c>
      <c r="M602" s="74"/>
      <c r="N602" s="15"/>
      <c r="O602" s="74"/>
      <c r="P602" s="91"/>
    </row>
    <row r="603" spans="1:16" ht="41.25" customHeight="1" x14ac:dyDescent="0.3">
      <c r="A603" s="286"/>
      <c r="B603" s="304"/>
      <c r="C603" s="303"/>
      <c r="D603" s="303"/>
      <c r="E603" s="303" t="s">
        <v>41</v>
      </c>
      <c r="F603" s="303"/>
      <c r="G603" s="15"/>
      <c r="H603" s="15"/>
      <c r="I603" s="15">
        <f>I605</f>
        <v>10</v>
      </c>
      <c r="J603" s="15">
        <v>1200</v>
      </c>
      <c r="K603" s="15">
        <v>1200</v>
      </c>
      <c r="L603" s="15"/>
      <c r="M603" s="74"/>
      <c r="N603" s="15" t="s">
        <v>37</v>
      </c>
      <c r="O603" s="15">
        <v>279114015</v>
      </c>
      <c r="P603" s="91"/>
    </row>
    <row r="604" spans="1:16" ht="41.25" customHeight="1" x14ac:dyDescent="0.3">
      <c r="A604" s="286"/>
      <c r="B604" s="304"/>
      <c r="C604" s="303"/>
      <c r="D604" s="303"/>
      <c r="E604" s="303"/>
      <c r="F604" s="303"/>
      <c r="G604" s="15"/>
      <c r="H604" s="15"/>
      <c r="I604" s="15"/>
      <c r="J604" s="15"/>
      <c r="K604" s="15"/>
      <c r="L604" s="15">
        <v>5600</v>
      </c>
      <c r="M604" s="74"/>
      <c r="N604" s="15" t="s">
        <v>20</v>
      </c>
      <c r="O604" s="15">
        <v>279114011</v>
      </c>
      <c r="P604" s="91"/>
    </row>
    <row r="605" spans="1:16" ht="41.25" customHeight="1" x14ac:dyDescent="0.3">
      <c r="A605" s="1"/>
      <c r="B605" s="221" t="s">
        <v>193</v>
      </c>
      <c r="C605" s="15"/>
      <c r="D605" s="15"/>
      <c r="E605" s="15"/>
      <c r="F605" s="15"/>
      <c r="G605" s="15"/>
      <c r="H605" s="15"/>
      <c r="I605" s="15">
        <v>10</v>
      </c>
      <c r="J605" s="15"/>
      <c r="K605" s="15"/>
      <c r="L605" s="15"/>
      <c r="M605" s="74"/>
      <c r="N605" s="15"/>
      <c r="O605" s="15"/>
      <c r="P605" s="91"/>
    </row>
    <row r="606" spans="1:16" ht="41.25" customHeight="1" x14ac:dyDescent="0.3">
      <c r="A606" s="1"/>
      <c r="B606" s="221" t="s">
        <v>82</v>
      </c>
      <c r="C606" s="15"/>
      <c r="D606" s="15"/>
      <c r="E606" s="15"/>
      <c r="F606" s="15"/>
      <c r="G606" s="15"/>
      <c r="H606" s="15"/>
      <c r="I606" s="15"/>
      <c r="J606" s="15">
        <f>J603+J604</f>
        <v>1200</v>
      </c>
      <c r="K606" s="15">
        <f t="shared" ref="K606:L606" si="74">K603+K604</f>
        <v>1200</v>
      </c>
      <c r="L606" s="15">
        <f t="shared" si="74"/>
        <v>5600</v>
      </c>
      <c r="M606" s="15"/>
      <c r="N606" s="15"/>
      <c r="O606" s="15"/>
      <c r="P606" s="91"/>
    </row>
    <row r="607" spans="1:16" ht="41.25" customHeight="1" x14ac:dyDescent="0.3">
      <c r="A607" s="286"/>
      <c r="B607" s="304" t="s">
        <v>337</v>
      </c>
      <c r="C607" s="303" t="s">
        <v>366</v>
      </c>
      <c r="D607" s="303"/>
      <c r="E607" s="15" t="s">
        <v>52</v>
      </c>
      <c r="F607" s="303" t="s">
        <v>19</v>
      </c>
      <c r="G607" s="15"/>
      <c r="H607" s="15"/>
      <c r="I607" s="15"/>
      <c r="J607" s="15"/>
      <c r="K607" s="15"/>
      <c r="L607" s="15">
        <v>1</v>
      </c>
      <c r="M607" s="74"/>
      <c r="N607" s="15"/>
      <c r="O607" s="74"/>
      <c r="P607" s="91"/>
    </row>
    <row r="608" spans="1:16" ht="41.25" customHeight="1" x14ac:dyDescent="0.3">
      <c r="A608" s="286"/>
      <c r="B608" s="304"/>
      <c r="C608" s="303"/>
      <c r="D608" s="303"/>
      <c r="E608" s="303" t="s">
        <v>41</v>
      </c>
      <c r="F608" s="303"/>
      <c r="G608" s="15"/>
      <c r="H608" s="15"/>
      <c r="I608" s="15">
        <f>I610</f>
        <v>10</v>
      </c>
      <c r="J608" s="15">
        <v>450</v>
      </c>
      <c r="K608" s="15">
        <v>750</v>
      </c>
      <c r="L608" s="15"/>
      <c r="M608" s="15"/>
      <c r="N608" s="15" t="s">
        <v>37</v>
      </c>
      <c r="O608" s="15">
        <v>279114015</v>
      </c>
      <c r="P608" s="91"/>
    </row>
    <row r="609" spans="1:16" ht="41.25" customHeight="1" x14ac:dyDescent="0.3">
      <c r="A609" s="286"/>
      <c r="B609" s="304"/>
      <c r="C609" s="303"/>
      <c r="D609" s="303"/>
      <c r="E609" s="303"/>
      <c r="F609" s="303"/>
      <c r="G609" s="15"/>
      <c r="H609" s="15"/>
      <c r="I609" s="15"/>
      <c r="J609" s="15"/>
      <c r="K609" s="15"/>
      <c r="L609" s="15">
        <v>2800</v>
      </c>
      <c r="M609" s="74"/>
      <c r="N609" s="15" t="s">
        <v>20</v>
      </c>
      <c r="O609" s="15">
        <v>279114011</v>
      </c>
      <c r="P609" s="91"/>
    </row>
    <row r="610" spans="1:16" ht="41.25" customHeight="1" x14ac:dyDescent="0.3">
      <c r="A610" s="1"/>
      <c r="B610" s="221" t="s">
        <v>193</v>
      </c>
      <c r="C610" s="15"/>
      <c r="D610" s="15"/>
      <c r="E610" s="15"/>
      <c r="F610" s="15"/>
      <c r="G610" s="15"/>
      <c r="H610" s="15"/>
      <c r="I610" s="15">
        <v>10</v>
      </c>
      <c r="J610" s="15"/>
      <c r="K610" s="15"/>
      <c r="L610" s="15"/>
      <c r="M610" s="74"/>
      <c r="N610" s="15"/>
      <c r="O610" s="15"/>
      <c r="P610" s="91"/>
    </row>
    <row r="611" spans="1:16" ht="41.25" customHeight="1" x14ac:dyDescent="0.3">
      <c r="A611" s="1"/>
      <c r="B611" s="221" t="s">
        <v>82</v>
      </c>
      <c r="C611" s="15"/>
      <c r="D611" s="15"/>
      <c r="E611" s="15"/>
      <c r="F611" s="15"/>
      <c r="G611" s="15"/>
      <c r="H611" s="15"/>
      <c r="I611" s="15"/>
      <c r="J611" s="15">
        <f>J608+J609</f>
        <v>450</v>
      </c>
      <c r="K611" s="15">
        <f t="shared" ref="K611:L611" si="75">K608+K609</f>
        <v>750</v>
      </c>
      <c r="L611" s="15">
        <f t="shared" si="75"/>
        <v>2800</v>
      </c>
      <c r="M611" s="15"/>
      <c r="N611" s="15"/>
      <c r="O611" s="15"/>
      <c r="P611" s="91"/>
    </row>
    <row r="612" spans="1:16" ht="41.25" customHeight="1" x14ac:dyDescent="0.3">
      <c r="A612" s="286"/>
      <c r="B612" s="304" t="s">
        <v>334</v>
      </c>
      <c r="C612" s="303" t="s">
        <v>366</v>
      </c>
      <c r="D612" s="303"/>
      <c r="E612" s="15" t="s">
        <v>52</v>
      </c>
      <c r="F612" s="303" t="s">
        <v>448</v>
      </c>
      <c r="G612" s="15"/>
      <c r="H612" s="15"/>
      <c r="I612" s="15"/>
      <c r="J612" s="15"/>
      <c r="K612" s="15"/>
      <c r="L612" s="15">
        <v>1</v>
      </c>
      <c r="M612" s="15"/>
      <c r="N612" s="15"/>
      <c r="O612" s="74"/>
      <c r="P612" s="91"/>
    </row>
    <row r="613" spans="1:16" ht="41.25" customHeight="1" x14ac:dyDescent="0.3">
      <c r="A613" s="286"/>
      <c r="B613" s="304"/>
      <c r="C613" s="303"/>
      <c r="D613" s="303"/>
      <c r="E613" s="303" t="s">
        <v>41</v>
      </c>
      <c r="F613" s="303"/>
      <c r="G613" s="15"/>
      <c r="H613" s="15"/>
      <c r="I613" s="15">
        <f>I615</f>
        <v>10</v>
      </c>
      <c r="J613" s="15">
        <v>750</v>
      </c>
      <c r="K613" s="15">
        <v>1650</v>
      </c>
      <c r="L613" s="15"/>
      <c r="M613" s="15"/>
      <c r="N613" s="15" t="s">
        <v>37</v>
      </c>
      <c r="O613" s="15">
        <v>279114015</v>
      </c>
      <c r="P613" s="91"/>
    </row>
    <row r="614" spans="1:16" ht="41.25" customHeight="1" x14ac:dyDescent="0.3">
      <c r="A614" s="286"/>
      <c r="B614" s="304"/>
      <c r="C614" s="303"/>
      <c r="D614" s="303"/>
      <c r="E614" s="303"/>
      <c r="F614" s="303"/>
      <c r="G614" s="15"/>
      <c r="H614" s="15"/>
      <c r="I614" s="15"/>
      <c r="J614" s="15"/>
      <c r="K614" s="15"/>
      <c r="L614" s="15">
        <v>5600</v>
      </c>
      <c r="M614" s="15"/>
      <c r="N614" s="15" t="s">
        <v>20</v>
      </c>
      <c r="O614" s="15">
        <v>279114011</v>
      </c>
      <c r="P614" s="91"/>
    </row>
    <row r="615" spans="1:16" ht="41.25" customHeight="1" x14ac:dyDescent="0.3">
      <c r="A615" s="1"/>
      <c r="B615" s="221" t="s">
        <v>193</v>
      </c>
      <c r="C615" s="15"/>
      <c r="D615" s="15"/>
      <c r="E615" s="15"/>
      <c r="F615" s="15"/>
      <c r="G615" s="15"/>
      <c r="H615" s="15"/>
      <c r="I615" s="15">
        <v>10</v>
      </c>
      <c r="J615" s="15"/>
      <c r="K615" s="15"/>
      <c r="L615" s="15"/>
      <c r="M615" s="74"/>
      <c r="N615" s="15"/>
      <c r="O615" s="15"/>
      <c r="P615" s="91"/>
    </row>
    <row r="616" spans="1:16" ht="41.25" customHeight="1" x14ac:dyDescent="0.3">
      <c r="A616" s="1"/>
      <c r="B616" s="221" t="s">
        <v>82</v>
      </c>
      <c r="C616" s="15"/>
      <c r="D616" s="15"/>
      <c r="E616" s="15"/>
      <c r="F616" s="15"/>
      <c r="G616" s="15"/>
      <c r="H616" s="15"/>
      <c r="I616" s="15"/>
      <c r="J616" s="15">
        <f>J613+J614</f>
        <v>750</v>
      </c>
      <c r="K616" s="15">
        <f t="shared" ref="K616:L616" si="76">K613+K614</f>
        <v>1650</v>
      </c>
      <c r="L616" s="15">
        <f t="shared" si="76"/>
        <v>5600</v>
      </c>
      <c r="M616" s="15"/>
      <c r="N616" s="15"/>
      <c r="O616" s="15"/>
      <c r="P616" s="91"/>
    </row>
    <row r="617" spans="1:16" ht="41.25" customHeight="1" x14ac:dyDescent="0.3">
      <c r="A617" s="286"/>
      <c r="B617" s="304" t="s">
        <v>335</v>
      </c>
      <c r="C617" s="303" t="s">
        <v>366</v>
      </c>
      <c r="D617" s="303"/>
      <c r="E617" s="15" t="s">
        <v>52</v>
      </c>
      <c r="F617" s="303" t="s">
        <v>103</v>
      </c>
      <c r="G617" s="15"/>
      <c r="H617" s="15"/>
      <c r="I617" s="15"/>
      <c r="J617" s="15"/>
      <c r="K617" s="15"/>
      <c r="L617" s="15">
        <v>1</v>
      </c>
      <c r="M617" s="15"/>
      <c r="N617" s="15"/>
      <c r="O617" s="74"/>
      <c r="P617" s="91"/>
    </row>
    <row r="618" spans="1:16" ht="41.25" customHeight="1" x14ac:dyDescent="0.3">
      <c r="A618" s="286"/>
      <c r="B618" s="304"/>
      <c r="C618" s="303"/>
      <c r="D618" s="303"/>
      <c r="E618" s="303" t="s">
        <v>41</v>
      </c>
      <c r="F618" s="303"/>
      <c r="G618" s="15"/>
      <c r="H618" s="15"/>
      <c r="I618" s="15">
        <f>I620</f>
        <v>10</v>
      </c>
      <c r="J618" s="15">
        <v>1050</v>
      </c>
      <c r="K618" s="15">
        <v>1800</v>
      </c>
      <c r="L618" s="15"/>
      <c r="M618" s="15"/>
      <c r="N618" s="15" t="s">
        <v>37</v>
      </c>
      <c r="O618" s="15">
        <v>279114015</v>
      </c>
      <c r="P618" s="91"/>
    </row>
    <row r="619" spans="1:16" ht="41.25" customHeight="1" x14ac:dyDescent="0.3">
      <c r="A619" s="286"/>
      <c r="B619" s="304"/>
      <c r="C619" s="303"/>
      <c r="D619" s="303"/>
      <c r="E619" s="303"/>
      <c r="F619" s="303"/>
      <c r="G619" s="15"/>
      <c r="H619" s="15"/>
      <c r="I619" s="15"/>
      <c r="J619" s="15"/>
      <c r="K619" s="15"/>
      <c r="L619" s="15">
        <v>5600</v>
      </c>
      <c r="M619" s="15"/>
      <c r="N619" s="15" t="s">
        <v>20</v>
      </c>
      <c r="O619" s="15">
        <v>279114011</v>
      </c>
      <c r="P619" s="91"/>
    </row>
    <row r="620" spans="1:16" ht="41.25" customHeight="1" x14ac:dyDescent="0.3">
      <c r="A620" s="1"/>
      <c r="B620" s="221" t="s">
        <v>193</v>
      </c>
      <c r="C620" s="15"/>
      <c r="D620" s="15"/>
      <c r="E620" s="15"/>
      <c r="F620" s="15"/>
      <c r="G620" s="15"/>
      <c r="H620" s="15"/>
      <c r="I620" s="15">
        <v>10</v>
      </c>
      <c r="J620" s="15"/>
      <c r="K620" s="15"/>
      <c r="L620" s="15"/>
      <c r="M620" s="74"/>
      <c r="N620" s="15"/>
      <c r="O620" s="15"/>
      <c r="P620" s="91"/>
    </row>
    <row r="621" spans="1:16" ht="41.25" customHeight="1" x14ac:dyDescent="0.3">
      <c r="A621" s="1"/>
      <c r="B621" s="221" t="s">
        <v>82</v>
      </c>
      <c r="C621" s="15"/>
      <c r="D621" s="15"/>
      <c r="E621" s="15"/>
      <c r="F621" s="15"/>
      <c r="G621" s="15"/>
      <c r="H621" s="15"/>
      <c r="I621" s="15"/>
      <c r="J621" s="15">
        <f>J618+J619</f>
        <v>1050</v>
      </c>
      <c r="K621" s="15">
        <f t="shared" ref="K621" si="77">K618+K619</f>
        <v>1800</v>
      </c>
      <c r="L621" s="15">
        <f>L618+L619</f>
        <v>5600</v>
      </c>
      <c r="M621" s="15"/>
      <c r="N621" s="15"/>
      <c r="O621" s="15"/>
      <c r="P621" s="91"/>
    </row>
    <row r="622" spans="1:16" ht="41.25" customHeight="1" x14ac:dyDescent="0.3">
      <c r="A622" s="268"/>
      <c r="B622" s="288" t="s">
        <v>833</v>
      </c>
      <c r="C622" s="290" t="s">
        <v>366</v>
      </c>
      <c r="D622" s="290"/>
      <c r="E622" s="15" t="s">
        <v>52</v>
      </c>
      <c r="F622" s="290" t="s">
        <v>103</v>
      </c>
      <c r="G622" s="15"/>
      <c r="H622" s="15"/>
      <c r="I622" s="15"/>
      <c r="J622" s="15"/>
      <c r="K622" s="15"/>
      <c r="L622" s="15"/>
      <c r="M622" s="15"/>
      <c r="N622" s="15"/>
      <c r="O622" s="15"/>
      <c r="P622" s="91"/>
    </row>
    <row r="623" spans="1:16" ht="41.25" customHeight="1" x14ac:dyDescent="0.3">
      <c r="A623" s="269"/>
      <c r="B623" s="289"/>
      <c r="C623" s="291"/>
      <c r="D623" s="291"/>
      <c r="E623" s="15" t="s">
        <v>41</v>
      </c>
      <c r="F623" s="291"/>
      <c r="G623" s="15"/>
      <c r="H623" s="15"/>
      <c r="I623" s="15"/>
      <c r="J623" s="15"/>
      <c r="K623" s="15"/>
      <c r="L623" s="15"/>
      <c r="M623" s="15"/>
      <c r="N623" s="15"/>
      <c r="O623" s="15"/>
      <c r="P623" s="91"/>
    </row>
    <row r="624" spans="1:16" ht="41.25" customHeight="1" x14ac:dyDescent="0.3">
      <c r="A624" s="28"/>
      <c r="B624" s="221" t="s">
        <v>193</v>
      </c>
      <c r="C624" s="84"/>
      <c r="D624" s="84"/>
      <c r="E624" s="15"/>
      <c r="F624" s="84"/>
      <c r="G624" s="15"/>
      <c r="H624" s="15"/>
      <c r="I624" s="81">
        <f>+I628+I632+I635</f>
        <v>0</v>
      </c>
      <c r="J624" s="127">
        <v>1</v>
      </c>
      <c r="K624" s="15"/>
      <c r="L624" s="15"/>
      <c r="M624" s="15"/>
      <c r="N624" s="15"/>
      <c r="O624" s="15"/>
      <c r="P624" s="91"/>
    </row>
    <row r="625" spans="1:16" ht="41.25" customHeight="1" x14ac:dyDescent="0.3">
      <c r="A625" s="28"/>
      <c r="B625" s="221" t="s">
        <v>82</v>
      </c>
      <c r="C625" s="84"/>
      <c r="D625" s="84"/>
      <c r="E625" s="15"/>
      <c r="F625" s="84"/>
      <c r="G625" s="15"/>
      <c r="H625" s="15"/>
      <c r="I625" s="15"/>
      <c r="J625" s="15"/>
      <c r="K625" s="15"/>
      <c r="L625" s="15"/>
      <c r="M625" s="15"/>
      <c r="N625" s="15"/>
      <c r="O625" s="15"/>
      <c r="P625" s="91"/>
    </row>
    <row r="626" spans="1:16" ht="41.25" customHeight="1" x14ac:dyDescent="0.3">
      <c r="A626" s="268"/>
      <c r="B626" s="288" t="s">
        <v>834</v>
      </c>
      <c r="C626" s="290" t="s">
        <v>366</v>
      </c>
      <c r="D626" s="290"/>
      <c r="E626" s="15" t="s">
        <v>52</v>
      </c>
      <c r="F626" s="290" t="s">
        <v>103</v>
      </c>
      <c r="G626" s="15"/>
      <c r="H626" s="15"/>
      <c r="I626" s="15"/>
      <c r="J626" s="15"/>
      <c r="K626" s="15"/>
      <c r="L626" s="15"/>
      <c r="M626" s="15"/>
      <c r="N626" s="15"/>
      <c r="O626" s="15"/>
      <c r="P626" s="91"/>
    </row>
    <row r="627" spans="1:16" ht="78.75" customHeight="1" x14ac:dyDescent="0.3">
      <c r="A627" s="269"/>
      <c r="B627" s="289"/>
      <c r="C627" s="291"/>
      <c r="D627" s="291"/>
      <c r="E627" s="15" t="s">
        <v>41</v>
      </c>
      <c r="F627" s="291"/>
      <c r="G627" s="15"/>
      <c r="H627" s="15"/>
      <c r="I627" s="15"/>
      <c r="J627" s="15"/>
      <c r="K627" s="15"/>
      <c r="L627" s="15"/>
      <c r="M627" s="15"/>
      <c r="N627" s="15"/>
      <c r="O627" s="15"/>
      <c r="P627" s="91"/>
    </row>
    <row r="628" spans="1:16" ht="41.25" customHeight="1" x14ac:dyDescent="0.3">
      <c r="A628" s="28"/>
      <c r="B628" s="221" t="s">
        <v>193</v>
      </c>
      <c r="C628" s="84"/>
      <c r="D628" s="84"/>
      <c r="E628" s="15"/>
      <c r="F628" s="84"/>
      <c r="G628" s="15"/>
      <c r="H628" s="15"/>
      <c r="I628" s="15"/>
      <c r="J628" s="127">
        <v>1</v>
      </c>
      <c r="K628" s="15"/>
      <c r="L628" s="15"/>
      <c r="M628" s="15"/>
      <c r="N628" s="15"/>
      <c r="O628" s="15"/>
      <c r="P628" s="91"/>
    </row>
    <row r="629" spans="1:16" ht="41.25" customHeight="1" x14ac:dyDescent="0.3">
      <c r="A629" s="28"/>
      <c r="B629" s="221" t="s">
        <v>82</v>
      </c>
      <c r="C629" s="84"/>
      <c r="D629" s="84"/>
      <c r="E629" s="15"/>
      <c r="F629" s="84"/>
      <c r="G629" s="15"/>
      <c r="H629" s="15"/>
      <c r="I629" s="15"/>
      <c r="J629" s="15"/>
      <c r="K629" s="15"/>
      <c r="L629" s="15"/>
      <c r="M629" s="15"/>
      <c r="N629" s="15"/>
      <c r="O629" s="15"/>
      <c r="P629" s="91"/>
    </row>
    <row r="630" spans="1:16" ht="41.25" customHeight="1" x14ac:dyDescent="0.3">
      <c r="A630" s="268"/>
      <c r="B630" s="288" t="s">
        <v>835</v>
      </c>
      <c r="C630" s="290" t="s">
        <v>366</v>
      </c>
      <c r="D630" s="290"/>
      <c r="E630" s="15" t="s">
        <v>52</v>
      </c>
      <c r="F630" s="290" t="s">
        <v>103</v>
      </c>
      <c r="G630" s="15"/>
      <c r="H630" s="15"/>
      <c r="I630" s="15"/>
      <c r="J630" s="15"/>
      <c r="K630" s="15"/>
      <c r="L630" s="15"/>
      <c r="M630" s="15"/>
      <c r="N630" s="15"/>
      <c r="O630" s="15"/>
      <c r="P630" s="91"/>
    </row>
    <row r="631" spans="1:16" ht="41.25" customHeight="1" x14ac:dyDescent="0.3">
      <c r="A631" s="269"/>
      <c r="B631" s="289"/>
      <c r="C631" s="291"/>
      <c r="D631" s="291"/>
      <c r="E631" s="15" t="s">
        <v>41</v>
      </c>
      <c r="F631" s="291"/>
      <c r="G631" s="15"/>
      <c r="H631" s="15"/>
      <c r="I631" s="15"/>
      <c r="J631" s="15"/>
      <c r="K631" s="15"/>
      <c r="L631" s="15"/>
      <c r="M631" s="15"/>
      <c r="N631" s="15"/>
      <c r="O631" s="15"/>
      <c r="P631" s="91"/>
    </row>
    <row r="632" spans="1:16" ht="41.25" customHeight="1" x14ac:dyDescent="0.3">
      <c r="A632" s="28"/>
      <c r="B632" s="221" t="s">
        <v>193</v>
      </c>
      <c r="C632" s="84"/>
      <c r="D632" s="84"/>
      <c r="E632" s="15"/>
      <c r="F632" s="84"/>
      <c r="G632" s="15"/>
      <c r="H632" s="15"/>
      <c r="I632" s="15"/>
      <c r="J632" s="127">
        <v>1</v>
      </c>
      <c r="K632" s="15"/>
      <c r="L632" s="15"/>
      <c r="M632" s="15"/>
      <c r="N632" s="15"/>
      <c r="O632" s="15"/>
      <c r="P632" s="91"/>
    </row>
    <row r="633" spans="1:16" ht="41.25" customHeight="1" x14ac:dyDescent="0.3">
      <c r="A633" s="28"/>
      <c r="B633" s="221" t="s">
        <v>82</v>
      </c>
      <c r="C633" s="84"/>
      <c r="D633" s="84"/>
      <c r="E633" s="15"/>
      <c r="F633" s="84"/>
      <c r="G633" s="15"/>
      <c r="H633" s="15"/>
      <c r="I633" s="15"/>
      <c r="J633" s="15"/>
      <c r="K633" s="15"/>
      <c r="L633" s="15"/>
      <c r="M633" s="15"/>
      <c r="N633" s="15"/>
      <c r="O633" s="15"/>
      <c r="P633" s="91"/>
    </row>
    <row r="634" spans="1:16" ht="41.25" customHeight="1" x14ac:dyDescent="0.3">
      <c r="A634" s="268"/>
      <c r="B634" s="288" t="s">
        <v>836</v>
      </c>
      <c r="C634" s="290" t="s">
        <v>366</v>
      </c>
      <c r="D634" s="290"/>
      <c r="E634" s="15" t="s">
        <v>52</v>
      </c>
      <c r="F634" s="290" t="s">
        <v>103</v>
      </c>
      <c r="G634" s="15"/>
      <c r="H634" s="15"/>
      <c r="I634" s="15"/>
      <c r="J634" s="15"/>
      <c r="K634" s="15"/>
      <c r="L634" s="15"/>
      <c r="M634" s="15"/>
      <c r="N634" s="15"/>
      <c r="O634" s="15"/>
      <c r="P634" s="91"/>
    </row>
    <row r="635" spans="1:16" ht="41.25" customHeight="1" x14ac:dyDescent="0.3">
      <c r="A635" s="269"/>
      <c r="B635" s="289"/>
      <c r="C635" s="291"/>
      <c r="D635" s="291"/>
      <c r="E635" s="15" t="s">
        <v>41</v>
      </c>
      <c r="F635" s="291"/>
      <c r="G635" s="15"/>
      <c r="H635" s="15"/>
      <c r="I635" s="15"/>
      <c r="J635" s="127"/>
      <c r="K635" s="15"/>
      <c r="L635" s="15"/>
      <c r="M635" s="15"/>
      <c r="N635" s="15"/>
      <c r="O635" s="15"/>
      <c r="P635" s="91"/>
    </row>
    <row r="636" spans="1:16" ht="41.25" customHeight="1" x14ac:dyDescent="0.3">
      <c r="A636" s="28"/>
      <c r="B636" s="221" t="s">
        <v>193</v>
      </c>
      <c r="C636" s="84"/>
      <c r="D636" s="84"/>
      <c r="E636" s="15"/>
      <c r="F636" s="84"/>
      <c r="G636" s="15"/>
      <c r="H636" s="15"/>
      <c r="I636" s="15"/>
      <c r="J636" s="127">
        <v>1</v>
      </c>
      <c r="K636" s="15"/>
      <c r="L636" s="15"/>
      <c r="M636" s="15"/>
      <c r="N636" s="15"/>
      <c r="O636" s="15"/>
      <c r="P636" s="91"/>
    </row>
    <row r="637" spans="1:16" ht="41.25" customHeight="1" x14ac:dyDescent="0.3">
      <c r="A637" s="28"/>
      <c r="B637" s="221" t="s">
        <v>82</v>
      </c>
      <c r="C637" s="84"/>
      <c r="D637" s="84"/>
      <c r="E637" s="15"/>
      <c r="F637" s="84"/>
      <c r="G637" s="15"/>
      <c r="H637" s="15"/>
      <c r="I637" s="15"/>
      <c r="J637" s="15"/>
      <c r="K637" s="15"/>
      <c r="L637" s="15"/>
      <c r="M637" s="15"/>
      <c r="N637" s="15"/>
      <c r="O637" s="15"/>
      <c r="P637" s="91"/>
    </row>
    <row r="638" spans="1:16" ht="41.25" customHeight="1" x14ac:dyDescent="0.3">
      <c r="A638" s="286"/>
      <c r="B638" s="304" t="s">
        <v>125</v>
      </c>
      <c r="C638" s="303" t="s">
        <v>366</v>
      </c>
      <c r="D638" s="303"/>
      <c r="E638" s="15" t="s">
        <v>52</v>
      </c>
      <c r="F638" s="303" t="s">
        <v>103</v>
      </c>
      <c r="G638" s="15"/>
      <c r="H638" s="15"/>
      <c r="I638" s="15"/>
      <c r="J638" s="15"/>
      <c r="K638" s="15"/>
      <c r="L638" s="74"/>
      <c r="M638" s="15">
        <v>1</v>
      </c>
      <c r="N638" s="15"/>
      <c r="O638" s="74"/>
      <c r="P638" s="91"/>
    </row>
    <row r="639" spans="1:16" ht="41.25" customHeight="1" x14ac:dyDescent="0.3">
      <c r="A639" s="286"/>
      <c r="B639" s="304"/>
      <c r="C639" s="303"/>
      <c r="D639" s="303"/>
      <c r="E639" s="303" t="s">
        <v>41</v>
      </c>
      <c r="F639" s="303"/>
      <c r="G639" s="15"/>
      <c r="H639" s="15"/>
      <c r="I639" s="15"/>
      <c r="J639" s="15"/>
      <c r="K639" s="15"/>
      <c r="L639" s="15">
        <v>1072.4000000000001</v>
      </c>
      <c r="M639" s="15">
        <v>1072.4000000000001</v>
      </c>
      <c r="N639" s="15" t="s">
        <v>37</v>
      </c>
      <c r="O639" s="15">
        <v>279114015</v>
      </c>
      <c r="P639" s="91"/>
    </row>
    <row r="640" spans="1:16" ht="41.25" customHeight="1" x14ac:dyDescent="0.3">
      <c r="A640" s="286"/>
      <c r="B640" s="304"/>
      <c r="C640" s="303"/>
      <c r="D640" s="303"/>
      <c r="E640" s="303"/>
      <c r="F640" s="303"/>
      <c r="G640" s="15"/>
      <c r="H640" s="15"/>
      <c r="I640" s="15"/>
      <c r="J640" s="15"/>
      <c r="K640" s="15"/>
      <c r="L640" s="15">
        <v>2502.1999999999998</v>
      </c>
      <c r="M640" s="15">
        <v>2502.1999999999998</v>
      </c>
      <c r="N640" s="15" t="s">
        <v>20</v>
      </c>
      <c r="O640" s="15">
        <v>279114011</v>
      </c>
      <c r="P640" s="91"/>
    </row>
    <row r="641" spans="1:16" ht="41.25" customHeight="1" x14ac:dyDescent="0.3">
      <c r="A641" s="286"/>
      <c r="B641" s="304" t="s">
        <v>336</v>
      </c>
      <c r="C641" s="303" t="s">
        <v>366</v>
      </c>
      <c r="D641" s="303"/>
      <c r="E641" s="15" t="s">
        <v>52</v>
      </c>
      <c r="F641" s="74" t="s">
        <v>100</v>
      </c>
      <c r="G641" s="15"/>
      <c r="H641" s="15"/>
      <c r="I641" s="15"/>
      <c r="J641" s="15"/>
      <c r="K641" s="15"/>
      <c r="L641" s="15"/>
      <c r="M641" s="15">
        <v>1</v>
      </c>
      <c r="N641" s="15"/>
      <c r="O641" s="74"/>
      <c r="P641" s="91"/>
    </row>
    <row r="642" spans="1:16" ht="41.25" customHeight="1" x14ac:dyDescent="0.3">
      <c r="A642" s="286"/>
      <c r="B642" s="304"/>
      <c r="C642" s="303"/>
      <c r="D642" s="303"/>
      <c r="E642" s="303" t="s">
        <v>41</v>
      </c>
      <c r="F642" s="74"/>
      <c r="G642" s="15"/>
      <c r="H642" s="15"/>
      <c r="I642" s="15"/>
      <c r="J642" s="15"/>
      <c r="K642" s="15"/>
      <c r="L642" s="15">
        <v>180</v>
      </c>
      <c r="M642" s="15">
        <v>300</v>
      </c>
      <c r="N642" s="15" t="s">
        <v>37</v>
      </c>
      <c r="O642" s="15">
        <v>279114015</v>
      </c>
      <c r="P642" s="91"/>
    </row>
    <row r="643" spans="1:16" ht="41.25" customHeight="1" x14ac:dyDescent="0.3">
      <c r="A643" s="286"/>
      <c r="B643" s="304"/>
      <c r="C643" s="303"/>
      <c r="D643" s="303"/>
      <c r="E643" s="303"/>
      <c r="F643" s="74" t="s">
        <v>126</v>
      </c>
      <c r="G643" s="15"/>
      <c r="H643" s="15"/>
      <c r="I643" s="15"/>
      <c r="J643" s="15"/>
      <c r="K643" s="15"/>
      <c r="L643" s="15">
        <v>420</v>
      </c>
      <c r="M643" s="15">
        <v>700</v>
      </c>
      <c r="N643" s="15" t="s">
        <v>20</v>
      </c>
      <c r="O643" s="15">
        <v>279114011</v>
      </c>
      <c r="P643" s="91"/>
    </row>
    <row r="644" spans="1:16" s="6" customFormat="1" ht="62.25" customHeight="1" x14ac:dyDescent="0.3">
      <c r="A644" s="12"/>
      <c r="B644" s="54" t="s">
        <v>622</v>
      </c>
      <c r="C644" s="22" t="s">
        <v>620</v>
      </c>
      <c r="D644" s="21" t="s">
        <v>54</v>
      </c>
      <c r="E644" s="32" t="s">
        <v>621</v>
      </c>
      <c r="F644" s="45"/>
      <c r="G644" s="1">
        <v>224</v>
      </c>
      <c r="H644" s="1">
        <v>249.1</v>
      </c>
      <c r="I644" s="1">
        <v>252.9</v>
      </c>
      <c r="J644" s="1">
        <v>254.2</v>
      </c>
      <c r="K644" s="1">
        <v>258</v>
      </c>
      <c r="L644" s="1">
        <v>259</v>
      </c>
      <c r="M644" s="1">
        <v>259.10000000000002</v>
      </c>
    </row>
    <row r="645" spans="1:16" s="58" customFormat="1" ht="41.25" customHeight="1" x14ac:dyDescent="0.3">
      <c r="A645" s="301">
        <v>74</v>
      </c>
      <c r="B645" s="299" t="s">
        <v>181</v>
      </c>
      <c r="C645" s="286" t="s">
        <v>87</v>
      </c>
      <c r="D645" s="286"/>
      <c r="E645" s="1" t="s">
        <v>180</v>
      </c>
      <c r="F645" s="286" t="s">
        <v>19</v>
      </c>
      <c r="G645" s="75">
        <f t="shared" ref="G645:M645" si="78">G649+G652+G655+G658+G661+G664+G667+G670+G673+G676+G679+G682+G685+G688+G691+G695+G698+G701+G704+G707+G711+G715+G718+G721+G724+G727+G730+G733+G737+G741+G745+G748+G751+G754+G757+G760+G763+G767+G770+G773+G776+G779</f>
        <v>0</v>
      </c>
      <c r="H645" s="75">
        <f t="shared" si="78"/>
        <v>0</v>
      </c>
      <c r="I645" s="75">
        <f t="shared" si="78"/>
        <v>69.441000000000031</v>
      </c>
      <c r="J645" s="75">
        <f t="shared" si="78"/>
        <v>39.411999999999999</v>
      </c>
      <c r="K645" s="75">
        <f t="shared" si="78"/>
        <v>40.210000000000008</v>
      </c>
      <c r="L645" s="75">
        <f t="shared" si="78"/>
        <v>43.637999999999998</v>
      </c>
      <c r="M645" s="75">
        <f t="shared" si="78"/>
        <v>40.984999999999999</v>
      </c>
      <c r="N645" s="174"/>
      <c r="O645" s="55"/>
      <c r="P645" s="9"/>
    </row>
    <row r="646" spans="1:16" s="58" customFormat="1" ht="41.25" customHeight="1" x14ac:dyDescent="0.3">
      <c r="A646" s="301"/>
      <c r="B646" s="299"/>
      <c r="C646" s="286"/>
      <c r="D646" s="286"/>
      <c r="E646" s="1"/>
      <c r="F646" s="286"/>
      <c r="G646" s="49">
        <f>G783+G786+G789+G792</f>
        <v>0</v>
      </c>
      <c r="H646" s="49">
        <f t="shared" ref="H646:M646" si="79">H783+H786+H789+H792</f>
        <v>0</v>
      </c>
      <c r="I646" s="49">
        <f t="shared" si="79"/>
        <v>0</v>
      </c>
      <c r="J646" s="49">
        <f t="shared" si="79"/>
        <v>19924.5</v>
      </c>
      <c r="K646" s="49">
        <f t="shared" si="79"/>
        <v>19924.5</v>
      </c>
      <c r="L646" s="49">
        <f t="shared" si="79"/>
        <v>0</v>
      </c>
      <c r="M646" s="49">
        <f t="shared" si="79"/>
        <v>0</v>
      </c>
      <c r="N646" s="32" t="s">
        <v>20</v>
      </c>
      <c r="O646" s="55"/>
      <c r="P646" s="9"/>
    </row>
    <row r="647" spans="1:16" s="58" customFormat="1" ht="41.25" customHeight="1" x14ac:dyDescent="0.3">
      <c r="A647" s="301"/>
      <c r="B647" s="299"/>
      <c r="C647" s="286"/>
      <c r="D647" s="286"/>
      <c r="E647" s="286" t="s">
        <v>17</v>
      </c>
      <c r="F647" s="286"/>
      <c r="G647" s="49">
        <f>G650+G653+G656+G659+G662+G665+G668+G671+G674+G677+G680+G683+G686+G689+G692+G696+G699+G702+G705+G708+G712+G716+G719+G722+G725+G728+G731+G734+G738+G742+G746+G749+G752+G755+G758+G761+G764+G768+G771+G774+G777+G780</f>
        <v>7515.9930000000004</v>
      </c>
      <c r="H647" s="49">
        <f t="shared" ref="H647:M647" si="80">H650+H653+H656+H659+H662+H665+H668+H671+H674+H677+H680+H683+H686+H689+H692+H696+H699+H702+H705+H708+H712+H716+H719+H722+H725+H728+H731+H734+H738+H742+H746+H749+H752+H755+H758+H761+H764+H768+H771+H774+H777+H780</f>
        <v>5790.9000000000005</v>
      </c>
      <c r="I647" s="49">
        <f t="shared" si="80"/>
        <v>0</v>
      </c>
      <c r="J647" s="49">
        <f t="shared" si="80"/>
        <v>6772.4</v>
      </c>
      <c r="K647" s="49">
        <f t="shared" si="80"/>
        <v>6997.5</v>
      </c>
      <c r="L647" s="49">
        <f t="shared" si="80"/>
        <v>7120</v>
      </c>
      <c r="M647" s="49">
        <f t="shared" si="80"/>
        <v>7220.4</v>
      </c>
      <c r="N647" s="32" t="s">
        <v>318</v>
      </c>
      <c r="O647" s="55"/>
      <c r="P647" s="9"/>
    </row>
    <row r="648" spans="1:16" s="58" customFormat="1" ht="41.25" customHeight="1" x14ac:dyDescent="0.3">
      <c r="A648" s="301"/>
      <c r="B648" s="299"/>
      <c r="C648" s="286"/>
      <c r="D648" s="286"/>
      <c r="E648" s="286"/>
      <c r="F648" s="286"/>
      <c r="G648" s="49">
        <f>G651+G654+G657+G660+G663+G666+G669+G672+G675+G678+G681+G684+G687+G690+G693+G697+G700+G703+G706+G709+G713+G717+G720+G723+G726+G729+G732+G735+G739+G743+G747+G750+G753+G756+G759+G762+G765+G769+G772+G775+G778+G781</f>
        <v>13</v>
      </c>
      <c r="H648" s="49">
        <f t="shared" ref="H648:M648" si="81">H651+H654+H657+H660+H663+H666+H669+H672+H675+H678+H681+H684+H687+H690+H693+H697+H700+H703+H706+H709+H713+H717+H720+H723+H726+H729+H732+H735+H739+H743+H747+H750+H753+H756+H759+H762+H765+H769+H772+H775+H778+H781</f>
        <v>5264.1</v>
      </c>
      <c r="I648" s="49">
        <f t="shared" si="81"/>
        <v>3390</v>
      </c>
      <c r="J648" s="49">
        <f t="shared" si="81"/>
        <v>6606.4889999999996</v>
      </c>
      <c r="K648" s="49">
        <f t="shared" si="81"/>
        <v>6772.9519999999993</v>
      </c>
      <c r="L648" s="49">
        <f t="shared" si="81"/>
        <v>6288.9173402400002</v>
      </c>
      <c r="M648" s="49">
        <f t="shared" si="81"/>
        <v>5164.065039940001</v>
      </c>
      <c r="N648" s="32" t="s">
        <v>37</v>
      </c>
      <c r="O648" s="55"/>
      <c r="P648" s="9"/>
    </row>
    <row r="649" spans="1:16" s="189" customFormat="1" ht="41.25" customHeight="1" x14ac:dyDescent="0.35">
      <c r="A649" s="317"/>
      <c r="B649" s="305" t="s">
        <v>275</v>
      </c>
      <c r="C649" s="303" t="s">
        <v>317</v>
      </c>
      <c r="D649" s="303"/>
      <c r="E649" s="15" t="s">
        <v>180</v>
      </c>
      <c r="F649" s="303" t="s">
        <v>19</v>
      </c>
      <c r="G649" s="73"/>
      <c r="H649" s="73"/>
      <c r="I649" s="73">
        <v>5.2530000000000001</v>
      </c>
      <c r="J649" s="73"/>
      <c r="K649" s="73"/>
      <c r="L649" s="73"/>
      <c r="M649" s="73"/>
      <c r="N649" s="73"/>
      <c r="O649" s="78"/>
      <c r="P649" s="91"/>
    </row>
    <row r="650" spans="1:16" s="189" customFormat="1" ht="41.25" customHeight="1" x14ac:dyDescent="0.35">
      <c r="A650" s="317"/>
      <c r="B650" s="305"/>
      <c r="C650" s="303"/>
      <c r="D650" s="303"/>
      <c r="E650" s="303" t="s">
        <v>17</v>
      </c>
      <c r="F650" s="303"/>
      <c r="G650" s="73">
        <f>327.993+160</f>
        <v>487.99299999999999</v>
      </c>
      <c r="H650" s="73">
        <v>339.7</v>
      </c>
      <c r="I650" s="73"/>
      <c r="J650" s="73"/>
      <c r="K650" s="73"/>
      <c r="L650" s="73"/>
      <c r="M650" s="73"/>
      <c r="N650" s="73" t="s">
        <v>318</v>
      </c>
      <c r="O650" s="15">
        <v>271009034</v>
      </c>
      <c r="P650" s="91"/>
    </row>
    <row r="651" spans="1:16" s="189" customFormat="1" ht="41.25" customHeight="1" x14ac:dyDescent="0.35">
      <c r="A651" s="317"/>
      <c r="B651" s="305"/>
      <c r="C651" s="303"/>
      <c r="D651" s="303"/>
      <c r="E651" s="303"/>
      <c r="F651" s="303"/>
      <c r="G651" s="73">
        <v>1</v>
      </c>
      <c r="H651" s="73">
        <v>608</v>
      </c>
      <c r="I651" s="73">
        <v>240</v>
      </c>
      <c r="J651" s="73"/>
      <c r="K651" s="73"/>
      <c r="L651" s="73"/>
      <c r="M651" s="73"/>
      <c r="N651" s="73" t="s">
        <v>37</v>
      </c>
      <c r="O651" s="15">
        <v>271114015</v>
      </c>
      <c r="P651" s="91"/>
    </row>
    <row r="652" spans="1:16" s="189" customFormat="1" ht="41.25" customHeight="1" x14ac:dyDescent="0.35">
      <c r="A652" s="317"/>
      <c r="B652" s="305" t="s">
        <v>276</v>
      </c>
      <c r="C652" s="303" t="s">
        <v>317</v>
      </c>
      <c r="D652" s="303"/>
      <c r="E652" s="15" t="s">
        <v>180</v>
      </c>
      <c r="F652" s="303" t="s">
        <v>19</v>
      </c>
      <c r="G652" s="73"/>
      <c r="H652" s="73"/>
      <c r="I652" s="73">
        <v>5.6050000000000004</v>
      </c>
      <c r="J652" s="73"/>
      <c r="K652" s="73"/>
      <c r="L652" s="73"/>
      <c r="M652" s="73"/>
      <c r="N652" s="77"/>
      <c r="O652" s="78"/>
      <c r="P652" s="91"/>
    </row>
    <row r="653" spans="1:16" s="189" customFormat="1" ht="41.25" customHeight="1" x14ac:dyDescent="0.35">
      <c r="A653" s="317"/>
      <c r="B653" s="305"/>
      <c r="C653" s="303"/>
      <c r="D653" s="303"/>
      <c r="E653" s="303" t="s">
        <v>17</v>
      </c>
      <c r="F653" s="303"/>
      <c r="G653" s="73">
        <f>324+160</f>
        <v>484</v>
      </c>
      <c r="H653" s="73">
        <v>447.6</v>
      </c>
      <c r="I653" s="73"/>
      <c r="J653" s="73"/>
      <c r="K653" s="73"/>
      <c r="L653" s="73"/>
      <c r="M653" s="73"/>
      <c r="N653" s="73" t="s">
        <v>318</v>
      </c>
      <c r="O653" s="15">
        <v>271009034</v>
      </c>
      <c r="P653" s="91"/>
    </row>
    <row r="654" spans="1:16" s="189" customFormat="1" ht="41.25" customHeight="1" x14ac:dyDescent="0.35">
      <c r="A654" s="317"/>
      <c r="B654" s="305"/>
      <c r="C654" s="303"/>
      <c r="D654" s="303"/>
      <c r="E654" s="303"/>
      <c r="F654" s="303"/>
      <c r="G654" s="73">
        <v>1</v>
      </c>
      <c r="H654" s="73">
        <f>414.7-40</f>
        <v>374.7</v>
      </c>
      <c r="I654" s="73">
        <v>270</v>
      </c>
      <c r="J654" s="73"/>
      <c r="K654" s="73"/>
      <c r="L654" s="73"/>
      <c r="M654" s="73"/>
      <c r="N654" s="73" t="s">
        <v>37</v>
      </c>
      <c r="O654" s="15">
        <v>271114015</v>
      </c>
      <c r="P654" s="91"/>
    </row>
    <row r="655" spans="1:16" s="189" customFormat="1" ht="41.25" customHeight="1" x14ac:dyDescent="0.35">
      <c r="A655" s="317"/>
      <c r="B655" s="305" t="s">
        <v>277</v>
      </c>
      <c r="C655" s="303" t="s">
        <v>317</v>
      </c>
      <c r="D655" s="303"/>
      <c r="E655" s="15" t="s">
        <v>180</v>
      </c>
      <c r="F655" s="303" t="s">
        <v>19</v>
      </c>
      <c r="G655" s="73"/>
      <c r="H655" s="73"/>
      <c r="I655" s="73">
        <v>5.6050000000000004</v>
      </c>
      <c r="J655" s="73"/>
      <c r="K655" s="73"/>
      <c r="L655" s="73"/>
      <c r="M655" s="73"/>
      <c r="N655" s="77"/>
      <c r="O655" s="78"/>
      <c r="P655" s="91"/>
    </row>
    <row r="656" spans="1:16" s="189" customFormat="1" ht="41.25" customHeight="1" x14ac:dyDescent="0.35">
      <c r="A656" s="317"/>
      <c r="B656" s="305"/>
      <c r="C656" s="303"/>
      <c r="D656" s="303"/>
      <c r="E656" s="303" t="s">
        <v>17</v>
      </c>
      <c r="F656" s="303"/>
      <c r="G656" s="73">
        <f>324+160</f>
        <v>484</v>
      </c>
      <c r="H656" s="73">
        <v>447.6</v>
      </c>
      <c r="I656" s="73"/>
      <c r="J656" s="73"/>
      <c r="K656" s="73"/>
      <c r="L656" s="73"/>
      <c r="M656" s="73"/>
      <c r="N656" s="73" t="s">
        <v>318</v>
      </c>
      <c r="O656" s="15">
        <v>271009034</v>
      </c>
      <c r="P656" s="91"/>
    </row>
    <row r="657" spans="1:16" s="189" customFormat="1" ht="41.25" customHeight="1" x14ac:dyDescent="0.35">
      <c r="A657" s="317"/>
      <c r="B657" s="305"/>
      <c r="C657" s="303"/>
      <c r="D657" s="303"/>
      <c r="E657" s="303"/>
      <c r="F657" s="303"/>
      <c r="G657" s="73">
        <v>1</v>
      </c>
      <c r="H657" s="73">
        <v>413.7</v>
      </c>
      <c r="I657" s="73">
        <v>230</v>
      </c>
      <c r="J657" s="73"/>
      <c r="K657" s="73"/>
      <c r="L657" s="73"/>
      <c r="M657" s="73"/>
      <c r="N657" s="73" t="s">
        <v>37</v>
      </c>
      <c r="O657" s="15">
        <v>271114015</v>
      </c>
      <c r="P657" s="91"/>
    </row>
    <row r="658" spans="1:16" s="189" customFormat="1" ht="41.25" customHeight="1" x14ac:dyDescent="0.35">
      <c r="A658" s="317"/>
      <c r="B658" s="305" t="s">
        <v>278</v>
      </c>
      <c r="C658" s="303" t="s">
        <v>317</v>
      </c>
      <c r="D658" s="303"/>
      <c r="E658" s="15" t="s">
        <v>180</v>
      </c>
      <c r="F658" s="303" t="s">
        <v>19</v>
      </c>
      <c r="G658" s="73"/>
      <c r="H658" s="73"/>
      <c r="I658" s="73">
        <v>5.6050000000000004</v>
      </c>
      <c r="J658" s="73"/>
      <c r="K658" s="73"/>
      <c r="L658" s="73"/>
      <c r="M658" s="73"/>
      <c r="N658" s="77"/>
      <c r="O658" s="78"/>
      <c r="P658" s="91"/>
    </row>
    <row r="659" spans="1:16" s="189" customFormat="1" ht="41.25" customHeight="1" x14ac:dyDescent="0.35">
      <c r="A659" s="317"/>
      <c r="B659" s="305"/>
      <c r="C659" s="303"/>
      <c r="D659" s="303"/>
      <c r="E659" s="303" t="s">
        <v>17</v>
      </c>
      <c r="F659" s="303"/>
      <c r="G659" s="73">
        <f>324+160</f>
        <v>484</v>
      </c>
      <c r="H659" s="73">
        <v>447.6</v>
      </c>
      <c r="I659" s="73"/>
      <c r="J659" s="73"/>
      <c r="K659" s="73"/>
      <c r="L659" s="73"/>
      <c r="M659" s="73"/>
      <c r="N659" s="73" t="s">
        <v>318</v>
      </c>
      <c r="O659" s="15">
        <v>271009034</v>
      </c>
      <c r="P659" s="91"/>
    </row>
    <row r="660" spans="1:16" s="189" customFormat="1" ht="41.25" customHeight="1" x14ac:dyDescent="0.35">
      <c r="A660" s="317"/>
      <c r="B660" s="305"/>
      <c r="C660" s="303"/>
      <c r="D660" s="303"/>
      <c r="E660" s="303"/>
      <c r="F660" s="303"/>
      <c r="G660" s="73">
        <v>1</v>
      </c>
      <c r="H660" s="73">
        <v>423.6</v>
      </c>
      <c r="I660" s="73">
        <v>230</v>
      </c>
      <c r="J660" s="73"/>
      <c r="K660" s="73"/>
      <c r="L660" s="73"/>
      <c r="M660" s="73"/>
      <c r="N660" s="73" t="s">
        <v>37</v>
      </c>
      <c r="O660" s="15">
        <v>271114015</v>
      </c>
      <c r="P660" s="91"/>
    </row>
    <row r="661" spans="1:16" s="189" customFormat="1" ht="41.25" customHeight="1" x14ac:dyDescent="0.35">
      <c r="A661" s="317"/>
      <c r="B661" s="305" t="s">
        <v>279</v>
      </c>
      <c r="C661" s="303" t="s">
        <v>317</v>
      </c>
      <c r="D661" s="303"/>
      <c r="E661" s="15" t="s">
        <v>180</v>
      </c>
      <c r="F661" s="303" t="s">
        <v>19</v>
      </c>
      <c r="G661" s="73"/>
      <c r="H661" s="73"/>
      <c r="I661" s="73">
        <v>5.6050000000000004</v>
      </c>
      <c r="J661" s="73"/>
      <c r="K661" s="73"/>
      <c r="L661" s="73"/>
      <c r="M661" s="73"/>
      <c r="N661" s="77"/>
      <c r="O661" s="78"/>
      <c r="P661" s="91"/>
    </row>
    <row r="662" spans="1:16" s="189" customFormat="1" ht="41.25" customHeight="1" x14ac:dyDescent="0.35">
      <c r="A662" s="317"/>
      <c r="B662" s="305"/>
      <c r="C662" s="303"/>
      <c r="D662" s="303"/>
      <c r="E662" s="303" t="s">
        <v>17</v>
      </c>
      <c r="F662" s="303"/>
      <c r="G662" s="73">
        <f>324+160</f>
        <v>484</v>
      </c>
      <c r="H662" s="73">
        <v>447.6</v>
      </c>
      <c r="I662" s="73"/>
      <c r="J662" s="73"/>
      <c r="K662" s="73"/>
      <c r="L662" s="73"/>
      <c r="M662" s="73"/>
      <c r="N662" s="73" t="s">
        <v>318</v>
      </c>
      <c r="O662" s="15">
        <v>271009034</v>
      </c>
      <c r="P662" s="91"/>
    </row>
    <row r="663" spans="1:16" s="189" customFormat="1" ht="41.25" customHeight="1" x14ac:dyDescent="0.35">
      <c r="A663" s="317"/>
      <c r="B663" s="305"/>
      <c r="C663" s="303"/>
      <c r="D663" s="303"/>
      <c r="E663" s="303"/>
      <c r="F663" s="303"/>
      <c r="G663" s="73">
        <v>1</v>
      </c>
      <c r="H663" s="73">
        <f>412.9-50</f>
        <v>362.9</v>
      </c>
      <c r="I663" s="73">
        <v>280</v>
      </c>
      <c r="J663" s="73"/>
      <c r="K663" s="73"/>
      <c r="L663" s="73"/>
      <c r="M663" s="73"/>
      <c r="N663" s="73" t="s">
        <v>37</v>
      </c>
      <c r="O663" s="15">
        <v>271114015</v>
      </c>
      <c r="P663" s="91"/>
    </row>
    <row r="664" spans="1:16" s="189" customFormat="1" ht="41.25" customHeight="1" x14ac:dyDescent="0.35">
      <c r="A664" s="317"/>
      <c r="B664" s="305" t="s">
        <v>280</v>
      </c>
      <c r="C664" s="303" t="s">
        <v>317</v>
      </c>
      <c r="D664" s="303"/>
      <c r="E664" s="15" t="s">
        <v>180</v>
      </c>
      <c r="F664" s="303" t="s">
        <v>19</v>
      </c>
      <c r="G664" s="73"/>
      <c r="H664" s="73"/>
      <c r="I664" s="73">
        <v>5.2210000000000001</v>
      </c>
      <c r="J664" s="73"/>
      <c r="K664" s="73"/>
      <c r="L664" s="73"/>
      <c r="M664" s="73"/>
      <c r="N664" s="77"/>
      <c r="O664" s="78"/>
      <c r="P664" s="91"/>
    </row>
    <row r="665" spans="1:16" s="189" customFormat="1" ht="41.25" customHeight="1" x14ac:dyDescent="0.35">
      <c r="A665" s="317"/>
      <c r="B665" s="305"/>
      <c r="C665" s="303"/>
      <c r="D665" s="303"/>
      <c r="E665" s="303" t="s">
        <v>17</v>
      </c>
      <c r="F665" s="303"/>
      <c r="G665" s="73">
        <f>324+160</f>
        <v>484</v>
      </c>
      <c r="H665" s="73">
        <v>447.6</v>
      </c>
      <c r="I665" s="73"/>
      <c r="J665" s="73"/>
      <c r="K665" s="73"/>
      <c r="L665" s="73"/>
      <c r="M665" s="73"/>
      <c r="N665" s="73" t="s">
        <v>318</v>
      </c>
      <c r="O665" s="15">
        <v>271009034</v>
      </c>
      <c r="P665" s="91"/>
    </row>
    <row r="666" spans="1:16" s="189" customFormat="1" ht="41.25" customHeight="1" x14ac:dyDescent="0.35">
      <c r="A666" s="317"/>
      <c r="B666" s="305"/>
      <c r="C666" s="303"/>
      <c r="D666" s="303"/>
      <c r="E666" s="303"/>
      <c r="F666" s="303"/>
      <c r="G666" s="73">
        <v>1</v>
      </c>
      <c r="H666" s="73">
        <v>429.6</v>
      </c>
      <c r="I666" s="73">
        <v>230</v>
      </c>
      <c r="J666" s="73"/>
      <c r="K666" s="73"/>
      <c r="L666" s="73"/>
      <c r="M666" s="73"/>
      <c r="N666" s="73" t="s">
        <v>37</v>
      </c>
      <c r="O666" s="15">
        <v>271114015</v>
      </c>
      <c r="P666" s="91"/>
    </row>
    <row r="667" spans="1:16" s="189" customFormat="1" ht="41.25" customHeight="1" x14ac:dyDescent="0.35">
      <c r="A667" s="317"/>
      <c r="B667" s="305" t="s">
        <v>281</v>
      </c>
      <c r="C667" s="303" t="s">
        <v>317</v>
      </c>
      <c r="D667" s="303"/>
      <c r="E667" s="15" t="s">
        <v>180</v>
      </c>
      <c r="F667" s="303" t="s">
        <v>19</v>
      </c>
      <c r="G667" s="73"/>
      <c r="H667" s="73"/>
      <c r="I667" s="73">
        <v>5.2210000000000001</v>
      </c>
      <c r="J667" s="73"/>
      <c r="K667" s="73"/>
      <c r="L667" s="73"/>
      <c r="M667" s="73"/>
      <c r="N667" s="77"/>
      <c r="O667" s="78"/>
      <c r="P667" s="91"/>
    </row>
    <row r="668" spans="1:16" s="189" customFormat="1" ht="41.25" customHeight="1" x14ac:dyDescent="0.35">
      <c r="A668" s="317"/>
      <c r="B668" s="305"/>
      <c r="C668" s="303"/>
      <c r="D668" s="303"/>
      <c r="E668" s="303" t="s">
        <v>17</v>
      </c>
      <c r="F668" s="303"/>
      <c r="G668" s="73">
        <f>324+160</f>
        <v>484</v>
      </c>
      <c r="H668" s="73">
        <v>447.6</v>
      </c>
      <c r="I668" s="73"/>
      <c r="J668" s="73"/>
      <c r="K668" s="73"/>
      <c r="L668" s="73"/>
      <c r="M668" s="73"/>
      <c r="N668" s="73" t="s">
        <v>318</v>
      </c>
      <c r="O668" s="15">
        <v>271009034</v>
      </c>
      <c r="P668" s="91"/>
    </row>
    <row r="669" spans="1:16" s="189" customFormat="1" ht="41.25" customHeight="1" x14ac:dyDescent="0.35">
      <c r="A669" s="317"/>
      <c r="B669" s="305"/>
      <c r="C669" s="303"/>
      <c r="D669" s="303"/>
      <c r="E669" s="303"/>
      <c r="F669" s="303"/>
      <c r="G669" s="73">
        <v>1</v>
      </c>
      <c r="H669" s="73">
        <v>422.4</v>
      </c>
      <c r="I669" s="73">
        <v>230</v>
      </c>
      <c r="J669" s="73"/>
      <c r="K669" s="73"/>
      <c r="L669" s="73"/>
      <c r="M669" s="73"/>
      <c r="N669" s="73" t="s">
        <v>37</v>
      </c>
      <c r="O669" s="15">
        <v>271114015</v>
      </c>
      <c r="P669" s="91"/>
    </row>
    <row r="670" spans="1:16" s="189" customFormat="1" ht="41.25" customHeight="1" x14ac:dyDescent="0.35">
      <c r="A670" s="317"/>
      <c r="B670" s="305" t="s">
        <v>282</v>
      </c>
      <c r="C670" s="303" t="s">
        <v>317</v>
      </c>
      <c r="D670" s="303"/>
      <c r="E670" s="15" t="s">
        <v>180</v>
      </c>
      <c r="F670" s="303" t="s">
        <v>19</v>
      </c>
      <c r="G670" s="73"/>
      <c r="H670" s="73"/>
      <c r="I670" s="73">
        <v>5.2210000000000001</v>
      </c>
      <c r="J670" s="73"/>
      <c r="K670" s="73"/>
      <c r="L670" s="73"/>
      <c r="M670" s="73"/>
      <c r="N670" s="77"/>
      <c r="O670" s="78"/>
      <c r="P670" s="91"/>
    </row>
    <row r="671" spans="1:16" s="189" customFormat="1" ht="41.25" customHeight="1" x14ac:dyDescent="0.35">
      <c r="A671" s="317"/>
      <c r="B671" s="305"/>
      <c r="C671" s="303"/>
      <c r="D671" s="303"/>
      <c r="E671" s="303" t="s">
        <v>17</v>
      </c>
      <c r="F671" s="303"/>
      <c r="G671" s="73">
        <f>324+160</f>
        <v>484</v>
      </c>
      <c r="H671" s="73">
        <v>447.6</v>
      </c>
      <c r="I671" s="73"/>
      <c r="J671" s="73"/>
      <c r="K671" s="73"/>
      <c r="L671" s="73"/>
      <c r="M671" s="73"/>
      <c r="N671" s="73" t="s">
        <v>318</v>
      </c>
      <c r="O671" s="15">
        <v>271009034</v>
      </c>
      <c r="P671" s="91"/>
    </row>
    <row r="672" spans="1:16" s="189" customFormat="1" ht="41.25" customHeight="1" x14ac:dyDescent="0.35">
      <c r="A672" s="317"/>
      <c r="B672" s="305"/>
      <c r="C672" s="303"/>
      <c r="D672" s="303"/>
      <c r="E672" s="303"/>
      <c r="F672" s="303"/>
      <c r="G672" s="73">
        <v>1</v>
      </c>
      <c r="H672" s="73">
        <v>318.89999999999998</v>
      </c>
      <c r="I672" s="73">
        <v>330</v>
      </c>
      <c r="J672" s="73"/>
      <c r="K672" s="73"/>
      <c r="L672" s="73"/>
      <c r="M672" s="73"/>
      <c r="N672" s="73" t="s">
        <v>37</v>
      </c>
      <c r="O672" s="15">
        <v>271114015</v>
      </c>
      <c r="P672" s="91"/>
    </row>
    <row r="673" spans="1:16" s="189" customFormat="1" ht="41.25" customHeight="1" x14ac:dyDescent="0.35">
      <c r="A673" s="317"/>
      <c r="B673" s="305" t="s">
        <v>283</v>
      </c>
      <c r="C673" s="303" t="s">
        <v>317</v>
      </c>
      <c r="D673" s="303"/>
      <c r="E673" s="15" t="s">
        <v>180</v>
      </c>
      <c r="F673" s="303" t="s">
        <v>19</v>
      </c>
      <c r="G673" s="73"/>
      <c r="H673" s="73"/>
      <c r="I673" s="73">
        <v>5.2210000000000001</v>
      </c>
      <c r="J673" s="73"/>
      <c r="K673" s="73"/>
      <c r="L673" s="73"/>
      <c r="M673" s="73"/>
      <c r="N673" s="77"/>
      <c r="O673" s="78"/>
      <c r="P673" s="91"/>
    </row>
    <row r="674" spans="1:16" s="189" customFormat="1" ht="41.25" customHeight="1" x14ac:dyDescent="0.35">
      <c r="A674" s="317"/>
      <c r="B674" s="305"/>
      <c r="C674" s="303"/>
      <c r="D674" s="303"/>
      <c r="E674" s="303" t="s">
        <v>17</v>
      </c>
      <c r="F674" s="303"/>
      <c r="G674" s="73">
        <f>324+160</f>
        <v>484</v>
      </c>
      <c r="H674" s="73">
        <v>447.6</v>
      </c>
      <c r="I674" s="73"/>
      <c r="J674" s="73"/>
      <c r="K674" s="73"/>
      <c r="L674" s="73"/>
      <c r="M674" s="73"/>
      <c r="N674" s="73" t="s">
        <v>318</v>
      </c>
      <c r="O674" s="15">
        <v>271009034</v>
      </c>
      <c r="P674" s="91"/>
    </row>
    <row r="675" spans="1:16" s="189" customFormat="1" ht="41.25" customHeight="1" x14ac:dyDescent="0.35">
      <c r="A675" s="317"/>
      <c r="B675" s="305"/>
      <c r="C675" s="303"/>
      <c r="D675" s="303"/>
      <c r="E675" s="303"/>
      <c r="F675" s="303"/>
      <c r="G675" s="73">
        <v>1</v>
      </c>
      <c r="H675" s="73">
        <v>410</v>
      </c>
      <c r="I675" s="73">
        <v>230</v>
      </c>
      <c r="J675" s="73"/>
      <c r="K675" s="73"/>
      <c r="L675" s="73"/>
      <c r="M675" s="73"/>
      <c r="N675" s="73" t="s">
        <v>37</v>
      </c>
      <c r="O675" s="15">
        <v>271114015</v>
      </c>
      <c r="P675" s="91"/>
    </row>
    <row r="676" spans="1:16" s="189" customFormat="1" ht="41.25" customHeight="1" x14ac:dyDescent="0.35">
      <c r="A676" s="317"/>
      <c r="B676" s="305" t="s">
        <v>284</v>
      </c>
      <c r="C676" s="303" t="s">
        <v>317</v>
      </c>
      <c r="D676" s="303"/>
      <c r="E676" s="15" t="s">
        <v>180</v>
      </c>
      <c r="F676" s="303" t="s">
        <v>19</v>
      </c>
      <c r="G676" s="73"/>
      <c r="H676" s="73"/>
      <c r="I676" s="73">
        <v>5.2210000000000001</v>
      </c>
      <c r="J676" s="73"/>
      <c r="K676" s="73"/>
      <c r="L676" s="73"/>
      <c r="M676" s="73"/>
      <c r="N676" s="77"/>
      <c r="O676" s="78"/>
      <c r="P676" s="91"/>
    </row>
    <row r="677" spans="1:16" s="189" customFormat="1" ht="41.25" customHeight="1" x14ac:dyDescent="0.35">
      <c r="A677" s="317"/>
      <c r="B677" s="305"/>
      <c r="C677" s="303"/>
      <c r="D677" s="303"/>
      <c r="E677" s="303" t="s">
        <v>17</v>
      </c>
      <c r="F677" s="303"/>
      <c r="G677" s="73">
        <f>465+324</f>
        <v>789</v>
      </c>
      <c r="H677" s="73">
        <v>467.6</v>
      </c>
      <c r="I677" s="73"/>
      <c r="J677" s="73"/>
      <c r="K677" s="73"/>
      <c r="L677" s="73"/>
      <c r="M677" s="73"/>
      <c r="N677" s="73" t="s">
        <v>318</v>
      </c>
      <c r="O677" s="15">
        <v>271009034</v>
      </c>
      <c r="P677" s="91"/>
    </row>
    <row r="678" spans="1:16" s="189" customFormat="1" ht="41.25" customHeight="1" x14ac:dyDescent="0.35">
      <c r="A678" s="317"/>
      <c r="B678" s="305"/>
      <c r="C678" s="303"/>
      <c r="D678" s="303"/>
      <c r="E678" s="303"/>
      <c r="F678" s="303"/>
      <c r="G678" s="73">
        <v>1</v>
      </c>
      <c r="H678" s="73">
        <v>419.5</v>
      </c>
      <c r="I678" s="73">
        <v>230</v>
      </c>
      <c r="J678" s="73"/>
      <c r="K678" s="73"/>
      <c r="L678" s="73"/>
      <c r="M678" s="73"/>
      <c r="N678" s="73" t="s">
        <v>37</v>
      </c>
      <c r="O678" s="15">
        <v>271114015</v>
      </c>
      <c r="P678" s="91"/>
    </row>
    <row r="679" spans="1:16" s="189" customFormat="1" ht="41.25" customHeight="1" x14ac:dyDescent="0.35">
      <c r="A679" s="317"/>
      <c r="B679" s="305" t="s">
        <v>285</v>
      </c>
      <c r="C679" s="303" t="s">
        <v>317</v>
      </c>
      <c r="D679" s="303"/>
      <c r="E679" s="15" t="s">
        <v>180</v>
      </c>
      <c r="F679" s="303" t="s">
        <v>19</v>
      </c>
      <c r="G679" s="73"/>
      <c r="H679" s="73"/>
      <c r="I679" s="73">
        <v>5.2210000000000001</v>
      </c>
      <c r="J679" s="73"/>
      <c r="K679" s="73"/>
      <c r="L679" s="73"/>
      <c r="M679" s="73"/>
      <c r="N679" s="77"/>
      <c r="O679" s="78"/>
      <c r="P679" s="91"/>
    </row>
    <row r="680" spans="1:16" s="189" customFormat="1" ht="41.25" customHeight="1" x14ac:dyDescent="0.35">
      <c r="A680" s="317"/>
      <c r="B680" s="305"/>
      <c r="C680" s="303"/>
      <c r="D680" s="303"/>
      <c r="E680" s="303" t="s">
        <v>17</v>
      </c>
      <c r="F680" s="303"/>
      <c r="G680" s="73">
        <f>465+324</f>
        <v>789</v>
      </c>
      <c r="H680" s="73">
        <v>467.6</v>
      </c>
      <c r="I680" s="73"/>
      <c r="J680" s="73"/>
      <c r="K680" s="73"/>
      <c r="L680" s="73"/>
      <c r="M680" s="73"/>
      <c r="N680" s="73" t="s">
        <v>318</v>
      </c>
      <c r="O680" s="15">
        <v>271009034</v>
      </c>
      <c r="P680" s="91"/>
    </row>
    <row r="681" spans="1:16" s="189" customFormat="1" ht="41.25" customHeight="1" x14ac:dyDescent="0.35">
      <c r="A681" s="317"/>
      <c r="B681" s="305"/>
      <c r="C681" s="303"/>
      <c r="D681" s="303"/>
      <c r="E681" s="303"/>
      <c r="F681" s="303"/>
      <c r="G681" s="73">
        <v>1</v>
      </c>
      <c r="H681" s="73">
        <f>427.1-50</f>
        <v>377.1</v>
      </c>
      <c r="I681" s="73">
        <v>280</v>
      </c>
      <c r="J681" s="73"/>
      <c r="K681" s="73"/>
      <c r="L681" s="73"/>
      <c r="M681" s="73"/>
      <c r="N681" s="73" t="s">
        <v>37</v>
      </c>
      <c r="O681" s="15">
        <v>271114015</v>
      </c>
      <c r="P681" s="91"/>
    </row>
    <row r="682" spans="1:16" s="189" customFormat="1" ht="41.25" customHeight="1" x14ac:dyDescent="0.35">
      <c r="A682" s="317"/>
      <c r="B682" s="305" t="s">
        <v>286</v>
      </c>
      <c r="C682" s="303" t="s">
        <v>317</v>
      </c>
      <c r="D682" s="303"/>
      <c r="E682" s="15" t="s">
        <v>180</v>
      </c>
      <c r="F682" s="303" t="s">
        <v>19</v>
      </c>
      <c r="G682" s="73"/>
      <c r="H682" s="73"/>
      <c r="I682" s="73">
        <v>5.2210000000000001</v>
      </c>
      <c r="J682" s="73"/>
      <c r="K682" s="73"/>
      <c r="L682" s="73"/>
      <c r="M682" s="73"/>
      <c r="N682" s="77"/>
      <c r="O682" s="78"/>
      <c r="P682" s="91"/>
    </row>
    <row r="683" spans="1:16" s="189" customFormat="1" ht="41.25" customHeight="1" x14ac:dyDescent="0.35">
      <c r="A683" s="317"/>
      <c r="B683" s="305"/>
      <c r="C683" s="303"/>
      <c r="D683" s="303"/>
      <c r="E683" s="303" t="s">
        <v>17</v>
      </c>
      <c r="F683" s="303"/>
      <c r="G683" s="73">
        <f>465+324</f>
        <v>789</v>
      </c>
      <c r="H683" s="73">
        <v>467.6</v>
      </c>
      <c r="I683" s="73"/>
      <c r="J683" s="73"/>
      <c r="K683" s="73"/>
      <c r="L683" s="73"/>
      <c r="M683" s="73"/>
      <c r="N683" s="73" t="s">
        <v>318</v>
      </c>
      <c r="O683" s="15">
        <v>271009034</v>
      </c>
      <c r="P683" s="91"/>
    </row>
    <row r="684" spans="1:16" s="189" customFormat="1" ht="41.25" customHeight="1" x14ac:dyDescent="0.35">
      <c r="A684" s="317"/>
      <c r="B684" s="305"/>
      <c r="C684" s="303"/>
      <c r="D684" s="303"/>
      <c r="E684" s="303"/>
      <c r="F684" s="303"/>
      <c r="G684" s="73">
        <v>1</v>
      </c>
      <c r="H684" s="73">
        <v>328.3</v>
      </c>
      <c r="I684" s="73">
        <v>330</v>
      </c>
      <c r="J684" s="73"/>
      <c r="K684" s="73"/>
      <c r="L684" s="73"/>
      <c r="M684" s="73"/>
      <c r="N684" s="73" t="s">
        <v>37</v>
      </c>
      <c r="O684" s="15">
        <v>271114015</v>
      </c>
      <c r="P684" s="91"/>
    </row>
    <row r="685" spans="1:16" s="189" customFormat="1" ht="41.25" customHeight="1" x14ac:dyDescent="0.35">
      <c r="A685" s="317"/>
      <c r="B685" s="305" t="s">
        <v>287</v>
      </c>
      <c r="C685" s="303" t="s">
        <v>317</v>
      </c>
      <c r="D685" s="303"/>
      <c r="E685" s="15" t="s">
        <v>180</v>
      </c>
      <c r="F685" s="303" t="s">
        <v>19</v>
      </c>
      <c r="G685" s="73"/>
      <c r="H685" s="73"/>
      <c r="I685" s="73">
        <v>5.2210000000000001</v>
      </c>
      <c r="J685" s="73"/>
      <c r="K685" s="73"/>
      <c r="L685" s="73"/>
      <c r="M685" s="73"/>
      <c r="N685" s="77"/>
      <c r="O685" s="78"/>
      <c r="P685" s="91"/>
    </row>
    <row r="686" spans="1:16" s="189" customFormat="1" ht="41.25" customHeight="1" x14ac:dyDescent="0.35">
      <c r="A686" s="317"/>
      <c r="B686" s="305"/>
      <c r="C686" s="303"/>
      <c r="D686" s="303"/>
      <c r="E686" s="303" t="s">
        <v>17</v>
      </c>
      <c r="F686" s="303"/>
      <c r="G686" s="73">
        <f>465+324</f>
        <v>789</v>
      </c>
      <c r="H686" s="73">
        <v>467.6</v>
      </c>
      <c r="I686" s="73"/>
      <c r="J686" s="73"/>
      <c r="K686" s="73"/>
      <c r="L686" s="73"/>
      <c r="M686" s="73"/>
      <c r="N686" s="73" t="s">
        <v>318</v>
      </c>
      <c r="O686" s="15">
        <v>271009034</v>
      </c>
      <c r="P686" s="91"/>
    </row>
    <row r="687" spans="1:16" s="189" customFormat="1" ht="41.25" customHeight="1" x14ac:dyDescent="0.35">
      <c r="A687" s="317"/>
      <c r="B687" s="305"/>
      <c r="C687" s="303"/>
      <c r="D687" s="303"/>
      <c r="E687" s="303"/>
      <c r="F687" s="303"/>
      <c r="G687" s="73">
        <v>1</v>
      </c>
      <c r="H687" s="73">
        <f>425.4-50</f>
        <v>375.4</v>
      </c>
      <c r="I687" s="73">
        <v>280</v>
      </c>
      <c r="J687" s="73"/>
      <c r="K687" s="73"/>
      <c r="L687" s="73"/>
      <c r="M687" s="73"/>
      <c r="N687" s="73" t="s">
        <v>37</v>
      </c>
      <c r="O687" s="15">
        <v>271114015</v>
      </c>
      <c r="P687" s="91"/>
    </row>
    <row r="688" spans="1:16" s="189" customFormat="1" ht="41.25" customHeight="1" x14ac:dyDescent="0.35">
      <c r="A688" s="317"/>
      <c r="B688" s="305" t="s">
        <v>288</v>
      </c>
      <c r="C688" s="303" t="s">
        <v>317</v>
      </c>
      <c r="D688" s="303"/>
      <c r="E688" s="15" t="s">
        <v>180</v>
      </c>
      <c r="F688" s="303" t="s">
        <v>19</v>
      </c>
      <c r="G688" s="73"/>
      <c r="H688" s="73"/>
      <c r="I688" s="73"/>
      <c r="J688" s="76">
        <v>5.53</v>
      </c>
      <c r="K688" s="73"/>
      <c r="L688" s="73"/>
      <c r="M688" s="73"/>
      <c r="N688" s="77"/>
      <c r="O688" s="78"/>
      <c r="P688" s="91"/>
    </row>
    <row r="689" spans="1:16" s="189" customFormat="1" ht="41.25" customHeight="1" x14ac:dyDescent="0.35">
      <c r="A689" s="317"/>
      <c r="B689" s="305"/>
      <c r="C689" s="303"/>
      <c r="D689" s="303"/>
      <c r="E689" s="303" t="s">
        <v>17</v>
      </c>
      <c r="F689" s="303"/>
      <c r="G689" s="73"/>
      <c r="H689" s="73"/>
      <c r="I689" s="73"/>
      <c r="J689" s="73">
        <v>995.7</v>
      </c>
      <c r="K689" s="73"/>
      <c r="L689" s="73"/>
      <c r="M689" s="73"/>
      <c r="N689" s="73" t="s">
        <v>318</v>
      </c>
      <c r="O689" s="15">
        <v>271009034</v>
      </c>
      <c r="P689" s="91"/>
    </row>
    <row r="690" spans="1:16" s="189" customFormat="1" ht="41.25" customHeight="1" x14ac:dyDescent="0.35">
      <c r="A690" s="317"/>
      <c r="B690" s="305"/>
      <c r="C690" s="303"/>
      <c r="D690" s="303"/>
      <c r="E690" s="303"/>
      <c r="F690" s="303"/>
      <c r="G690" s="73"/>
      <c r="H690" s="73"/>
      <c r="I690" s="73"/>
      <c r="J690" s="76">
        <v>1073.3389999999999</v>
      </c>
      <c r="K690" s="73"/>
      <c r="L690" s="73"/>
      <c r="M690" s="73"/>
      <c r="N690" s="73" t="s">
        <v>37</v>
      </c>
      <c r="O690" s="15">
        <v>271114015</v>
      </c>
      <c r="P690" s="91"/>
    </row>
    <row r="691" spans="1:16" s="189" customFormat="1" ht="41.25" customHeight="1" x14ac:dyDescent="0.35">
      <c r="A691" s="283"/>
      <c r="B691" s="288" t="s">
        <v>289</v>
      </c>
      <c r="C691" s="290" t="s">
        <v>317</v>
      </c>
      <c r="D691" s="290"/>
      <c r="E691" s="15" t="s">
        <v>180</v>
      </c>
      <c r="F691" s="290" t="s">
        <v>19</v>
      </c>
      <c r="G691" s="73"/>
      <c r="H691" s="73"/>
      <c r="I691" s="73"/>
      <c r="J691" s="76">
        <v>9.1969999999999992</v>
      </c>
      <c r="K691" s="73"/>
      <c r="L691" s="73"/>
      <c r="M691" s="73"/>
      <c r="N691" s="77"/>
      <c r="O691" s="78"/>
      <c r="P691" s="91"/>
    </row>
    <row r="692" spans="1:16" s="189" customFormat="1" ht="41.25" customHeight="1" x14ac:dyDescent="0.35">
      <c r="A692" s="284"/>
      <c r="B692" s="337"/>
      <c r="C692" s="336"/>
      <c r="D692" s="336"/>
      <c r="E692" s="290" t="s">
        <v>17</v>
      </c>
      <c r="F692" s="336"/>
      <c r="G692" s="73"/>
      <c r="H692" s="73"/>
      <c r="I692" s="73"/>
      <c r="J692" s="73">
        <v>1500.7</v>
      </c>
      <c r="K692" s="73"/>
      <c r="L692" s="73"/>
      <c r="M692" s="73"/>
      <c r="N692" s="73" t="s">
        <v>318</v>
      </c>
      <c r="O692" s="15">
        <v>271009034</v>
      </c>
      <c r="P692" s="91"/>
    </row>
    <row r="693" spans="1:16" s="189" customFormat="1" ht="41.25" customHeight="1" x14ac:dyDescent="0.35">
      <c r="A693" s="284"/>
      <c r="B693" s="337"/>
      <c r="C693" s="336"/>
      <c r="D693" s="336"/>
      <c r="E693" s="336"/>
      <c r="F693" s="336"/>
      <c r="G693" s="73"/>
      <c r="H693" s="73"/>
      <c r="I693" s="73"/>
      <c r="J693" s="76">
        <v>1344.6379999999999</v>
      </c>
      <c r="K693" s="73"/>
      <c r="L693" s="73"/>
      <c r="M693" s="73"/>
      <c r="N693" s="73" t="s">
        <v>37</v>
      </c>
      <c r="O693" s="15">
        <v>271114015</v>
      </c>
      <c r="P693" s="91"/>
    </row>
    <row r="694" spans="1:16" s="189" customFormat="1" ht="41.25" customHeight="1" x14ac:dyDescent="0.35">
      <c r="A694" s="285"/>
      <c r="B694" s="289"/>
      <c r="C694" s="291"/>
      <c r="D694" s="291"/>
      <c r="E694" s="291"/>
      <c r="F694" s="291"/>
      <c r="G694" s="73"/>
      <c r="H694" s="73"/>
      <c r="I694" s="32">
        <v>10</v>
      </c>
      <c r="J694" s="75">
        <v>25</v>
      </c>
      <c r="K694" s="73"/>
      <c r="L694" s="73"/>
      <c r="M694" s="73"/>
      <c r="N694" s="73" t="s">
        <v>676</v>
      </c>
      <c r="O694" s="15">
        <v>467003015</v>
      </c>
      <c r="P694" s="91"/>
    </row>
    <row r="695" spans="1:16" s="189" customFormat="1" ht="41.25" customHeight="1" x14ac:dyDescent="0.35">
      <c r="A695" s="317"/>
      <c r="B695" s="305" t="s">
        <v>290</v>
      </c>
      <c r="C695" s="303" t="s">
        <v>317</v>
      </c>
      <c r="D695" s="303"/>
      <c r="E695" s="15" t="s">
        <v>180</v>
      </c>
      <c r="F695" s="303" t="s">
        <v>19</v>
      </c>
      <c r="G695" s="73"/>
      <c r="H695" s="73"/>
      <c r="I695" s="73"/>
      <c r="J695" s="76">
        <v>4.7670000000000003</v>
      </c>
      <c r="K695" s="73"/>
      <c r="L695" s="73"/>
      <c r="M695" s="73"/>
      <c r="N695" s="77"/>
      <c r="O695" s="78"/>
      <c r="P695" s="91"/>
    </row>
    <row r="696" spans="1:16" s="189" customFormat="1" ht="41.25" customHeight="1" x14ac:dyDescent="0.35">
      <c r="A696" s="317"/>
      <c r="B696" s="305"/>
      <c r="C696" s="303"/>
      <c r="D696" s="303"/>
      <c r="E696" s="303" t="s">
        <v>17</v>
      </c>
      <c r="F696" s="303"/>
      <c r="G696" s="73"/>
      <c r="H696" s="73"/>
      <c r="I696" s="73"/>
      <c r="J696" s="73">
        <v>815</v>
      </c>
      <c r="K696" s="73"/>
      <c r="L696" s="73"/>
      <c r="M696" s="73"/>
      <c r="N696" s="73" t="s">
        <v>318</v>
      </c>
      <c r="O696" s="15">
        <v>271009034</v>
      </c>
      <c r="P696" s="91"/>
    </row>
    <row r="697" spans="1:16" s="189" customFormat="1" ht="41.25" customHeight="1" x14ac:dyDescent="0.35">
      <c r="A697" s="317"/>
      <c r="B697" s="305"/>
      <c r="C697" s="303"/>
      <c r="D697" s="303"/>
      <c r="E697" s="303"/>
      <c r="F697" s="303"/>
      <c r="G697" s="73"/>
      <c r="H697" s="73"/>
      <c r="I697" s="73"/>
      <c r="J697" s="76">
        <v>820.41600000000005</v>
      </c>
      <c r="K697" s="73"/>
      <c r="L697" s="73"/>
      <c r="M697" s="73"/>
      <c r="N697" s="73" t="s">
        <v>37</v>
      </c>
      <c r="O697" s="15">
        <v>271114015</v>
      </c>
      <c r="P697" s="91"/>
    </row>
    <row r="698" spans="1:16" s="189" customFormat="1" ht="41.25" customHeight="1" x14ac:dyDescent="0.35">
      <c r="A698" s="317"/>
      <c r="B698" s="305" t="s">
        <v>291</v>
      </c>
      <c r="C698" s="303" t="s">
        <v>317</v>
      </c>
      <c r="D698" s="303"/>
      <c r="E698" s="15" t="s">
        <v>180</v>
      </c>
      <c r="F698" s="303" t="s">
        <v>19</v>
      </c>
      <c r="G698" s="73"/>
      <c r="H698" s="73"/>
      <c r="I698" s="73"/>
      <c r="J698" s="76">
        <v>5.5110000000000001</v>
      </c>
      <c r="K698" s="73"/>
      <c r="L698" s="73"/>
      <c r="M698" s="73"/>
      <c r="N698" s="77"/>
      <c r="O698" s="78"/>
      <c r="P698" s="91"/>
    </row>
    <row r="699" spans="1:16" s="189" customFormat="1" ht="41.25" customHeight="1" x14ac:dyDescent="0.35">
      <c r="A699" s="317"/>
      <c r="B699" s="305"/>
      <c r="C699" s="303"/>
      <c r="D699" s="303"/>
      <c r="E699" s="303" t="s">
        <v>17</v>
      </c>
      <c r="F699" s="303"/>
      <c r="G699" s="73"/>
      <c r="H699" s="73"/>
      <c r="I699" s="73"/>
      <c r="J699" s="73">
        <v>986</v>
      </c>
      <c r="K699" s="73"/>
      <c r="L699" s="73"/>
      <c r="M699" s="73"/>
      <c r="N699" s="73" t="s">
        <v>318</v>
      </c>
      <c r="O699" s="15">
        <v>271009034</v>
      </c>
      <c r="P699" s="91"/>
    </row>
    <row r="700" spans="1:16" s="189" customFormat="1" ht="41.25" customHeight="1" x14ac:dyDescent="0.35">
      <c r="A700" s="317"/>
      <c r="B700" s="305"/>
      <c r="C700" s="303"/>
      <c r="D700" s="303"/>
      <c r="E700" s="303"/>
      <c r="F700" s="303"/>
      <c r="G700" s="73"/>
      <c r="H700" s="73"/>
      <c r="I700" s="73"/>
      <c r="J700" s="76">
        <v>950.79300000000001</v>
      </c>
      <c r="K700" s="73"/>
      <c r="L700" s="73"/>
      <c r="M700" s="73"/>
      <c r="N700" s="73" t="s">
        <v>37</v>
      </c>
      <c r="O700" s="15">
        <v>271114015</v>
      </c>
      <c r="P700" s="91"/>
    </row>
    <row r="701" spans="1:16" s="189" customFormat="1" ht="41.25" customHeight="1" x14ac:dyDescent="0.35">
      <c r="A701" s="317"/>
      <c r="B701" s="305" t="s">
        <v>292</v>
      </c>
      <c r="C701" s="303" t="s">
        <v>317</v>
      </c>
      <c r="D701" s="303"/>
      <c r="E701" s="15" t="s">
        <v>180</v>
      </c>
      <c r="F701" s="303" t="s">
        <v>19</v>
      </c>
      <c r="G701" s="73"/>
      <c r="H701" s="73"/>
      <c r="I701" s="73"/>
      <c r="J701" s="73">
        <v>6.1390000000000002</v>
      </c>
      <c r="K701" s="73"/>
      <c r="L701" s="73"/>
      <c r="M701" s="73"/>
      <c r="N701" s="77"/>
      <c r="O701" s="78"/>
      <c r="P701" s="91"/>
    </row>
    <row r="702" spans="1:16" s="189" customFormat="1" ht="41.25" customHeight="1" x14ac:dyDescent="0.35">
      <c r="A702" s="317"/>
      <c r="B702" s="305"/>
      <c r="C702" s="303"/>
      <c r="D702" s="303"/>
      <c r="E702" s="303" t="s">
        <v>17</v>
      </c>
      <c r="F702" s="303"/>
      <c r="G702" s="73"/>
      <c r="H702" s="73"/>
      <c r="I702" s="73"/>
      <c r="J702" s="73">
        <v>996</v>
      </c>
      <c r="K702" s="73"/>
      <c r="L702" s="73"/>
      <c r="M702" s="73"/>
      <c r="N702" s="73" t="s">
        <v>318</v>
      </c>
      <c r="O702" s="15">
        <v>271009034</v>
      </c>
      <c r="P702" s="91"/>
    </row>
    <row r="703" spans="1:16" s="189" customFormat="1" ht="41.25" customHeight="1" x14ac:dyDescent="0.35">
      <c r="A703" s="317"/>
      <c r="B703" s="305"/>
      <c r="C703" s="303"/>
      <c r="D703" s="303"/>
      <c r="E703" s="303"/>
      <c r="F703" s="303"/>
      <c r="G703" s="73"/>
      <c r="H703" s="73"/>
      <c r="I703" s="73"/>
      <c r="J703" s="76">
        <v>934.21400000000006</v>
      </c>
      <c r="K703" s="73"/>
      <c r="L703" s="73"/>
      <c r="M703" s="73"/>
      <c r="N703" s="73" t="s">
        <v>37</v>
      </c>
      <c r="O703" s="15">
        <v>271114015</v>
      </c>
      <c r="P703" s="91"/>
    </row>
    <row r="704" spans="1:16" s="189" customFormat="1" ht="41.25" customHeight="1" x14ac:dyDescent="0.35">
      <c r="A704" s="317"/>
      <c r="B704" s="305" t="s">
        <v>293</v>
      </c>
      <c r="C704" s="303" t="s">
        <v>317</v>
      </c>
      <c r="D704" s="303"/>
      <c r="E704" s="15" t="s">
        <v>180</v>
      </c>
      <c r="F704" s="303" t="s">
        <v>19</v>
      </c>
      <c r="G704" s="73"/>
      <c r="H704" s="73"/>
      <c r="I704" s="73"/>
      <c r="J704" s="73">
        <v>5.5110000000000001</v>
      </c>
      <c r="K704" s="73"/>
      <c r="L704" s="73"/>
      <c r="M704" s="73"/>
      <c r="N704" s="77"/>
      <c r="O704" s="78"/>
      <c r="P704" s="91"/>
    </row>
    <row r="705" spans="1:16" s="189" customFormat="1" ht="41.25" customHeight="1" x14ac:dyDescent="0.35">
      <c r="A705" s="317"/>
      <c r="B705" s="305"/>
      <c r="C705" s="303"/>
      <c r="D705" s="303"/>
      <c r="E705" s="303" t="s">
        <v>17</v>
      </c>
      <c r="F705" s="303"/>
      <c r="G705" s="73"/>
      <c r="H705" s="73"/>
      <c r="I705" s="73"/>
      <c r="J705" s="73">
        <v>986</v>
      </c>
      <c r="K705" s="73"/>
      <c r="L705" s="73"/>
      <c r="M705" s="73"/>
      <c r="N705" s="73" t="s">
        <v>318</v>
      </c>
      <c r="O705" s="15">
        <v>271009034</v>
      </c>
      <c r="P705" s="91"/>
    </row>
    <row r="706" spans="1:16" s="189" customFormat="1" ht="41.25" customHeight="1" x14ac:dyDescent="0.35">
      <c r="A706" s="317"/>
      <c r="B706" s="305"/>
      <c r="C706" s="303"/>
      <c r="D706" s="303"/>
      <c r="E706" s="303"/>
      <c r="F706" s="303"/>
      <c r="G706" s="73"/>
      <c r="H706" s="73"/>
      <c r="I706" s="73"/>
      <c r="J706" s="76">
        <v>982.22400000000005</v>
      </c>
      <c r="K706" s="73"/>
      <c r="L706" s="73"/>
      <c r="M706" s="73"/>
      <c r="N706" s="73" t="s">
        <v>37</v>
      </c>
      <c r="O706" s="15">
        <v>271114015</v>
      </c>
      <c r="P706" s="91"/>
    </row>
    <row r="707" spans="1:16" s="189" customFormat="1" ht="41.25" customHeight="1" x14ac:dyDescent="0.35">
      <c r="A707" s="283"/>
      <c r="B707" s="288" t="s">
        <v>294</v>
      </c>
      <c r="C707" s="290" t="s">
        <v>686</v>
      </c>
      <c r="D707" s="290"/>
      <c r="E707" s="15" t="s">
        <v>180</v>
      </c>
      <c r="F707" s="290" t="s">
        <v>19</v>
      </c>
      <c r="G707" s="73"/>
      <c r="H707" s="73"/>
      <c r="I707" s="73"/>
      <c r="J707" s="76">
        <v>2.7570000000000001</v>
      </c>
      <c r="K707" s="73"/>
      <c r="L707" s="73"/>
      <c r="M707" s="73"/>
      <c r="N707" s="77"/>
      <c r="O707" s="78"/>
      <c r="P707" s="91"/>
    </row>
    <row r="708" spans="1:16" s="189" customFormat="1" ht="41.25" customHeight="1" x14ac:dyDescent="0.35">
      <c r="A708" s="284"/>
      <c r="B708" s="337"/>
      <c r="C708" s="336"/>
      <c r="D708" s="336"/>
      <c r="E708" s="290" t="s">
        <v>17</v>
      </c>
      <c r="F708" s="336"/>
      <c r="G708" s="73"/>
      <c r="H708" s="73"/>
      <c r="I708" s="73"/>
      <c r="J708" s="73">
        <v>493</v>
      </c>
      <c r="K708" s="73"/>
      <c r="L708" s="73"/>
      <c r="M708" s="73"/>
      <c r="N708" s="73" t="s">
        <v>318</v>
      </c>
      <c r="O708" s="15">
        <v>271009034</v>
      </c>
      <c r="P708" s="91"/>
    </row>
    <row r="709" spans="1:16" s="189" customFormat="1" ht="41.25" customHeight="1" x14ac:dyDescent="0.35">
      <c r="A709" s="284"/>
      <c r="B709" s="337"/>
      <c r="C709" s="336"/>
      <c r="D709" s="336"/>
      <c r="E709" s="336"/>
      <c r="F709" s="336"/>
      <c r="G709" s="73"/>
      <c r="H709" s="73"/>
      <c r="I709" s="73"/>
      <c r="J709" s="76">
        <v>500.86500000000001</v>
      </c>
      <c r="K709" s="73"/>
      <c r="L709" s="73"/>
      <c r="M709" s="73"/>
      <c r="N709" s="73" t="s">
        <v>37</v>
      </c>
      <c r="O709" s="15">
        <v>271114015</v>
      </c>
      <c r="P709" s="91"/>
    </row>
    <row r="710" spans="1:16" s="189" customFormat="1" ht="41.25" customHeight="1" x14ac:dyDescent="0.35">
      <c r="A710" s="285"/>
      <c r="B710" s="289"/>
      <c r="C710" s="291"/>
      <c r="D710" s="291"/>
      <c r="E710" s="291"/>
      <c r="F710" s="291"/>
      <c r="G710" s="73"/>
      <c r="H710" s="73"/>
      <c r="I710" s="32">
        <v>10</v>
      </c>
      <c r="J710" s="75">
        <v>25</v>
      </c>
      <c r="K710" s="73"/>
      <c r="L710" s="73"/>
      <c r="M710" s="73"/>
      <c r="N710" s="32" t="s">
        <v>676</v>
      </c>
      <c r="O710" s="15">
        <v>467003015</v>
      </c>
      <c r="P710" s="91"/>
    </row>
    <row r="711" spans="1:16" s="189" customFormat="1" ht="41.25" customHeight="1" x14ac:dyDescent="0.35">
      <c r="A711" s="283"/>
      <c r="B711" s="288" t="s">
        <v>295</v>
      </c>
      <c r="C711" s="290" t="s">
        <v>686</v>
      </c>
      <c r="D711" s="290"/>
      <c r="E711" s="15" t="s">
        <v>180</v>
      </c>
      <c r="F711" s="290" t="s">
        <v>19</v>
      </c>
      <c r="G711" s="73"/>
      <c r="H711" s="73"/>
      <c r="I711" s="73"/>
      <c r="J711" s="73"/>
      <c r="K711" s="76">
        <v>7.1520000000000001</v>
      </c>
      <c r="L711" s="73"/>
      <c r="M711" s="73"/>
      <c r="N711" s="77"/>
      <c r="O711" s="78"/>
      <c r="P711" s="91"/>
    </row>
    <row r="712" spans="1:16" s="189" customFormat="1" ht="41.25" customHeight="1" x14ac:dyDescent="0.35">
      <c r="A712" s="284"/>
      <c r="B712" s="337"/>
      <c r="C712" s="336"/>
      <c r="D712" s="336"/>
      <c r="E712" s="290" t="s">
        <v>17</v>
      </c>
      <c r="F712" s="336"/>
      <c r="G712" s="73"/>
      <c r="H712" s="73"/>
      <c r="I712" s="73"/>
      <c r="J712" s="73"/>
      <c r="K712" s="73">
        <v>1222.5</v>
      </c>
      <c r="L712" s="73"/>
      <c r="M712" s="73"/>
      <c r="N712" s="73" t="s">
        <v>318</v>
      </c>
      <c r="O712" s="15">
        <v>271009034</v>
      </c>
      <c r="P712" s="91"/>
    </row>
    <row r="713" spans="1:16" s="189" customFormat="1" ht="41.25" customHeight="1" x14ac:dyDescent="0.35">
      <c r="A713" s="284"/>
      <c r="B713" s="337"/>
      <c r="C713" s="336"/>
      <c r="D713" s="336"/>
      <c r="E713" s="336"/>
      <c r="F713" s="336"/>
      <c r="G713" s="73"/>
      <c r="H713" s="73"/>
      <c r="I713" s="73"/>
      <c r="J713" s="73"/>
      <c r="K713" s="76">
        <v>1232.663</v>
      </c>
      <c r="L713" s="73"/>
      <c r="M713" s="73"/>
      <c r="N713" s="73" t="s">
        <v>37</v>
      </c>
      <c r="O713" s="15">
        <v>271114015</v>
      </c>
      <c r="P713" s="91"/>
    </row>
    <row r="714" spans="1:16" s="189" customFormat="1" ht="41.25" customHeight="1" x14ac:dyDescent="0.35">
      <c r="A714" s="285"/>
      <c r="B714" s="289"/>
      <c r="C714" s="291"/>
      <c r="D714" s="291"/>
      <c r="E714" s="291"/>
      <c r="F714" s="291"/>
      <c r="G714" s="73"/>
      <c r="H714" s="73"/>
      <c r="I714" s="32">
        <v>10</v>
      </c>
      <c r="J714" s="75">
        <v>25</v>
      </c>
      <c r="K714" s="73"/>
      <c r="L714" s="73"/>
      <c r="M714" s="73"/>
      <c r="N714" s="32" t="s">
        <v>676</v>
      </c>
      <c r="O714" s="15">
        <v>467003015</v>
      </c>
      <c r="P714" s="91"/>
    </row>
    <row r="715" spans="1:16" s="189" customFormat="1" ht="41.25" customHeight="1" x14ac:dyDescent="0.35">
      <c r="A715" s="317"/>
      <c r="B715" s="305" t="s">
        <v>296</v>
      </c>
      <c r="C715" s="303" t="s">
        <v>317</v>
      </c>
      <c r="D715" s="303"/>
      <c r="E715" s="15" t="s">
        <v>180</v>
      </c>
      <c r="F715" s="303" t="s">
        <v>19</v>
      </c>
      <c r="G715" s="73"/>
      <c r="H715" s="73"/>
      <c r="I715" s="73"/>
      <c r="J715" s="73"/>
      <c r="K715" s="73">
        <v>6.19</v>
      </c>
      <c r="L715" s="73"/>
      <c r="M715" s="73"/>
      <c r="N715" s="77"/>
      <c r="O715" s="78"/>
      <c r="P715" s="91"/>
    </row>
    <row r="716" spans="1:16" s="189" customFormat="1" ht="41.25" customHeight="1" x14ac:dyDescent="0.35">
      <c r="A716" s="317"/>
      <c r="B716" s="305"/>
      <c r="C716" s="303"/>
      <c r="D716" s="303"/>
      <c r="E716" s="303" t="s">
        <v>17</v>
      </c>
      <c r="F716" s="303"/>
      <c r="G716" s="73"/>
      <c r="H716" s="73"/>
      <c r="I716" s="73"/>
      <c r="J716" s="73"/>
      <c r="K716" s="73">
        <v>986</v>
      </c>
      <c r="L716" s="73"/>
      <c r="M716" s="73"/>
      <c r="N716" s="73" t="s">
        <v>318</v>
      </c>
      <c r="O716" s="15">
        <v>271009034</v>
      </c>
      <c r="P716" s="91"/>
    </row>
    <row r="717" spans="1:16" s="189" customFormat="1" ht="41.25" customHeight="1" x14ac:dyDescent="0.35">
      <c r="A717" s="317"/>
      <c r="B717" s="305"/>
      <c r="C717" s="303"/>
      <c r="D717" s="303"/>
      <c r="E717" s="303"/>
      <c r="F717" s="303"/>
      <c r="G717" s="73"/>
      <c r="H717" s="73"/>
      <c r="I717" s="73"/>
      <c r="J717" s="73"/>
      <c r="K717" s="76">
        <v>977.36800000000005</v>
      </c>
      <c r="L717" s="73"/>
      <c r="M717" s="73"/>
      <c r="N717" s="73" t="s">
        <v>37</v>
      </c>
      <c r="O717" s="15">
        <v>271114015</v>
      </c>
      <c r="P717" s="91"/>
    </row>
    <row r="718" spans="1:16" s="189" customFormat="1" ht="41.25" customHeight="1" x14ac:dyDescent="0.35">
      <c r="A718" s="317"/>
      <c r="B718" s="305" t="s">
        <v>297</v>
      </c>
      <c r="C718" s="303" t="s">
        <v>317</v>
      </c>
      <c r="D718" s="303"/>
      <c r="E718" s="15" t="s">
        <v>180</v>
      </c>
      <c r="F718" s="303" t="s">
        <v>19</v>
      </c>
      <c r="G718" s="73"/>
      <c r="H718" s="73"/>
      <c r="I718" s="73"/>
      <c r="J718" s="73"/>
      <c r="K718" s="76">
        <v>5.5110000000000001</v>
      </c>
      <c r="L718" s="73"/>
      <c r="M718" s="73"/>
      <c r="N718" s="77"/>
      <c r="O718" s="78"/>
      <c r="P718" s="91"/>
    </row>
    <row r="719" spans="1:16" s="189" customFormat="1" ht="41.25" customHeight="1" x14ac:dyDescent="0.35">
      <c r="A719" s="317"/>
      <c r="B719" s="305"/>
      <c r="C719" s="303"/>
      <c r="D719" s="303"/>
      <c r="E719" s="303" t="s">
        <v>17</v>
      </c>
      <c r="F719" s="303"/>
      <c r="G719" s="73"/>
      <c r="H719" s="73"/>
      <c r="I719" s="73"/>
      <c r="J719" s="73"/>
      <c r="K719" s="73">
        <v>986</v>
      </c>
      <c r="L719" s="73"/>
      <c r="M719" s="73"/>
      <c r="N719" s="73" t="s">
        <v>318</v>
      </c>
      <c r="O719" s="15">
        <v>271009034</v>
      </c>
      <c r="P719" s="91"/>
    </row>
    <row r="720" spans="1:16" s="189" customFormat="1" ht="41.25" customHeight="1" x14ac:dyDescent="0.35">
      <c r="A720" s="317"/>
      <c r="B720" s="305"/>
      <c r="C720" s="303"/>
      <c r="D720" s="303"/>
      <c r="E720" s="303"/>
      <c r="F720" s="303"/>
      <c r="G720" s="73"/>
      <c r="H720" s="73"/>
      <c r="I720" s="73"/>
      <c r="J720" s="73"/>
      <c r="K720" s="76">
        <v>979.75800000000004</v>
      </c>
      <c r="L720" s="73"/>
      <c r="M720" s="73"/>
      <c r="N720" s="73" t="s">
        <v>37</v>
      </c>
      <c r="O720" s="15">
        <v>271114015</v>
      </c>
      <c r="P720" s="91"/>
    </row>
    <row r="721" spans="1:16" s="189" customFormat="1" ht="41.25" customHeight="1" x14ac:dyDescent="0.35">
      <c r="A721" s="317"/>
      <c r="B721" s="305" t="s">
        <v>298</v>
      </c>
      <c r="C721" s="303" t="s">
        <v>317</v>
      </c>
      <c r="D721" s="303"/>
      <c r="E721" s="15" t="s">
        <v>180</v>
      </c>
      <c r="F721" s="303" t="s">
        <v>19</v>
      </c>
      <c r="G721" s="73"/>
      <c r="H721" s="73"/>
      <c r="I721" s="73"/>
      <c r="J721" s="73"/>
      <c r="K721" s="73">
        <v>5.53</v>
      </c>
      <c r="L721" s="73"/>
      <c r="M721" s="73"/>
      <c r="N721" s="77"/>
      <c r="O721" s="78"/>
      <c r="P721" s="91"/>
    </row>
    <row r="722" spans="1:16" s="189" customFormat="1" ht="41.25" customHeight="1" x14ac:dyDescent="0.35">
      <c r="A722" s="317"/>
      <c r="B722" s="305"/>
      <c r="C722" s="303"/>
      <c r="D722" s="303"/>
      <c r="E722" s="303" t="s">
        <v>17</v>
      </c>
      <c r="F722" s="303"/>
      <c r="G722" s="73"/>
      <c r="H722" s="73"/>
      <c r="I722" s="73"/>
      <c r="J722" s="73"/>
      <c r="K722" s="73">
        <v>996</v>
      </c>
      <c r="L722" s="73"/>
      <c r="M722" s="73"/>
      <c r="N722" s="73" t="s">
        <v>318</v>
      </c>
      <c r="O722" s="15">
        <v>271009034</v>
      </c>
      <c r="P722" s="91"/>
    </row>
    <row r="723" spans="1:16" s="189" customFormat="1" ht="41.25" customHeight="1" x14ac:dyDescent="0.35">
      <c r="A723" s="317"/>
      <c r="B723" s="305"/>
      <c r="C723" s="303"/>
      <c r="D723" s="303"/>
      <c r="E723" s="303"/>
      <c r="F723" s="303"/>
      <c r="G723" s="73"/>
      <c r="H723" s="73"/>
      <c r="I723" s="73"/>
      <c r="J723" s="73"/>
      <c r="K723" s="76">
        <v>918.85900000000004</v>
      </c>
      <c r="L723" s="73"/>
      <c r="M723" s="73"/>
      <c r="N723" s="73" t="s">
        <v>37</v>
      </c>
      <c r="O723" s="15">
        <v>271114015</v>
      </c>
      <c r="P723" s="91"/>
    </row>
    <row r="724" spans="1:16" s="189" customFormat="1" ht="41.25" customHeight="1" x14ac:dyDescent="0.35">
      <c r="A724" s="317"/>
      <c r="B724" s="305" t="s">
        <v>299</v>
      </c>
      <c r="C724" s="303" t="s">
        <v>317</v>
      </c>
      <c r="D724" s="303"/>
      <c r="E724" s="15" t="s">
        <v>180</v>
      </c>
      <c r="F724" s="303" t="s">
        <v>19</v>
      </c>
      <c r="G724" s="73"/>
      <c r="H724" s="73"/>
      <c r="I724" s="73"/>
      <c r="J724" s="73"/>
      <c r="K724" s="73">
        <v>5.53</v>
      </c>
      <c r="L724" s="73"/>
      <c r="M724" s="73"/>
      <c r="N724" s="77"/>
      <c r="O724" s="78"/>
      <c r="P724" s="91"/>
    </row>
    <row r="725" spans="1:16" s="189" customFormat="1" ht="41.25" customHeight="1" x14ac:dyDescent="0.35">
      <c r="A725" s="317"/>
      <c r="B725" s="305"/>
      <c r="C725" s="303"/>
      <c r="D725" s="303"/>
      <c r="E725" s="303" t="s">
        <v>17</v>
      </c>
      <c r="F725" s="303"/>
      <c r="G725" s="73"/>
      <c r="H725" s="73"/>
      <c r="I725" s="73"/>
      <c r="J725" s="73"/>
      <c r="K725" s="73">
        <v>996</v>
      </c>
      <c r="L725" s="73"/>
      <c r="M725" s="73"/>
      <c r="N725" s="73" t="s">
        <v>318</v>
      </c>
      <c r="O725" s="15">
        <v>271009034</v>
      </c>
      <c r="P725" s="91"/>
    </row>
    <row r="726" spans="1:16" s="189" customFormat="1" ht="41.25" customHeight="1" x14ac:dyDescent="0.35">
      <c r="A726" s="317"/>
      <c r="B726" s="305"/>
      <c r="C726" s="303"/>
      <c r="D726" s="303"/>
      <c r="E726" s="303"/>
      <c r="F726" s="303"/>
      <c r="G726" s="73"/>
      <c r="H726" s="73"/>
      <c r="I726" s="73"/>
      <c r="J726" s="73"/>
      <c r="K726" s="76">
        <v>919.66300000000001</v>
      </c>
      <c r="L726" s="73"/>
      <c r="M726" s="73"/>
      <c r="N726" s="73" t="s">
        <v>37</v>
      </c>
      <c r="O726" s="15">
        <v>271114015</v>
      </c>
      <c r="P726" s="91"/>
    </row>
    <row r="727" spans="1:16" s="189" customFormat="1" ht="41.25" customHeight="1" x14ac:dyDescent="0.35">
      <c r="A727" s="317"/>
      <c r="B727" s="305" t="s">
        <v>300</v>
      </c>
      <c r="C727" s="303" t="s">
        <v>317</v>
      </c>
      <c r="D727" s="303"/>
      <c r="E727" s="15" t="s">
        <v>180</v>
      </c>
      <c r="F727" s="303" t="s">
        <v>19</v>
      </c>
      <c r="G727" s="73"/>
      <c r="H727" s="73"/>
      <c r="I727" s="73"/>
      <c r="J727" s="73"/>
      <c r="K727" s="73">
        <v>5.53</v>
      </c>
      <c r="L727" s="73"/>
      <c r="M727" s="73"/>
      <c r="N727" s="77"/>
      <c r="O727" s="78"/>
      <c r="P727" s="91"/>
    </row>
    <row r="728" spans="1:16" s="189" customFormat="1" ht="41.25" customHeight="1" x14ac:dyDescent="0.35">
      <c r="A728" s="317"/>
      <c r="B728" s="305"/>
      <c r="C728" s="303"/>
      <c r="D728" s="303"/>
      <c r="E728" s="303" t="s">
        <v>17</v>
      </c>
      <c r="F728" s="303"/>
      <c r="G728" s="73"/>
      <c r="H728" s="73"/>
      <c r="I728" s="73"/>
      <c r="J728" s="73"/>
      <c r="K728" s="73">
        <v>996</v>
      </c>
      <c r="L728" s="73"/>
      <c r="M728" s="73"/>
      <c r="N728" s="73" t="s">
        <v>318</v>
      </c>
      <c r="O728" s="15">
        <v>271009034</v>
      </c>
      <c r="P728" s="91"/>
    </row>
    <row r="729" spans="1:16" s="189" customFormat="1" ht="41.25" customHeight="1" x14ac:dyDescent="0.35">
      <c r="A729" s="317"/>
      <c r="B729" s="305"/>
      <c r="C729" s="303"/>
      <c r="D729" s="303"/>
      <c r="E729" s="303"/>
      <c r="F729" s="303"/>
      <c r="G729" s="73"/>
      <c r="H729" s="73"/>
      <c r="I729" s="73"/>
      <c r="J729" s="73"/>
      <c r="K729" s="76">
        <v>922.63199999999995</v>
      </c>
      <c r="L729" s="73"/>
      <c r="M729" s="73"/>
      <c r="N729" s="73" t="s">
        <v>37</v>
      </c>
      <c r="O729" s="15">
        <v>271114015</v>
      </c>
      <c r="P729" s="91"/>
    </row>
    <row r="730" spans="1:16" s="189" customFormat="1" ht="41.25" customHeight="1" x14ac:dyDescent="0.35">
      <c r="A730" s="317"/>
      <c r="B730" s="305" t="s">
        <v>301</v>
      </c>
      <c r="C730" s="303" t="s">
        <v>317</v>
      </c>
      <c r="D730" s="303"/>
      <c r="E730" s="15" t="s">
        <v>180</v>
      </c>
      <c r="F730" s="303" t="s">
        <v>19</v>
      </c>
      <c r="G730" s="73"/>
      <c r="H730" s="73"/>
      <c r="I730" s="73"/>
      <c r="J730" s="73"/>
      <c r="K730" s="76">
        <v>4.7670000000000003</v>
      </c>
      <c r="L730" s="73"/>
      <c r="M730" s="73"/>
      <c r="N730" s="77"/>
      <c r="O730" s="78"/>
      <c r="P730" s="91"/>
    </row>
    <row r="731" spans="1:16" s="189" customFormat="1" ht="41.25" customHeight="1" x14ac:dyDescent="0.35">
      <c r="A731" s="317"/>
      <c r="B731" s="305"/>
      <c r="C731" s="303"/>
      <c r="D731" s="303"/>
      <c r="E731" s="303" t="s">
        <v>17</v>
      </c>
      <c r="F731" s="303"/>
      <c r="G731" s="73"/>
      <c r="H731" s="73"/>
      <c r="I731" s="73"/>
      <c r="J731" s="73"/>
      <c r="K731" s="73">
        <v>815</v>
      </c>
      <c r="L731" s="73"/>
      <c r="M731" s="73"/>
      <c r="N731" s="73" t="s">
        <v>318</v>
      </c>
      <c r="O731" s="15">
        <v>271009034</v>
      </c>
      <c r="P731" s="91"/>
    </row>
    <row r="732" spans="1:16" s="189" customFormat="1" ht="41.25" customHeight="1" x14ac:dyDescent="0.35">
      <c r="A732" s="317"/>
      <c r="B732" s="305"/>
      <c r="C732" s="303"/>
      <c r="D732" s="303"/>
      <c r="E732" s="303"/>
      <c r="F732" s="303"/>
      <c r="G732" s="73"/>
      <c r="H732" s="73"/>
      <c r="I732" s="73"/>
      <c r="J732" s="73"/>
      <c r="K732" s="76">
        <v>822.00900000000001</v>
      </c>
      <c r="L732" s="73"/>
      <c r="M732" s="73"/>
      <c r="N732" s="73" t="s">
        <v>37</v>
      </c>
      <c r="O732" s="15">
        <v>271114015</v>
      </c>
      <c r="P732" s="91"/>
    </row>
    <row r="733" spans="1:16" s="189" customFormat="1" ht="41.25" customHeight="1" x14ac:dyDescent="0.35">
      <c r="A733" s="283"/>
      <c r="B733" s="288" t="s">
        <v>302</v>
      </c>
      <c r="C733" s="290" t="s">
        <v>686</v>
      </c>
      <c r="D733" s="290"/>
      <c r="E733" s="15" t="s">
        <v>180</v>
      </c>
      <c r="F733" s="290" t="s">
        <v>19</v>
      </c>
      <c r="G733" s="73"/>
      <c r="H733" s="73"/>
      <c r="I733" s="73"/>
      <c r="J733" s="73"/>
      <c r="K733" s="73"/>
      <c r="L733" s="76">
        <v>5.53</v>
      </c>
      <c r="M733" s="73"/>
      <c r="N733" s="77"/>
      <c r="O733" s="78"/>
      <c r="P733" s="91"/>
    </row>
    <row r="734" spans="1:16" s="189" customFormat="1" ht="41.25" customHeight="1" x14ac:dyDescent="0.35">
      <c r="A734" s="284"/>
      <c r="B734" s="337"/>
      <c r="C734" s="336"/>
      <c r="D734" s="336"/>
      <c r="E734" s="290" t="s">
        <v>17</v>
      </c>
      <c r="F734" s="336"/>
      <c r="G734" s="73"/>
      <c r="H734" s="73"/>
      <c r="I734" s="73"/>
      <c r="J734" s="73"/>
      <c r="K734" s="73"/>
      <c r="L734" s="76">
        <v>996</v>
      </c>
      <c r="M734" s="73"/>
      <c r="N734" s="73" t="s">
        <v>318</v>
      </c>
      <c r="O734" s="15">
        <v>271009034</v>
      </c>
      <c r="P734" s="91"/>
    </row>
    <row r="735" spans="1:16" s="189" customFormat="1" ht="41.25" customHeight="1" x14ac:dyDescent="0.35">
      <c r="A735" s="284"/>
      <c r="B735" s="337"/>
      <c r="C735" s="336"/>
      <c r="D735" s="336"/>
      <c r="E735" s="336"/>
      <c r="F735" s="336"/>
      <c r="G735" s="73"/>
      <c r="H735" s="73"/>
      <c r="I735" s="73"/>
      <c r="J735" s="73"/>
      <c r="K735" s="73"/>
      <c r="L735" s="76">
        <v>847.10159388000022</v>
      </c>
      <c r="M735" s="73"/>
      <c r="N735" s="73" t="s">
        <v>37</v>
      </c>
      <c r="O735" s="15">
        <v>271114015</v>
      </c>
      <c r="P735" s="91"/>
    </row>
    <row r="736" spans="1:16" s="189" customFormat="1" ht="41.25" customHeight="1" x14ac:dyDescent="0.35">
      <c r="A736" s="285"/>
      <c r="B736" s="289"/>
      <c r="C736" s="291"/>
      <c r="D736" s="291"/>
      <c r="E736" s="291"/>
      <c r="F736" s="291"/>
      <c r="G736" s="73"/>
      <c r="H736" s="73"/>
      <c r="I736" s="32">
        <v>1</v>
      </c>
      <c r="J736" s="75">
        <v>25</v>
      </c>
      <c r="K736" s="73"/>
      <c r="L736" s="73"/>
      <c r="M736" s="73"/>
      <c r="N736" s="32" t="s">
        <v>676</v>
      </c>
      <c r="O736" s="15">
        <v>467003015</v>
      </c>
      <c r="P736" s="91"/>
    </row>
    <row r="737" spans="1:16" s="189" customFormat="1" ht="41.25" customHeight="1" x14ac:dyDescent="0.35">
      <c r="A737" s="283"/>
      <c r="B737" s="288" t="s">
        <v>303</v>
      </c>
      <c r="C737" s="290" t="s">
        <v>686</v>
      </c>
      <c r="D737" s="290"/>
      <c r="E737" s="15" t="s">
        <v>180</v>
      </c>
      <c r="F737" s="290" t="s">
        <v>19</v>
      </c>
      <c r="G737" s="73"/>
      <c r="H737" s="73"/>
      <c r="I737" s="73"/>
      <c r="J737" s="73"/>
      <c r="K737" s="73"/>
      <c r="L737" s="76">
        <v>5.53</v>
      </c>
      <c r="M737" s="73"/>
      <c r="N737" s="77"/>
      <c r="O737" s="78"/>
      <c r="P737" s="91"/>
    </row>
    <row r="738" spans="1:16" s="189" customFormat="1" ht="41.25" customHeight="1" x14ac:dyDescent="0.35">
      <c r="A738" s="284"/>
      <c r="B738" s="337"/>
      <c r="C738" s="336"/>
      <c r="D738" s="336"/>
      <c r="E738" s="290" t="s">
        <v>17</v>
      </c>
      <c r="F738" s="336"/>
      <c r="G738" s="73"/>
      <c r="H738" s="73"/>
      <c r="I738" s="73"/>
      <c r="J738" s="73"/>
      <c r="K738" s="73"/>
      <c r="L738" s="76">
        <v>996</v>
      </c>
      <c r="M738" s="73"/>
      <c r="N738" s="73" t="s">
        <v>318</v>
      </c>
      <c r="O738" s="15">
        <v>271009034</v>
      </c>
      <c r="P738" s="91"/>
    </row>
    <row r="739" spans="1:16" s="189" customFormat="1" ht="41.25" customHeight="1" x14ac:dyDescent="0.35">
      <c r="A739" s="284"/>
      <c r="B739" s="337"/>
      <c r="C739" s="336"/>
      <c r="D739" s="336"/>
      <c r="E739" s="336"/>
      <c r="F739" s="336"/>
      <c r="G739" s="73"/>
      <c r="H739" s="73"/>
      <c r="I739" s="73"/>
      <c r="J739" s="73"/>
      <c r="K739" s="73"/>
      <c r="L739" s="76">
        <v>863.31998123999995</v>
      </c>
      <c r="M739" s="73"/>
      <c r="N739" s="73" t="s">
        <v>37</v>
      </c>
      <c r="O739" s="15">
        <v>271114015</v>
      </c>
      <c r="P739" s="91"/>
    </row>
    <row r="740" spans="1:16" s="189" customFormat="1" ht="41.25" customHeight="1" x14ac:dyDescent="0.35">
      <c r="A740" s="285"/>
      <c r="B740" s="289"/>
      <c r="C740" s="291"/>
      <c r="D740" s="291"/>
      <c r="E740" s="291"/>
      <c r="F740" s="291"/>
      <c r="G740" s="73"/>
      <c r="H740" s="73"/>
      <c r="I740" s="32">
        <v>1</v>
      </c>
      <c r="J740" s="32">
        <v>20</v>
      </c>
      <c r="K740" s="32"/>
      <c r="L740" s="75"/>
      <c r="M740" s="32"/>
      <c r="N740" s="32" t="s">
        <v>676</v>
      </c>
      <c r="O740" s="15">
        <v>467003015</v>
      </c>
      <c r="P740" s="91"/>
    </row>
    <row r="741" spans="1:16" s="189" customFormat="1" ht="41.25" customHeight="1" x14ac:dyDescent="0.35">
      <c r="A741" s="283"/>
      <c r="B741" s="288" t="s">
        <v>304</v>
      </c>
      <c r="C741" s="290" t="s">
        <v>686</v>
      </c>
      <c r="D741" s="290"/>
      <c r="E741" s="15" t="s">
        <v>180</v>
      </c>
      <c r="F741" s="290" t="s">
        <v>19</v>
      </c>
      <c r="G741" s="73"/>
      <c r="H741" s="73"/>
      <c r="I741" s="73"/>
      <c r="J741" s="73"/>
      <c r="K741" s="73"/>
      <c r="L741" s="76">
        <v>4.7670000000000003</v>
      </c>
      <c r="M741" s="73"/>
      <c r="N741" s="77"/>
      <c r="O741" s="78"/>
      <c r="P741" s="91"/>
    </row>
    <row r="742" spans="1:16" s="189" customFormat="1" ht="41.25" customHeight="1" x14ac:dyDescent="0.35">
      <c r="A742" s="284"/>
      <c r="B742" s="337"/>
      <c r="C742" s="336"/>
      <c r="D742" s="336"/>
      <c r="E742" s="290" t="s">
        <v>17</v>
      </c>
      <c r="F742" s="336"/>
      <c r="G742" s="73"/>
      <c r="H742" s="73"/>
      <c r="I742" s="73"/>
      <c r="J742" s="73"/>
      <c r="K742" s="73"/>
      <c r="L742" s="76">
        <v>815</v>
      </c>
      <c r="M742" s="73"/>
      <c r="N742" s="73" t="s">
        <v>318</v>
      </c>
      <c r="O742" s="15">
        <v>271009034</v>
      </c>
      <c r="P742" s="91"/>
    </row>
    <row r="743" spans="1:16" s="189" customFormat="1" ht="41.25" customHeight="1" x14ac:dyDescent="0.35">
      <c r="A743" s="284"/>
      <c r="B743" s="337"/>
      <c r="C743" s="336"/>
      <c r="D743" s="336"/>
      <c r="E743" s="336"/>
      <c r="F743" s="336"/>
      <c r="G743" s="290"/>
      <c r="H743" s="73"/>
      <c r="I743" s="73"/>
      <c r="J743" s="73"/>
      <c r="K743" s="73"/>
      <c r="L743" s="76">
        <v>739.15343308000024</v>
      </c>
      <c r="M743" s="73"/>
      <c r="N743" s="73" t="s">
        <v>37</v>
      </c>
      <c r="O743" s="15">
        <v>271114015</v>
      </c>
      <c r="P743" s="91"/>
    </row>
    <row r="744" spans="1:16" s="189" customFormat="1" ht="41.25" customHeight="1" x14ac:dyDescent="0.35">
      <c r="A744" s="285"/>
      <c r="B744" s="289"/>
      <c r="C744" s="291"/>
      <c r="D744" s="291"/>
      <c r="E744" s="291"/>
      <c r="F744" s="291"/>
      <c r="G744" s="336"/>
      <c r="H744" s="73"/>
      <c r="I744" s="32">
        <v>1</v>
      </c>
      <c r="J744" s="32">
        <v>20</v>
      </c>
      <c r="K744" s="32"/>
      <c r="L744" s="75"/>
      <c r="M744" s="32"/>
      <c r="N744" s="32" t="s">
        <v>676</v>
      </c>
      <c r="O744" s="15">
        <v>467003015</v>
      </c>
      <c r="P744" s="91"/>
    </row>
    <row r="745" spans="1:16" s="189" customFormat="1" ht="41.25" customHeight="1" x14ac:dyDescent="0.35">
      <c r="A745" s="317"/>
      <c r="B745" s="305" t="s">
        <v>305</v>
      </c>
      <c r="C745" s="303" t="s">
        <v>317</v>
      </c>
      <c r="D745" s="303"/>
      <c r="E745" s="15" t="s">
        <v>180</v>
      </c>
      <c r="F745" s="303" t="s">
        <v>19</v>
      </c>
      <c r="G745" s="73"/>
      <c r="H745" s="73"/>
      <c r="I745" s="73"/>
      <c r="J745" s="73"/>
      <c r="K745" s="73"/>
      <c r="L745" s="76">
        <v>5.7080000000000002</v>
      </c>
      <c r="M745" s="73"/>
      <c r="N745" s="77"/>
      <c r="O745" s="78"/>
      <c r="P745" s="91"/>
    </row>
    <row r="746" spans="1:16" s="189" customFormat="1" ht="41.25" customHeight="1" x14ac:dyDescent="0.35">
      <c r="A746" s="317"/>
      <c r="B746" s="305"/>
      <c r="C746" s="303"/>
      <c r="D746" s="303"/>
      <c r="E746" s="303" t="s">
        <v>17</v>
      </c>
      <c r="F746" s="303"/>
      <c r="G746" s="73"/>
      <c r="H746" s="73"/>
      <c r="I746" s="73"/>
      <c r="J746" s="73"/>
      <c r="K746" s="73"/>
      <c r="L746" s="76">
        <v>996</v>
      </c>
      <c r="M746" s="73"/>
      <c r="N746" s="73" t="s">
        <v>318</v>
      </c>
      <c r="O746" s="15">
        <v>271009034</v>
      </c>
      <c r="P746" s="91"/>
    </row>
    <row r="747" spans="1:16" s="189" customFormat="1" ht="41.25" customHeight="1" x14ac:dyDescent="0.35">
      <c r="A747" s="317"/>
      <c r="B747" s="305"/>
      <c r="C747" s="303"/>
      <c r="D747" s="303"/>
      <c r="E747" s="303"/>
      <c r="F747" s="303"/>
      <c r="G747" s="73"/>
      <c r="H747" s="73"/>
      <c r="I747" s="73"/>
      <c r="J747" s="73"/>
      <c r="K747" s="73"/>
      <c r="L747" s="76">
        <v>660.28036595999981</v>
      </c>
      <c r="M747" s="73"/>
      <c r="N747" s="73" t="s">
        <v>37</v>
      </c>
      <c r="O747" s="15">
        <v>271114015</v>
      </c>
      <c r="P747" s="91"/>
    </row>
    <row r="748" spans="1:16" s="189" customFormat="1" ht="41.25" customHeight="1" x14ac:dyDescent="0.35">
      <c r="A748" s="317"/>
      <c r="B748" s="305" t="s">
        <v>306</v>
      </c>
      <c r="C748" s="303" t="s">
        <v>317</v>
      </c>
      <c r="D748" s="303"/>
      <c r="E748" s="15" t="s">
        <v>180</v>
      </c>
      <c r="F748" s="303" t="s">
        <v>19</v>
      </c>
      <c r="G748" s="73"/>
      <c r="H748" s="73"/>
      <c r="I748" s="73"/>
      <c r="J748" s="73"/>
      <c r="K748" s="73"/>
      <c r="L748" s="76">
        <v>5.7080000000000002</v>
      </c>
      <c r="M748" s="73"/>
      <c r="N748" s="77"/>
      <c r="O748" s="78"/>
      <c r="P748" s="91"/>
    </row>
    <row r="749" spans="1:16" s="189" customFormat="1" ht="41.25" customHeight="1" x14ac:dyDescent="0.35">
      <c r="A749" s="317"/>
      <c r="B749" s="305"/>
      <c r="C749" s="303"/>
      <c r="D749" s="303"/>
      <c r="E749" s="303" t="s">
        <v>17</v>
      </c>
      <c r="F749" s="303"/>
      <c r="G749" s="73"/>
      <c r="H749" s="73"/>
      <c r="I749" s="73"/>
      <c r="J749" s="73"/>
      <c r="K749" s="73"/>
      <c r="L749" s="76">
        <v>996</v>
      </c>
      <c r="M749" s="73"/>
      <c r="N749" s="73" t="s">
        <v>318</v>
      </c>
      <c r="O749" s="15">
        <v>271009034</v>
      </c>
      <c r="P749" s="91"/>
    </row>
    <row r="750" spans="1:16" s="189" customFormat="1" ht="41.25" customHeight="1" x14ac:dyDescent="0.35">
      <c r="A750" s="317"/>
      <c r="B750" s="305"/>
      <c r="C750" s="303"/>
      <c r="D750" s="303"/>
      <c r="E750" s="303"/>
      <c r="F750" s="303"/>
      <c r="G750" s="73"/>
      <c r="H750" s="73"/>
      <c r="I750" s="73"/>
      <c r="J750" s="73"/>
      <c r="K750" s="73"/>
      <c r="L750" s="76">
        <v>657.49718608000012</v>
      </c>
      <c r="M750" s="73"/>
      <c r="N750" s="73" t="s">
        <v>37</v>
      </c>
      <c r="O750" s="15">
        <v>271114015</v>
      </c>
      <c r="P750" s="91"/>
    </row>
    <row r="751" spans="1:16" s="189" customFormat="1" ht="41.25" customHeight="1" x14ac:dyDescent="0.35">
      <c r="A751" s="317"/>
      <c r="B751" s="305" t="s">
        <v>307</v>
      </c>
      <c r="C751" s="303" t="s">
        <v>317</v>
      </c>
      <c r="D751" s="303"/>
      <c r="E751" s="15" t="s">
        <v>180</v>
      </c>
      <c r="F751" s="303" t="s">
        <v>19</v>
      </c>
      <c r="G751" s="73"/>
      <c r="H751" s="73"/>
      <c r="I751" s="73"/>
      <c r="J751" s="73"/>
      <c r="K751" s="73"/>
      <c r="L751" s="76">
        <v>5.6959999999999997</v>
      </c>
      <c r="M751" s="73"/>
      <c r="N751" s="77"/>
      <c r="O751" s="78"/>
      <c r="P751" s="91"/>
    </row>
    <row r="752" spans="1:16" s="189" customFormat="1" ht="41.25" customHeight="1" x14ac:dyDescent="0.35">
      <c r="A752" s="317"/>
      <c r="B752" s="305"/>
      <c r="C752" s="303"/>
      <c r="D752" s="303"/>
      <c r="E752" s="303" t="s">
        <v>17</v>
      </c>
      <c r="F752" s="303"/>
      <c r="G752" s="73"/>
      <c r="H752" s="73"/>
      <c r="I752" s="73"/>
      <c r="J752" s="73"/>
      <c r="K752" s="73"/>
      <c r="L752" s="76">
        <v>988</v>
      </c>
      <c r="M752" s="73"/>
      <c r="N752" s="73" t="s">
        <v>318</v>
      </c>
      <c r="O752" s="15">
        <v>271009034</v>
      </c>
      <c r="P752" s="91"/>
    </row>
    <row r="753" spans="1:16" s="189" customFormat="1" ht="41.25" customHeight="1" x14ac:dyDescent="0.35">
      <c r="A753" s="317"/>
      <c r="B753" s="305"/>
      <c r="C753" s="303"/>
      <c r="D753" s="303"/>
      <c r="E753" s="303"/>
      <c r="F753" s="303"/>
      <c r="G753" s="73"/>
      <c r="H753" s="73"/>
      <c r="I753" s="73"/>
      <c r="J753" s="73"/>
      <c r="K753" s="73"/>
      <c r="L753" s="76">
        <v>677.80749872000013</v>
      </c>
      <c r="M753" s="73"/>
      <c r="N753" s="73" t="s">
        <v>37</v>
      </c>
      <c r="O753" s="15">
        <v>271114015</v>
      </c>
      <c r="P753" s="91"/>
    </row>
    <row r="754" spans="1:16" s="189" customFormat="1" ht="41.25" customHeight="1" x14ac:dyDescent="0.35">
      <c r="A754" s="317"/>
      <c r="B754" s="305" t="s">
        <v>308</v>
      </c>
      <c r="C754" s="303" t="s">
        <v>317</v>
      </c>
      <c r="D754" s="303"/>
      <c r="E754" s="15" t="s">
        <v>180</v>
      </c>
      <c r="F754" s="303" t="s">
        <v>19</v>
      </c>
      <c r="G754" s="73"/>
      <c r="H754" s="73"/>
      <c r="I754" s="73"/>
      <c r="J754" s="73"/>
      <c r="K754" s="73"/>
      <c r="L754" s="76">
        <v>5.7080000000000002</v>
      </c>
      <c r="M754" s="73"/>
      <c r="N754" s="77"/>
      <c r="O754" s="78"/>
      <c r="P754" s="91"/>
    </row>
    <row r="755" spans="1:16" s="189" customFormat="1" ht="41.25" customHeight="1" x14ac:dyDescent="0.35">
      <c r="A755" s="317"/>
      <c r="B755" s="305"/>
      <c r="C755" s="303"/>
      <c r="D755" s="303"/>
      <c r="E755" s="303" t="s">
        <v>17</v>
      </c>
      <c r="F755" s="303"/>
      <c r="G755" s="73"/>
      <c r="H755" s="73"/>
      <c r="I755" s="73"/>
      <c r="J755" s="73"/>
      <c r="K755" s="73"/>
      <c r="L755" s="76">
        <v>996</v>
      </c>
      <c r="M755" s="73"/>
      <c r="N755" s="73" t="s">
        <v>318</v>
      </c>
      <c r="O755" s="15">
        <v>271009034</v>
      </c>
      <c r="P755" s="91"/>
    </row>
    <row r="756" spans="1:16" s="189" customFormat="1" ht="41.25" customHeight="1" x14ac:dyDescent="0.35">
      <c r="A756" s="317"/>
      <c r="B756" s="305"/>
      <c r="C756" s="303"/>
      <c r="D756" s="303"/>
      <c r="E756" s="303"/>
      <c r="F756" s="303"/>
      <c r="G756" s="73"/>
      <c r="H756" s="73"/>
      <c r="I756" s="73"/>
      <c r="J756" s="73"/>
      <c r="K756" s="73"/>
      <c r="L756" s="76">
        <v>657.18332371999975</v>
      </c>
      <c r="M756" s="73"/>
      <c r="N756" s="73" t="s">
        <v>37</v>
      </c>
      <c r="O756" s="15">
        <v>271114015</v>
      </c>
      <c r="P756" s="91"/>
    </row>
    <row r="757" spans="1:16" s="189" customFormat="1" ht="41.25" customHeight="1" x14ac:dyDescent="0.35">
      <c r="A757" s="317"/>
      <c r="B757" s="305" t="s">
        <v>309</v>
      </c>
      <c r="C757" s="303" t="s">
        <v>317</v>
      </c>
      <c r="D757" s="303"/>
      <c r="E757" s="15" t="s">
        <v>180</v>
      </c>
      <c r="F757" s="303" t="s">
        <v>19</v>
      </c>
      <c r="G757" s="73"/>
      <c r="H757" s="73"/>
      <c r="I757" s="73"/>
      <c r="J757" s="73"/>
      <c r="K757" s="73"/>
      <c r="L757" s="76">
        <v>4.9909999999999997</v>
      </c>
      <c r="M757" s="73"/>
      <c r="N757" s="77"/>
      <c r="O757" s="78"/>
      <c r="P757" s="91"/>
    </row>
    <row r="758" spans="1:16" s="189" customFormat="1" ht="41.25" customHeight="1" x14ac:dyDescent="0.35">
      <c r="A758" s="317"/>
      <c r="B758" s="305"/>
      <c r="C758" s="303"/>
      <c r="D758" s="303"/>
      <c r="E758" s="303" t="s">
        <v>17</v>
      </c>
      <c r="F758" s="303"/>
      <c r="G758" s="73"/>
      <c r="H758" s="73"/>
      <c r="I758" s="73"/>
      <c r="J758" s="73"/>
      <c r="K758" s="73"/>
      <c r="L758" s="76">
        <v>337</v>
      </c>
      <c r="M758" s="73"/>
      <c r="N758" s="73" t="s">
        <v>318</v>
      </c>
      <c r="O758" s="15">
        <v>271009034</v>
      </c>
      <c r="P758" s="91"/>
    </row>
    <row r="759" spans="1:16" s="189" customFormat="1" ht="41.25" customHeight="1" x14ac:dyDescent="0.35">
      <c r="A759" s="317"/>
      <c r="B759" s="305"/>
      <c r="C759" s="303"/>
      <c r="D759" s="303"/>
      <c r="E759" s="303"/>
      <c r="F759" s="303"/>
      <c r="G759" s="73"/>
      <c r="H759" s="73"/>
      <c r="I759" s="73"/>
      <c r="J759" s="73"/>
      <c r="K759" s="73"/>
      <c r="L759" s="76">
        <v>1186.5739575600001</v>
      </c>
      <c r="M759" s="73"/>
      <c r="N759" s="73" t="s">
        <v>37</v>
      </c>
      <c r="O759" s="15">
        <v>271114015</v>
      </c>
      <c r="P759" s="91"/>
    </row>
    <row r="760" spans="1:16" s="189" customFormat="1" ht="41.25" customHeight="1" x14ac:dyDescent="0.35">
      <c r="A760" s="317"/>
      <c r="B760" s="305" t="s">
        <v>310</v>
      </c>
      <c r="C760" s="303" t="s">
        <v>317</v>
      </c>
      <c r="D760" s="303"/>
      <c r="E760" s="15" t="s">
        <v>180</v>
      </c>
      <c r="F760" s="303" t="s">
        <v>19</v>
      </c>
      <c r="G760" s="73"/>
      <c r="H760" s="73"/>
      <c r="I760" s="73"/>
      <c r="J760" s="73"/>
      <c r="K760" s="73"/>
      <c r="L760" s="76"/>
      <c r="M760" s="76">
        <v>5.53</v>
      </c>
      <c r="N760" s="77"/>
      <c r="O760" s="78"/>
      <c r="P760" s="91"/>
    </row>
    <row r="761" spans="1:16" s="189" customFormat="1" ht="41.25" customHeight="1" x14ac:dyDescent="0.35">
      <c r="A761" s="317"/>
      <c r="B761" s="305"/>
      <c r="C761" s="303"/>
      <c r="D761" s="303"/>
      <c r="E761" s="303" t="s">
        <v>17</v>
      </c>
      <c r="F761" s="303"/>
      <c r="G761" s="73"/>
      <c r="H761" s="73"/>
      <c r="I761" s="73"/>
      <c r="J761" s="73"/>
      <c r="K761" s="73"/>
      <c r="L761" s="76"/>
      <c r="M761" s="76">
        <v>1171</v>
      </c>
      <c r="N761" s="73" t="s">
        <v>318</v>
      </c>
      <c r="O761" s="15">
        <v>271009034</v>
      </c>
      <c r="P761" s="91"/>
    </row>
    <row r="762" spans="1:16" s="189" customFormat="1" ht="41.25" customHeight="1" x14ac:dyDescent="0.35">
      <c r="A762" s="317"/>
      <c r="B762" s="305"/>
      <c r="C762" s="303"/>
      <c r="D762" s="303"/>
      <c r="E762" s="303"/>
      <c r="F762" s="303"/>
      <c r="G762" s="73"/>
      <c r="H762" s="73"/>
      <c r="I762" s="73"/>
      <c r="J762" s="73"/>
      <c r="K762" s="73"/>
      <c r="L762" s="76"/>
      <c r="M762" s="76">
        <v>456.45191679999999</v>
      </c>
      <c r="N762" s="73" t="s">
        <v>37</v>
      </c>
      <c r="O762" s="15">
        <v>271114015</v>
      </c>
      <c r="P762" s="91"/>
    </row>
    <row r="763" spans="1:16" s="189" customFormat="1" ht="41.25" customHeight="1" x14ac:dyDescent="0.35">
      <c r="A763" s="283"/>
      <c r="B763" s="288" t="s">
        <v>311</v>
      </c>
      <c r="C763" s="290" t="s">
        <v>686</v>
      </c>
      <c r="D763" s="290"/>
      <c r="E763" s="15" t="s">
        <v>180</v>
      </c>
      <c r="F763" s="290" t="s">
        <v>19</v>
      </c>
      <c r="G763" s="73"/>
      <c r="H763" s="73"/>
      <c r="I763" s="73"/>
      <c r="J763" s="73"/>
      <c r="K763" s="73"/>
      <c r="L763" s="76"/>
      <c r="M763" s="76">
        <v>8.2469999999999999</v>
      </c>
      <c r="N763" s="77"/>
      <c r="O763" s="78"/>
      <c r="P763" s="91"/>
    </row>
    <row r="764" spans="1:16" s="189" customFormat="1" ht="41.25" customHeight="1" x14ac:dyDescent="0.35">
      <c r="A764" s="284"/>
      <c r="B764" s="337"/>
      <c r="C764" s="336"/>
      <c r="D764" s="336"/>
      <c r="E764" s="290" t="s">
        <v>17</v>
      </c>
      <c r="F764" s="336"/>
      <c r="G764" s="73"/>
      <c r="H764" s="73"/>
      <c r="I764" s="73"/>
      <c r="J764" s="73"/>
      <c r="K764" s="73"/>
      <c r="L764" s="76"/>
      <c r="M764" s="76">
        <v>1493</v>
      </c>
      <c r="N764" s="73" t="s">
        <v>318</v>
      </c>
      <c r="O764" s="15">
        <v>271009034</v>
      </c>
      <c r="P764" s="91"/>
    </row>
    <row r="765" spans="1:16" s="189" customFormat="1" ht="41.25" customHeight="1" x14ac:dyDescent="0.35">
      <c r="A765" s="284"/>
      <c r="B765" s="337"/>
      <c r="C765" s="336"/>
      <c r="D765" s="336"/>
      <c r="E765" s="336"/>
      <c r="F765" s="336"/>
      <c r="G765" s="73"/>
      <c r="H765" s="73"/>
      <c r="I765" s="73"/>
      <c r="J765" s="73"/>
      <c r="K765" s="73"/>
      <c r="L765" s="76"/>
      <c r="M765" s="76">
        <v>1167.6248956200009</v>
      </c>
      <c r="N765" s="73" t="s">
        <v>37</v>
      </c>
      <c r="O765" s="15">
        <v>271114015</v>
      </c>
      <c r="P765" s="91"/>
    </row>
    <row r="766" spans="1:16" s="189" customFormat="1" ht="41.25" customHeight="1" x14ac:dyDescent="0.35">
      <c r="A766" s="285"/>
      <c r="B766" s="289"/>
      <c r="C766" s="291"/>
      <c r="D766" s="291"/>
      <c r="E766" s="291"/>
      <c r="F766" s="291"/>
      <c r="G766" s="73"/>
      <c r="H766" s="73"/>
      <c r="I766" s="32">
        <v>1</v>
      </c>
      <c r="J766" s="32">
        <v>20</v>
      </c>
      <c r="K766" s="32"/>
      <c r="L766" s="75"/>
      <c r="M766" s="32"/>
      <c r="N766" s="32" t="s">
        <v>676</v>
      </c>
      <c r="O766" s="15">
        <v>467003015</v>
      </c>
      <c r="P766" s="91"/>
    </row>
    <row r="767" spans="1:16" s="189" customFormat="1" ht="41.25" customHeight="1" x14ac:dyDescent="0.35">
      <c r="A767" s="317"/>
      <c r="B767" s="305" t="s">
        <v>312</v>
      </c>
      <c r="C767" s="303" t="s">
        <v>317</v>
      </c>
      <c r="D767" s="303"/>
      <c r="E767" s="15" t="s">
        <v>180</v>
      </c>
      <c r="F767" s="303" t="s">
        <v>19</v>
      </c>
      <c r="G767" s="73"/>
      <c r="H767" s="73"/>
      <c r="I767" s="73"/>
      <c r="J767" s="73"/>
      <c r="K767" s="73"/>
      <c r="L767" s="76"/>
      <c r="M767" s="76">
        <v>7.9749999999999996</v>
      </c>
      <c r="N767" s="77"/>
      <c r="O767" s="78"/>
      <c r="P767" s="91"/>
    </row>
    <row r="768" spans="1:16" s="189" customFormat="1" ht="41.25" customHeight="1" x14ac:dyDescent="0.35">
      <c r="A768" s="317"/>
      <c r="B768" s="305"/>
      <c r="C768" s="303"/>
      <c r="D768" s="303"/>
      <c r="E768" s="303" t="s">
        <v>17</v>
      </c>
      <c r="F768" s="303"/>
      <c r="G768" s="73"/>
      <c r="H768" s="73"/>
      <c r="I768" s="73"/>
      <c r="J768" s="73"/>
      <c r="K768" s="73"/>
      <c r="L768" s="76"/>
      <c r="M768" s="76">
        <v>1222</v>
      </c>
      <c r="N768" s="73" t="s">
        <v>318</v>
      </c>
      <c r="O768" s="15">
        <v>271009034</v>
      </c>
      <c r="P768" s="91"/>
    </row>
    <row r="769" spans="1:16" s="189" customFormat="1" ht="41.25" customHeight="1" x14ac:dyDescent="0.35">
      <c r="A769" s="317"/>
      <c r="B769" s="305"/>
      <c r="C769" s="303"/>
      <c r="D769" s="303"/>
      <c r="E769" s="303"/>
      <c r="F769" s="303"/>
      <c r="G769" s="73"/>
      <c r="H769" s="73"/>
      <c r="I769" s="73"/>
      <c r="J769" s="73"/>
      <c r="K769" s="73"/>
      <c r="L769" s="76"/>
      <c r="M769" s="76">
        <v>1033.4570245799998</v>
      </c>
      <c r="N769" s="73" t="s">
        <v>37</v>
      </c>
      <c r="O769" s="15">
        <v>271114015</v>
      </c>
      <c r="P769" s="91"/>
    </row>
    <row r="770" spans="1:16" s="189" customFormat="1" ht="41.25" customHeight="1" x14ac:dyDescent="0.35">
      <c r="A770" s="317"/>
      <c r="B770" s="305" t="s">
        <v>316</v>
      </c>
      <c r="C770" s="303" t="s">
        <v>317</v>
      </c>
      <c r="D770" s="303"/>
      <c r="E770" s="15" t="s">
        <v>180</v>
      </c>
      <c r="F770" s="303" t="s">
        <v>19</v>
      </c>
      <c r="G770" s="73"/>
      <c r="H770" s="73"/>
      <c r="I770" s="73"/>
      <c r="J770" s="73"/>
      <c r="K770" s="73"/>
      <c r="L770" s="76"/>
      <c r="M770" s="76">
        <v>2.85</v>
      </c>
      <c r="N770" s="77"/>
      <c r="O770" s="78"/>
      <c r="P770" s="91"/>
    </row>
    <row r="771" spans="1:16" s="189" customFormat="1" ht="41.25" customHeight="1" x14ac:dyDescent="0.35">
      <c r="A771" s="317"/>
      <c r="B771" s="305"/>
      <c r="C771" s="303"/>
      <c r="D771" s="303"/>
      <c r="E771" s="303" t="s">
        <v>17</v>
      </c>
      <c r="F771" s="303"/>
      <c r="G771" s="73"/>
      <c r="H771" s="73"/>
      <c r="I771" s="73"/>
      <c r="J771" s="73"/>
      <c r="K771" s="73"/>
      <c r="L771" s="76"/>
      <c r="M771" s="76">
        <v>494.3</v>
      </c>
      <c r="N771" s="73" t="s">
        <v>318</v>
      </c>
      <c r="O771" s="15">
        <v>271009034</v>
      </c>
      <c r="P771" s="91"/>
    </row>
    <row r="772" spans="1:16" s="189" customFormat="1" ht="41.25" customHeight="1" x14ac:dyDescent="0.35">
      <c r="A772" s="317"/>
      <c r="B772" s="305"/>
      <c r="C772" s="303"/>
      <c r="D772" s="303"/>
      <c r="E772" s="303"/>
      <c r="F772" s="303"/>
      <c r="G772" s="73"/>
      <c r="H772" s="73"/>
      <c r="I772" s="73"/>
      <c r="J772" s="73"/>
      <c r="K772" s="73"/>
      <c r="L772" s="76"/>
      <c r="M772" s="76">
        <v>378.53975745999992</v>
      </c>
      <c r="N772" s="73" t="s">
        <v>37</v>
      </c>
      <c r="O772" s="15">
        <v>271114015</v>
      </c>
      <c r="P772" s="91"/>
    </row>
    <row r="773" spans="1:16" s="189" customFormat="1" ht="41.25" customHeight="1" x14ac:dyDescent="0.35">
      <c r="A773" s="317"/>
      <c r="B773" s="305" t="s">
        <v>315</v>
      </c>
      <c r="C773" s="303" t="s">
        <v>317</v>
      </c>
      <c r="D773" s="303"/>
      <c r="E773" s="15" t="s">
        <v>180</v>
      </c>
      <c r="F773" s="303" t="s">
        <v>19</v>
      </c>
      <c r="G773" s="73"/>
      <c r="H773" s="73"/>
      <c r="I773" s="73"/>
      <c r="J773" s="73"/>
      <c r="K773" s="73"/>
      <c r="L773" s="76"/>
      <c r="M773" s="76">
        <v>5.6959999999999997</v>
      </c>
      <c r="N773" s="77"/>
      <c r="O773" s="78"/>
      <c r="P773" s="91"/>
    </row>
    <row r="774" spans="1:16" s="189" customFormat="1" ht="41.25" customHeight="1" x14ac:dyDescent="0.35">
      <c r="A774" s="317"/>
      <c r="B774" s="305"/>
      <c r="C774" s="303"/>
      <c r="D774" s="303"/>
      <c r="E774" s="303" t="s">
        <v>17</v>
      </c>
      <c r="F774" s="303"/>
      <c r="G774" s="73"/>
      <c r="H774" s="73"/>
      <c r="I774" s="73"/>
      <c r="J774" s="73"/>
      <c r="K774" s="73"/>
      <c r="L774" s="76"/>
      <c r="M774" s="76">
        <v>988.6</v>
      </c>
      <c r="N774" s="73" t="s">
        <v>318</v>
      </c>
      <c r="O774" s="15">
        <v>271009034</v>
      </c>
      <c r="P774" s="91"/>
    </row>
    <row r="775" spans="1:16" s="189" customFormat="1" ht="41.25" customHeight="1" x14ac:dyDescent="0.35">
      <c r="A775" s="317"/>
      <c r="B775" s="305"/>
      <c r="C775" s="303"/>
      <c r="D775" s="303"/>
      <c r="E775" s="303"/>
      <c r="F775" s="303"/>
      <c r="G775" s="73"/>
      <c r="H775" s="73"/>
      <c r="I775" s="73"/>
      <c r="J775" s="73"/>
      <c r="K775" s="73"/>
      <c r="L775" s="76"/>
      <c r="M775" s="76">
        <v>674.03500936000012</v>
      </c>
      <c r="N775" s="73" t="s">
        <v>37</v>
      </c>
      <c r="O775" s="15">
        <v>271114015</v>
      </c>
      <c r="P775" s="91"/>
    </row>
    <row r="776" spans="1:16" s="189" customFormat="1" ht="41.25" customHeight="1" x14ac:dyDescent="0.35">
      <c r="A776" s="317"/>
      <c r="B776" s="305" t="s">
        <v>314</v>
      </c>
      <c r="C776" s="303" t="s">
        <v>317</v>
      </c>
      <c r="D776" s="303"/>
      <c r="E776" s="15" t="s">
        <v>180</v>
      </c>
      <c r="F776" s="303" t="s">
        <v>19</v>
      </c>
      <c r="G776" s="73"/>
      <c r="H776" s="73"/>
      <c r="I776" s="73"/>
      <c r="J776" s="73"/>
      <c r="K776" s="73"/>
      <c r="L776" s="76"/>
      <c r="M776" s="76">
        <v>5.6959999999999997</v>
      </c>
      <c r="N776" s="77"/>
      <c r="O776" s="78"/>
      <c r="P776" s="91"/>
    </row>
    <row r="777" spans="1:16" s="189" customFormat="1" ht="41.25" customHeight="1" x14ac:dyDescent="0.35">
      <c r="A777" s="317"/>
      <c r="B777" s="305"/>
      <c r="C777" s="303"/>
      <c r="D777" s="303"/>
      <c r="E777" s="303" t="s">
        <v>17</v>
      </c>
      <c r="F777" s="303"/>
      <c r="G777" s="73"/>
      <c r="H777" s="73"/>
      <c r="I777" s="73"/>
      <c r="J777" s="73"/>
      <c r="K777" s="73"/>
      <c r="L777" s="76"/>
      <c r="M777" s="76">
        <v>1037.5999999999999</v>
      </c>
      <c r="N777" s="73" t="s">
        <v>318</v>
      </c>
      <c r="O777" s="15">
        <v>271009034</v>
      </c>
      <c r="P777" s="91"/>
    </row>
    <row r="778" spans="1:16" s="189" customFormat="1" ht="41.25" customHeight="1" x14ac:dyDescent="0.35">
      <c r="A778" s="317"/>
      <c r="B778" s="305"/>
      <c r="C778" s="303"/>
      <c r="D778" s="303"/>
      <c r="E778" s="303"/>
      <c r="F778" s="303"/>
      <c r="G778" s="73"/>
      <c r="H778" s="73"/>
      <c r="I778" s="73"/>
      <c r="J778" s="73"/>
      <c r="K778" s="73"/>
      <c r="L778" s="76"/>
      <c r="M778" s="76">
        <v>709.68944291999981</v>
      </c>
      <c r="N778" s="73" t="s">
        <v>37</v>
      </c>
      <c r="O778" s="15">
        <v>271114015</v>
      </c>
      <c r="P778" s="91"/>
    </row>
    <row r="779" spans="1:16" s="189" customFormat="1" ht="41.25" customHeight="1" x14ac:dyDescent="0.35">
      <c r="A779" s="317"/>
      <c r="B779" s="305" t="s">
        <v>313</v>
      </c>
      <c r="C779" s="303" t="s">
        <v>317</v>
      </c>
      <c r="D779" s="303"/>
      <c r="E779" s="15" t="s">
        <v>180</v>
      </c>
      <c r="F779" s="303" t="s">
        <v>19</v>
      </c>
      <c r="G779" s="73"/>
      <c r="H779" s="73"/>
      <c r="I779" s="73"/>
      <c r="J779" s="73"/>
      <c r="K779" s="73"/>
      <c r="L779" s="76"/>
      <c r="M779" s="76">
        <v>4.9909999999999997</v>
      </c>
      <c r="N779" s="77"/>
      <c r="O779" s="78"/>
      <c r="P779" s="91"/>
    </row>
    <row r="780" spans="1:16" s="189" customFormat="1" ht="41.25" customHeight="1" x14ac:dyDescent="0.35">
      <c r="A780" s="317"/>
      <c r="B780" s="305"/>
      <c r="C780" s="303"/>
      <c r="D780" s="303"/>
      <c r="E780" s="303" t="s">
        <v>17</v>
      </c>
      <c r="F780" s="303"/>
      <c r="G780" s="73"/>
      <c r="H780" s="73"/>
      <c r="I780" s="73"/>
      <c r="J780" s="73"/>
      <c r="K780" s="73"/>
      <c r="L780" s="76"/>
      <c r="M780" s="76">
        <v>813.9</v>
      </c>
      <c r="N780" s="73" t="s">
        <v>318</v>
      </c>
      <c r="O780" s="15">
        <v>271009034</v>
      </c>
      <c r="P780" s="91"/>
    </row>
    <row r="781" spans="1:16" s="189" customFormat="1" ht="41.25" customHeight="1" x14ac:dyDescent="0.35">
      <c r="A781" s="317"/>
      <c r="B781" s="305"/>
      <c r="C781" s="303"/>
      <c r="D781" s="303"/>
      <c r="E781" s="303"/>
      <c r="F781" s="303"/>
      <c r="G781" s="73"/>
      <c r="H781" s="73"/>
      <c r="I781" s="73"/>
      <c r="J781" s="73"/>
      <c r="K781" s="73"/>
      <c r="L781" s="76"/>
      <c r="M781" s="76">
        <v>744.26699319999989</v>
      </c>
      <c r="N781" s="73" t="s">
        <v>37</v>
      </c>
      <c r="O781" s="15">
        <v>271114015</v>
      </c>
      <c r="P781" s="91"/>
    </row>
    <row r="782" spans="1:16" s="189" customFormat="1" ht="41.25" customHeight="1" x14ac:dyDescent="0.35">
      <c r="A782" s="283"/>
      <c r="B782" s="288" t="s">
        <v>852</v>
      </c>
      <c r="C782" s="303" t="s">
        <v>317</v>
      </c>
      <c r="D782" s="290"/>
      <c r="E782" s="15" t="s">
        <v>52</v>
      </c>
      <c r="F782" s="303" t="s">
        <v>19</v>
      </c>
      <c r="G782" s="73"/>
      <c r="H782" s="73"/>
      <c r="I782" s="73"/>
      <c r="J782" s="73">
        <v>1</v>
      </c>
      <c r="K782" s="73"/>
      <c r="L782" s="76"/>
      <c r="M782" s="76"/>
      <c r="N782" s="73"/>
      <c r="O782" s="15"/>
      <c r="P782" s="91"/>
    </row>
    <row r="783" spans="1:16" s="189" customFormat="1" ht="41.25" customHeight="1" x14ac:dyDescent="0.35">
      <c r="A783" s="284"/>
      <c r="B783" s="337"/>
      <c r="C783" s="303"/>
      <c r="D783" s="336"/>
      <c r="E783" s="303" t="s">
        <v>17</v>
      </c>
      <c r="F783" s="303"/>
      <c r="G783" s="73"/>
      <c r="H783" s="73"/>
      <c r="I783" s="73"/>
      <c r="J783" s="223">
        <v>5973</v>
      </c>
      <c r="K783" s="223">
        <v>5973</v>
      </c>
      <c r="L783" s="76"/>
      <c r="M783" s="76"/>
      <c r="N783" s="73" t="s">
        <v>20</v>
      </c>
      <c r="O783" s="15"/>
      <c r="P783" s="91"/>
    </row>
    <row r="784" spans="1:16" s="189" customFormat="1" ht="41.25" customHeight="1" x14ac:dyDescent="0.35">
      <c r="A784" s="285"/>
      <c r="B784" s="289"/>
      <c r="C784" s="303"/>
      <c r="D784" s="291"/>
      <c r="E784" s="303"/>
      <c r="F784" s="303"/>
      <c r="G784" s="73"/>
      <c r="H784" s="73"/>
      <c r="I784" s="73"/>
      <c r="J784" s="73">
        <v>663.7</v>
      </c>
      <c r="K784" s="73">
        <v>663.7</v>
      </c>
      <c r="L784" s="76"/>
      <c r="M784" s="76"/>
      <c r="N784" s="73" t="s">
        <v>37</v>
      </c>
      <c r="O784" s="15">
        <v>271114015</v>
      </c>
      <c r="P784" s="91"/>
    </row>
    <row r="785" spans="1:16" s="189" customFormat="1" ht="41.25" customHeight="1" x14ac:dyDescent="0.35">
      <c r="A785" s="283"/>
      <c r="B785" s="280" t="s">
        <v>853</v>
      </c>
      <c r="C785" s="303" t="s">
        <v>317</v>
      </c>
      <c r="D785" s="290"/>
      <c r="E785" s="15" t="s">
        <v>52</v>
      </c>
      <c r="F785" s="303" t="s">
        <v>19</v>
      </c>
      <c r="G785" s="73"/>
      <c r="H785" s="73"/>
      <c r="I785" s="73"/>
      <c r="J785" s="73"/>
      <c r="K785" s="73"/>
      <c r="L785" s="76"/>
      <c r="M785" s="76"/>
      <c r="N785" s="73"/>
      <c r="O785" s="15"/>
      <c r="P785" s="91"/>
    </row>
    <row r="786" spans="1:16" s="189" customFormat="1" ht="41.25" customHeight="1" x14ac:dyDescent="0.35">
      <c r="A786" s="284"/>
      <c r="B786" s="281"/>
      <c r="C786" s="303"/>
      <c r="D786" s="336"/>
      <c r="E786" s="303" t="s">
        <v>17</v>
      </c>
      <c r="F786" s="303"/>
      <c r="G786" s="73"/>
      <c r="H786" s="73"/>
      <c r="I786" s="73"/>
      <c r="J786" s="224">
        <v>5400.5</v>
      </c>
      <c r="K786" s="224">
        <v>5400.5</v>
      </c>
      <c r="L786" s="76"/>
      <c r="M786" s="76"/>
      <c r="N786" s="73" t="s">
        <v>20</v>
      </c>
      <c r="O786" s="15"/>
      <c r="P786" s="91"/>
    </row>
    <row r="787" spans="1:16" s="189" customFormat="1" ht="41.25" customHeight="1" x14ac:dyDescent="0.35">
      <c r="A787" s="285"/>
      <c r="B787" s="282"/>
      <c r="C787" s="303"/>
      <c r="D787" s="291"/>
      <c r="E787" s="303"/>
      <c r="F787" s="303"/>
      <c r="G787" s="73"/>
      <c r="H787" s="73"/>
      <c r="I787" s="73"/>
      <c r="J787" s="224">
        <v>600</v>
      </c>
      <c r="K787" s="224">
        <v>600</v>
      </c>
      <c r="L787" s="76"/>
      <c r="M787" s="76"/>
      <c r="N787" s="73" t="s">
        <v>37</v>
      </c>
      <c r="O787" s="15">
        <v>271114015</v>
      </c>
      <c r="P787" s="91"/>
    </row>
    <row r="788" spans="1:16" s="189" customFormat="1" ht="41.25" customHeight="1" x14ac:dyDescent="0.35">
      <c r="A788" s="283"/>
      <c r="B788" s="280" t="s">
        <v>854</v>
      </c>
      <c r="C788" s="303" t="s">
        <v>317</v>
      </c>
      <c r="D788" s="83"/>
      <c r="E788" s="15" t="s">
        <v>52</v>
      </c>
      <c r="F788" s="303" t="s">
        <v>19</v>
      </c>
      <c r="G788" s="73"/>
      <c r="H788" s="73"/>
      <c r="I788" s="73"/>
      <c r="J788" s="224"/>
      <c r="K788" s="224"/>
      <c r="L788" s="76"/>
      <c r="M788" s="76"/>
      <c r="P788" s="91"/>
    </row>
    <row r="789" spans="1:16" s="189" customFormat="1" ht="41.25" customHeight="1" x14ac:dyDescent="0.35">
      <c r="A789" s="284"/>
      <c r="B789" s="281"/>
      <c r="C789" s="303"/>
      <c r="D789" s="83"/>
      <c r="E789" s="303" t="s">
        <v>17</v>
      </c>
      <c r="F789" s="303"/>
      <c r="G789" s="73"/>
      <c r="H789" s="73"/>
      <c r="I789" s="73"/>
      <c r="J789" s="224">
        <v>5400.5</v>
      </c>
      <c r="K789" s="224">
        <v>5400.5</v>
      </c>
      <c r="L789" s="76"/>
      <c r="M789" s="76"/>
      <c r="N789" s="73" t="s">
        <v>20</v>
      </c>
      <c r="O789" s="15"/>
      <c r="P789" s="91"/>
    </row>
    <row r="790" spans="1:16" s="189" customFormat="1" ht="41.25" customHeight="1" x14ac:dyDescent="0.35">
      <c r="A790" s="285"/>
      <c r="B790" s="282"/>
      <c r="C790" s="303"/>
      <c r="D790" s="83"/>
      <c r="E790" s="303"/>
      <c r="F790" s="303"/>
      <c r="G790" s="73"/>
      <c r="H790" s="73"/>
      <c r="I790" s="73"/>
      <c r="J790" s="224">
        <v>600</v>
      </c>
      <c r="K790" s="224">
        <v>600</v>
      </c>
      <c r="L790" s="76"/>
      <c r="M790" s="76"/>
      <c r="N790" s="73" t="s">
        <v>37</v>
      </c>
      <c r="O790" s="15">
        <v>271114015</v>
      </c>
      <c r="P790" s="91"/>
    </row>
    <row r="791" spans="1:16" s="189" customFormat="1" ht="41.25" customHeight="1" x14ac:dyDescent="0.35">
      <c r="A791" s="283"/>
      <c r="B791" s="280" t="s">
        <v>855</v>
      </c>
      <c r="C791" s="303" t="s">
        <v>317</v>
      </c>
      <c r="D791" s="290"/>
      <c r="E791" s="15" t="s">
        <v>52</v>
      </c>
      <c r="F791" s="303" t="s">
        <v>19</v>
      </c>
      <c r="G791" s="73"/>
      <c r="H791" s="73"/>
      <c r="I791" s="73"/>
      <c r="J791" s="73">
        <v>1</v>
      </c>
      <c r="K791" s="73"/>
      <c r="L791" s="76"/>
      <c r="M791" s="76"/>
      <c r="N791" s="73"/>
      <c r="O791" s="15"/>
      <c r="P791" s="91"/>
    </row>
    <row r="792" spans="1:16" s="189" customFormat="1" ht="41.25" customHeight="1" x14ac:dyDescent="0.35">
      <c r="A792" s="284"/>
      <c r="B792" s="281"/>
      <c r="C792" s="303"/>
      <c r="D792" s="336"/>
      <c r="E792" s="303" t="s">
        <v>17</v>
      </c>
      <c r="F792" s="303"/>
      <c r="G792" s="73"/>
      <c r="H792" s="73"/>
      <c r="I792" s="73"/>
      <c r="J792" s="73">
        <v>3150.5</v>
      </c>
      <c r="K792" s="73">
        <v>3150.5</v>
      </c>
      <c r="L792" s="76"/>
      <c r="M792" s="76"/>
      <c r="N792" s="73" t="s">
        <v>20</v>
      </c>
      <c r="O792" s="15"/>
      <c r="P792" s="91"/>
    </row>
    <row r="793" spans="1:16" s="189" customFormat="1" ht="41.25" customHeight="1" x14ac:dyDescent="0.35">
      <c r="A793" s="285"/>
      <c r="B793" s="282"/>
      <c r="C793" s="303"/>
      <c r="D793" s="291"/>
      <c r="E793" s="303"/>
      <c r="F793" s="303"/>
      <c r="G793" s="73"/>
      <c r="H793" s="73"/>
      <c r="I793" s="73"/>
      <c r="J793" s="73">
        <v>350</v>
      </c>
      <c r="K793" s="73">
        <v>350</v>
      </c>
      <c r="L793" s="76"/>
      <c r="M793" s="76"/>
      <c r="N793" s="73" t="s">
        <v>37</v>
      </c>
      <c r="O793" s="15">
        <v>271114015</v>
      </c>
      <c r="P793" s="91"/>
    </row>
    <row r="794" spans="1:16" s="58" customFormat="1" ht="41.25" customHeight="1" x14ac:dyDescent="0.3">
      <c r="A794" s="301">
        <v>75</v>
      </c>
      <c r="B794" s="265" t="s">
        <v>319</v>
      </c>
      <c r="C794" s="265" t="s">
        <v>127</v>
      </c>
      <c r="D794" s="265"/>
      <c r="E794" s="55" t="s">
        <v>3</v>
      </c>
      <c r="F794" s="265" t="s">
        <v>62</v>
      </c>
      <c r="G794" s="55">
        <f t="shared" ref="G794:M794" si="82">G799+G817+G819+G803+G807</f>
        <v>0</v>
      </c>
      <c r="H794" s="55">
        <f t="shared" si="82"/>
        <v>0</v>
      </c>
      <c r="I794" s="55">
        <f t="shared" si="82"/>
        <v>17.646999999999998</v>
      </c>
      <c r="J794" s="55">
        <f t="shared" si="82"/>
        <v>0</v>
      </c>
      <c r="K794" s="55">
        <f t="shared" si="82"/>
        <v>0</v>
      </c>
      <c r="L794" s="55">
        <f t="shared" si="82"/>
        <v>0</v>
      </c>
      <c r="M794" s="55">
        <f t="shared" si="82"/>
        <v>0</v>
      </c>
      <c r="N794" s="225"/>
      <c r="O794" s="31"/>
      <c r="P794" s="299"/>
    </row>
    <row r="795" spans="1:16" s="58" customFormat="1" ht="41.25" customHeight="1" x14ac:dyDescent="0.3">
      <c r="A795" s="301"/>
      <c r="B795" s="266"/>
      <c r="C795" s="266"/>
      <c r="D795" s="266"/>
      <c r="E795" s="265" t="s">
        <v>17</v>
      </c>
      <c r="F795" s="266"/>
      <c r="G795" s="55">
        <f>G800+G804+G808</f>
        <v>0</v>
      </c>
      <c r="H795" s="152">
        <f t="shared" ref="H795:M795" si="83">H800+H804+H808</f>
        <v>799.69492839999987</v>
      </c>
      <c r="I795" s="55">
        <f t="shared" si="83"/>
        <v>0</v>
      </c>
      <c r="J795" s="55">
        <f t="shared" si="83"/>
        <v>0</v>
      </c>
      <c r="K795" s="55">
        <f t="shared" si="83"/>
        <v>0</v>
      </c>
      <c r="L795" s="55">
        <f t="shared" si="83"/>
        <v>0</v>
      </c>
      <c r="M795" s="55">
        <f t="shared" si="83"/>
        <v>0</v>
      </c>
      <c r="N795" s="32" t="s">
        <v>318</v>
      </c>
      <c r="O795" s="31"/>
      <c r="P795" s="299"/>
    </row>
    <row r="796" spans="1:16" s="58" customFormat="1" ht="41.25" customHeight="1" x14ac:dyDescent="0.3">
      <c r="A796" s="301"/>
      <c r="B796" s="266"/>
      <c r="C796" s="266"/>
      <c r="D796" s="266"/>
      <c r="E796" s="266"/>
      <c r="F796" s="266"/>
      <c r="G796" s="226">
        <f>G805+G809+G835+G838+G841+G844+G847</f>
        <v>812.1</v>
      </c>
      <c r="H796" s="226">
        <f>H805+H809+H835+H838+H841+H844+H847</f>
        <v>179.4</v>
      </c>
      <c r="I796" s="226">
        <f>I805+I809+I835+I838+I841+I844+I847+I813+I815</f>
        <v>0</v>
      </c>
      <c r="J796" s="226">
        <f t="shared" ref="J796:M796" si="84">J805+J809+J835+J838+J841+J844+J847+J813+J815</f>
        <v>2430</v>
      </c>
      <c r="K796" s="226">
        <f t="shared" si="84"/>
        <v>2430</v>
      </c>
      <c r="L796" s="226">
        <f t="shared" si="84"/>
        <v>0</v>
      </c>
      <c r="M796" s="226">
        <f t="shared" si="84"/>
        <v>0</v>
      </c>
      <c r="N796" s="32" t="s">
        <v>20</v>
      </c>
      <c r="O796" s="31"/>
      <c r="P796" s="9"/>
    </row>
    <row r="797" spans="1:16" s="58" customFormat="1" ht="41.25" customHeight="1" x14ac:dyDescent="0.3">
      <c r="A797" s="301"/>
      <c r="B797" s="266"/>
      <c r="C797" s="266"/>
      <c r="D797" s="266"/>
      <c r="E797" s="266"/>
      <c r="F797" s="266"/>
      <c r="G797" s="152">
        <f>G801+G820+G818+G806+G810+G812+G814+G816</f>
        <v>13.899999999999999</v>
      </c>
      <c r="H797" s="152">
        <f t="shared" ref="H797" si="85">H801+H820+H818+H806+H810+H812+H814+H816</f>
        <v>825.16300000000001</v>
      </c>
      <c r="I797" s="152">
        <f>I801+I820+I818+I806+I810+I812+I814+I816</f>
        <v>766.99900000000002</v>
      </c>
      <c r="J797" s="152">
        <f t="shared" ref="J797:M797" si="86">J801+J820+J818+J806+J810+J812+J814+J816</f>
        <v>3000</v>
      </c>
      <c r="K797" s="152">
        <f t="shared" si="86"/>
        <v>3000</v>
      </c>
      <c r="L797" s="152">
        <f t="shared" si="86"/>
        <v>0</v>
      </c>
      <c r="M797" s="152">
        <f t="shared" si="86"/>
        <v>0</v>
      </c>
      <c r="N797" s="32" t="s">
        <v>37</v>
      </c>
      <c r="O797" s="55"/>
      <c r="P797" s="9"/>
    </row>
    <row r="798" spans="1:16" s="58" customFormat="1" ht="35.25" customHeight="1" x14ac:dyDescent="0.3">
      <c r="A798" s="55"/>
      <c r="B798" s="267"/>
      <c r="C798" s="267"/>
      <c r="D798" s="267"/>
      <c r="E798" s="267"/>
      <c r="F798" s="267"/>
      <c r="G798" s="55">
        <f>G802+G822+G824</f>
        <v>0</v>
      </c>
      <c r="H798" s="55">
        <f t="shared" ref="H798:M798" si="87">H802+H822+H824</f>
        <v>0</v>
      </c>
      <c r="I798" s="55">
        <f t="shared" si="87"/>
        <v>182.2</v>
      </c>
      <c r="J798" s="55">
        <f t="shared" si="87"/>
        <v>0</v>
      </c>
      <c r="K798" s="55">
        <f t="shared" si="87"/>
        <v>0</v>
      </c>
      <c r="L798" s="55">
        <f t="shared" si="87"/>
        <v>0</v>
      </c>
      <c r="M798" s="55">
        <f t="shared" si="87"/>
        <v>0</v>
      </c>
      <c r="N798" s="82" t="s">
        <v>676</v>
      </c>
      <c r="O798" s="55"/>
      <c r="P798" s="9"/>
    </row>
    <row r="799" spans="1:16" ht="41.25" customHeight="1" x14ac:dyDescent="0.3">
      <c r="A799" s="268"/>
      <c r="B799" s="268" t="s">
        <v>320</v>
      </c>
      <c r="C799" s="290" t="s">
        <v>687</v>
      </c>
      <c r="D799" s="268"/>
      <c r="E799" s="1" t="s">
        <v>3</v>
      </c>
      <c r="F799" s="268" t="s">
        <v>62</v>
      </c>
      <c r="G799" s="1"/>
      <c r="H799" s="80"/>
      <c r="I799" s="81"/>
      <c r="J799" s="81"/>
      <c r="K799" s="81"/>
      <c r="L799" s="81"/>
      <c r="M799" s="81"/>
      <c r="N799" s="82"/>
      <c r="O799" s="1"/>
      <c r="P799" s="2"/>
    </row>
    <row r="800" spans="1:16" ht="41.25" customHeight="1" x14ac:dyDescent="0.3">
      <c r="A800" s="270"/>
      <c r="B800" s="270"/>
      <c r="C800" s="336"/>
      <c r="D800" s="270"/>
      <c r="E800" s="268" t="s">
        <v>17</v>
      </c>
      <c r="F800" s="270"/>
      <c r="G800" s="1"/>
      <c r="H800" s="80">
        <v>267.7</v>
      </c>
      <c r="I800" s="81"/>
      <c r="J800" s="81"/>
      <c r="K800" s="81"/>
      <c r="L800" s="81"/>
      <c r="M800" s="81"/>
      <c r="N800" s="32" t="s">
        <v>318</v>
      </c>
      <c r="O800" s="1">
        <v>271114034</v>
      </c>
      <c r="P800" s="2"/>
    </row>
    <row r="801" spans="1:16" ht="41.25" customHeight="1" x14ac:dyDescent="0.3">
      <c r="A801" s="270"/>
      <c r="B801" s="270"/>
      <c r="C801" s="336"/>
      <c r="D801" s="270"/>
      <c r="E801" s="270"/>
      <c r="F801" s="270"/>
      <c r="G801" s="1">
        <v>8.1999999999999993</v>
      </c>
      <c r="H801" s="81">
        <v>0.4</v>
      </c>
      <c r="I801" s="81">
        <v>21.099</v>
      </c>
      <c r="J801" s="81"/>
      <c r="K801" s="81"/>
      <c r="L801" s="81"/>
      <c r="M801" s="81"/>
      <c r="N801" s="32" t="s">
        <v>37</v>
      </c>
      <c r="O801" s="1">
        <v>467004015</v>
      </c>
      <c r="P801" s="2"/>
    </row>
    <row r="802" spans="1:16" ht="41.25" customHeight="1" x14ac:dyDescent="0.3">
      <c r="A802" s="269"/>
      <c r="B802" s="269"/>
      <c r="C802" s="291"/>
      <c r="D802" s="269"/>
      <c r="E802" s="269"/>
      <c r="F802" s="269"/>
      <c r="G802" s="1"/>
      <c r="H802" s="81"/>
      <c r="I802" s="81">
        <v>21.1</v>
      </c>
      <c r="J802" s="81"/>
      <c r="K802" s="81"/>
      <c r="L802" s="81"/>
      <c r="M802" s="81"/>
      <c r="N802" s="32" t="s">
        <v>676</v>
      </c>
      <c r="O802" s="15">
        <v>467003015</v>
      </c>
      <c r="P802" s="2"/>
    </row>
    <row r="803" spans="1:16" ht="41.25" customHeight="1" x14ac:dyDescent="0.3">
      <c r="A803" s="286"/>
      <c r="B803" s="287" t="s">
        <v>428</v>
      </c>
      <c r="C803" s="286" t="s">
        <v>255</v>
      </c>
      <c r="D803" s="286"/>
      <c r="E803" s="1" t="s">
        <v>3</v>
      </c>
      <c r="F803" s="286" t="s">
        <v>62</v>
      </c>
      <c r="G803" s="1"/>
      <c r="H803" s="80"/>
      <c r="I803" s="81"/>
      <c r="J803" s="81"/>
      <c r="K803" s="81"/>
      <c r="L803" s="81"/>
      <c r="M803" s="81"/>
      <c r="N803" s="82"/>
      <c r="O803" s="1"/>
      <c r="P803" s="2"/>
    </row>
    <row r="804" spans="1:16" ht="41.25" customHeight="1" x14ac:dyDescent="0.3">
      <c r="A804" s="286"/>
      <c r="B804" s="287"/>
      <c r="C804" s="286"/>
      <c r="D804" s="286"/>
      <c r="E804" s="286" t="s">
        <v>17</v>
      </c>
      <c r="F804" s="286"/>
      <c r="G804" s="1"/>
      <c r="H804" s="80">
        <v>276.89999999999998</v>
      </c>
      <c r="I804" s="81"/>
      <c r="J804" s="81"/>
      <c r="K804" s="81"/>
      <c r="L804" s="81"/>
      <c r="M804" s="81"/>
      <c r="N804" s="32" t="s">
        <v>318</v>
      </c>
      <c r="O804" s="1">
        <v>271114034</v>
      </c>
      <c r="P804" s="2"/>
    </row>
    <row r="805" spans="1:16" ht="41.25" customHeight="1" x14ac:dyDescent="0.3">
      <c r="A805" s="286"/>
      <c r="B805" s="287"/>
      <c r="C805" s="286"/>
      <c r="D805" s="286"/>
      <c r="E805" s="286"/>
      <c r="F805" s="286"/>
      <c r="G805" s="1"/>
      <c r="H805" s="80">
        <v>179.4</v>
      </c>
      <c r="I805" s="81"/>
      <c r="J805" s="81"/>
      <c r="K805" s="81"/>
      <c r="L805" s="81"/>
      <c r="M805" s="81"/>
      <c r="N805" s="32" t="s">
        <v>20</v>
      </c>
      <c r="O805" s="1">
        <v>271114011</v>
      </c>
      <c r="P805" s="2"/>
    </row>
    <row r="806" spans="1:16" ht="41.25" customHeight="1" x14ac:dyDescent="0.3">
      <c r="A806" s="286"/>
      <c r="B806" s="287"/>
      <c r="C806" s="286"/>
      <c r="D806" s="286"/>
      <c r="E806" s="286"/>
      <c r="F806" s="286"/>
      <c r="G806" s="1">
        <v>5.7</v>
      </c>
      <c r="H806" s="81">
        <v>8.8000000000000007</v>
      </c>
      <c r="I806" s="81">
        <v>36.1</v>
      </c>
      <c r="J806" s="81"/>
      <c r="K806" s="81"/>
      <c r="L806" s="81"/>
      <c r="M806" s="81"/>
      <c r="N806" s="32" t="s">
        <v>37</v>
      </c>
      <c r="O806" s="1">
        <v>467004015</v>
      </c>
      <c r="P806" s="2"/>
    </row>
    <row r="807" spans="1:16" ht="41.25" customHeight="1" x14ac:dyDescent="0.3">
      <c r="A807" s="286"/>
      <c r="B807" s="287" t="s">
        <v>429</v>
      </c>
      <c r="C807" s="286" t="s">
        <v>255</v>
      </c>
      <c r="D807" s="286"/>
      <c r="E807" s="1" t="s">
        <v>3</v>
      </c>
      <c r="F807" s="286" t="s">
        <v>62</v>
      </c>
      <c r="G807" s="1"/>
      <c r="H807" s="80"/>
      <c r="I807" s="81"/>
      <c r="J807" s="81"/>
      <c r="K807" s="81"/>
      <c r="L807" s="81"/>
      <c r="M807" s="81"/>
      <c r="N807" s="82"/>
      <c r="O807" s="1"/>
      <c r="P807" s="2"/>
    </row>
    <row r="808" spans="1:16" ht="41.25" customHeight="1" x14ac:dyDescent="0.3">
      <c r="A808" s="286"/>
      <c r="B808" s="287"/>
      <c r="C808" s="286"/>
      <c r="D808" s="286"/>
      <c r="E808" s="286" t="s">
        <v>17</v>
      </c>
      <c r="F808" s="286"/>
      <c r="G808" s="1"/>
      <c r="H808" s="80">
        <v>255.09492839999999</v>
      </c>
      <c r="I808" s="81"/>
      <c r="J808" s="81"/>
      <c r="K808" s="81"/>
      <c r="L808" s="81"/>
      <c r="M808" s="81"/>
      <c r="N808" s="32" t="s">
        <v>318</v>
      </c>
      <c r="O808" s="1">
        <v>271114034</v>
      </c>
      <c r="P808" s="2"/>
    </row>
    <row r="809" spans="1:16" ht="41.25" customHeight="1" x14ac:dyDescent="0.3">
      <c r="A809" s="286"/>
      <c r="B809" s="287"/>
      <c r="C809" s="286"/>
      <c r="D809" s="286"/>
      <c r="E809" s="286"/>
      <c r="F809" s="286"/>
      <c r="G809" s="1">
        <v>812.1</v>
      </c>
      <c r="H809" s="80"/>
      <c r="I809" s="81"/>
      <c r="J809" s="81"/>
      <c r="K809" s="81"/>
      <c r="L809" s="81"/>
      <c r="M809" s="81"/>
      <c r="N809" s="32" t="s">
        <v>20</v>
      </c>
      <c r="O809" s="1">
        <v>271114011</v>
      </c>
      <c r="P809" s="2"/>
    </row>
    <row r="810" spans="1:16" ht="41.25" customHeight="1" x14ac:dyDescent="0.3">
      <c r="A810" s="286"/>
      <c r="B810" s="287"/>
      <c r="C810" s="286"/>
      <c r="D810" s="286"/>
      <c r="E810" s="286"/>
      <c r="F810" s="286"/>
      <c r="G810" s="1"/>
      <c r="H810" s="81">
        <v>33.262999999999998</v>
      </c>
      <c r="I810" s="81">
        <v>39.6</v>
      </c>
      <c r="J810" s="81"/>
      <c r="K810" s="81"/>
      <c r="L810" s="81"/>
      <c r="M810" s="81"/>
      <c r="N810" s="32" t="s">
        <v>37</v>
      </c>
      <c r="O810" s="1">
        <v>467004015</v>
      </c>
      <c r="P810" s="2"/>
    </row>
    <row r="811" spans="1:16" ht="41.25" customHeight="1" x14ac:dyDescent="0.3">
      <c r="A811" s="268"/>
      <c r="B811" s="280" t="s">
        <v>837</v>
      </c>
      <c r="C811" s="268" t="s">
        <v>255</v>
      </c>
      <c r="D811" s="268"/>
      <c r="E811" s="1" t="s">
        <v>3</v>
      </c>
      <c r="F811" s="268" t="s">
        <v>62</v>
      </c>
      <c r="G811" s="1"/>
      <c r="H811" s="81"/>
      <c r="I811" s="81"/>
      <c r="J811" s="81"/>
      <c r="K811" s="81"/>
      <c r="L811" s="81"/>
      <c r="M811" s="81"/>
      <c r="N811" s="32" t="s">
        <v>20</v>
      </c>
      <c r="O811" s="1">
        <v>271114011</v>
      </c>
      <c r="P811" s="2"/>
    </row>
    <row r="812" spans="1:16" ht="57.75" customHeight="1" x14ac:dyDescent="0.3">
      <c r="A812" s="269"/>
      <c r="B812" s="282"/>
      <c r="C812" s="269"/>
      <c r="D812" s="269"/>
      <c r="E812" s="1" t="s">
        <v>17</v>
      </c>
      <c r="F812" s="269"/>
      <c r="G812" s="1"/>
      <c r="H812" s="81"/>
      <c r="I812" s="81"/>
      <c r="J812" s="81">
        <v>1000</v>
      </c>
      <c r="K812" s="81">
        <v>1000</v>
      </c>
      <c r="L812" s="81"/>
      <c r="M812" s="81"/>
      <c r="N812" s="32" t="s">
        <v>37</v>
      </c>
      <c r="O812" s="1">
        <v>467004015</v>
      </c>
      <c r="P812" s="2"/>
    </row>
    <row r="813" spans="1:16" ht="41.25" customHeight="1" x14ac:dyDescent="0.3">
      <c r="A813" s="268"/>
      <c r="B813" s="280" t="s">
        <v>838</v>
      </c>
      <c r="C813" s="268" t="s">
        <v>255</v>
      </c>
      <c r="D813" s="268"/>
      <c r="E813" s="1" t="s">
        <v>3</v>
      </c>
      <c r="F813" s="268" t="s">
        <v>62</v>
      </c>
      <c r="G813" s="1"/>
      <c r="H813" s="81"/>
      <c r="I813" s="81"/>
      <c r="J813" s="81"/>
      <c r="K813" s="81"/>
      <c r="L813" s="81"/>
      <c r="M813" s="81"/>
      <c r="N813" s="32" t="s">
        <v>20</v>
      </c>
      <c r="O813" s="1">
        <v>271114011</v>
      </c>
      <c r="P813" s="2"/>
    </row>
    <row r="814" spans="1:16" ht="64.5" customHeight="1" x14ac:dyDescent="0.3">
      <c r="A814" s="269"/>
      <c r="B814" s="282"/>
      <c r="C814" s="269"/>
      <c r="D814" s="269"/>
      <c r="E814" s="1" t="s">
        <v>17</v>
      </c>
      <c r="F814" s="269"/>
      <c r="G814" s="1"/>
      <c r="H814" s="81"/>
      <c r="I814" s="81"/>
      <c r="J814" s="81">
        <v>1000</v>
      </c>
      <c r="K814" s="81">
        <v>1000</v>
      </c>
      <c r="L814" s="81"/>
      <c r="M814" s="81"/>
      <c r="N814" s="32" t="s">
        <v>37</v>
      </c>
      <c r="O814" s="1">
        <v>467004015</v>
      </c>
      <c r="P814" s="2"/>
    </row>
    <row r="815" spans="1:16" ht="41.25" customHeight="1" x14ac:dyDescent="0.3">
      <c r="A815" s="268"/>
      <c r="B815" s="280" t="s">
        <v>839</v>
      </c>
      <c r="C815" s="268" t="s">
        <v>255</v>
      </c>
      <c r="D815" s="268"/>
      <c r="E815" s="1" t="s">
        <v>3</v>
      </c>
      <c r="F815" s="268" t="s">
        <v>62</v>
      </c>
      <c r="G815" s="1"/>
      <c r="H815" s="81"/>
      <c r="I815" s="81"/>
      <c r="J815" s="81"/>
      <c r="K815" s="81"/>
      <c r="L815" s="81"/>
      <c r="M815" s="81"/>
      <c r="N815" s="32" t="s">
        <v>20</v>
      </c>
      <c r="O815" s="1">
        <v>271114011</v>
      </c>
      <c r="P815" s="2"/>
    </row>
    <row r="816" spans="1:16" ht="61.5" customHeight="1" x14ac:dyDescent="0.3">
      <c r="A816" s="269"/>
      <c r="B816" s="282"/>
      <c r="C816" s="269"/>
      <c r="D816" s="269"/>
      <c r="E816" s="1" t="s">
        <v>17</v>
      </c>
      <c r="F816" s="269"/>
      <c r="G816" s="1"/>
      <c r="H816" s="81"/>
      <c r="I816" s="81"/>
      <c r="J816" s="81">
        <v>1000</v>
      </c>
      <c r="K816" s="81">
        <v>1000</v>
      </c>
      <c r="L816" s="81"/>
      <c r="M816" s="81"/>
      <c r="N816" s="32" t="s">
        <v>37</v>
      </c>
      <c r="O816" s="1">
        <v>467004015</v>
      </c>
      <c r="P816" s="2"/>
    </row>
    <row r="817" spans="1:16" ht="41.25" customHeight="1" x14ac:dyDescent="0.3">
      <c r="A817" s="286"/>
      <c r="B817" s="287" t="s">
        <v>321</v>
      </c>
      <c r="C817" s="286" t="s">
        <v>255</v>
      </c>
      <c r="D817" s="286"/>
      <c r="E817" s="1" t="s">
        <v>3</v>
      </c>
      <c r="F817" s="286" t="s">
        <v>62</v>
      </c>
      <c r="G817" s="1"/>
      <c r="H817" s="80"/>
      <c r="I817" s="81">
        <f>0.917+5.77</f>
        <v>6.6869999999999994</v>
      </c>
      <c r="J817" s="81"/>
      <c r="K817" s="81"/>
      <c r="L817" s="81"/>
      <c r="M817" s="81"/>
      <c r="N817" s="82"/>
      <c r="O817" s="1"/>
      <c r="P817" s="2"/>
    </row>
    <row r="818" spans="1:16" ht="41.25" customHeight="1" x14ac:dyDescent="0.3">
      <c r="A818" s="286"/>
      <c r="B818" s="287"/>
      <c r="C818" s="286"/>
      <c r="D818" s="286"/>
      <c r="E818" s="1" t="s">
        <v>17</v>
      </c>
      <c r="F818" s="286"/>
      <c r="G818" s="1"/>
      <c r="H818" s="81">
        <f>486+85.9+108</f>
        <v>679.9</v>
      </c>
      <c r="I818" s="81">
        <v>446.1</v>
      </c>
      <c r="J818" s="81"/>
      <c r="K818" s="81"/>
      <c r="L818" s="81"/>
      <c r="M818" s="81"/>
      <c r="N818" s="32" t="s">
        <v>37</v>
      </c>
      <c r="O818" s="1">
        <v>271114015</v>
      </c>
      <c r="P818" s="2"/>
    </row>
    <row r="819" spans="1:16" ht="41.25" customHeight="1" x14ac:dyDescent="0.3">
      <c r="A819" s="286"/>
      <c r="B819" s="287" t="s">
        <v>322</v>
      </c>
      <c r="C819" s="286" t="s">
        <v>255</v>
      </c>
      <c r="D819" s="286"/>
      <c r="E819" s="1" t="s">
        <v>3</v>
      </c>
      <c r="F819" s="286" t="s">
        <v>62</v>
      </c>
      <c r="G819" s="1"/>
      <c r="H819" s="80"/>
      <c r="I819" s="81">
        <f>2.86+2.5+5.6</f>
        <v>10.959999999999999</v>
      </c>
      <c r="J819" s="81"/>
      <c r="K819" s="81"/>
      <c r="L819" s="81"/>
      <c r="M819" s="81"/>
      <c r="N819" s="82"/>
      <c r="O819" s="1"/>
      <c r="P819" s="2"/>
    </row>
    <row r="820" spans="1:16" ht="41.25" customHeight="1" x14ac:dyDescent="0.3">
      <c r="A820" s="286"/>
      <c r="B820" s="287"/>
      <c r="C820" s="286"/>
      <c r="D820" s="286"/>
      <c r="E820" s="1" t="s">
        <v>17</v>
      </c>
      <c r="F820" s="286"/>
      <c r="G820" s="1"/>
      <c r="H820" s="1">
        <f>106-3.2</f>
        <v>102.8</v>
      </c>
      <c r="I820" s="81">
        <v>224.1</v>
      </c>
      <c r="J820" s="81"/>
      <c r="K820" s="81"/>
      <c r="L820" s="81"/>
      <c r="M820" s="81"/>
      <c r="N820" s="32" t="s">
        <v>37</v>
      </c>
      <c r="O820" s="1">
        <v>271114015</v>
      </c>
      <c r="P820" s="2"/>
    </row>
    <row r="821" spans="1:16" ht="93.75" customHeight="1" x14ac:dyDescent="0.3">
      <c r="A821" s="268"/>
      <c r="B821" s="280" t="s">
        <v>677</v>
      </c>
      <c r="C821" s="286" t="s">
        <v>687</v>
      </c>
      <c r="D821" s="1"/>
      <c r="E821" s="1" t="s">
        <v>3</v>
      </c>
      <c r="F821" s="286" t="s">
        <v>62</v>
      </c>
      <c r="G821" s="1"/>
      <c r="H821" s="1"/>
      <c r="I821" s="57"/>
      <c r="J821" s="81"/>
      <c r="K821" s="81"/>
      <c r="L821" s="81"/>
      <c r="M821" s="81"/>
      <c r="N821" s="32"/>
      <c r="O821" s="1"/>
      <c r="P821" s="2"/>
    </row>
    <row r="822" spans="1:16" ht="41.25" customHeight="1" x14ac:dyDescent="0.3">
      <c r="A822" s="269"/>
      <c r="B822" s="282"/>
      <c r="C822" s="286"/>
      <c r="D822" s="1"/>
      <c r="E822" s="1" t="s">
        <v>17</v>
      </c>
      <c r="F822" s="286"/>
      <c r="G822" s="1"/>
      <c r="H822" s="1"/>
      <c r="I822" s="81">
        <v>123.4</v>
      </c>
      <c r="J822" s="81"/>
      <c r="K822" s="81"/>
      <c r="L822" s="81"/>
      <c r="M822" s="81"/>
      <c r="N822" s="32" t="s">
        <v>676</v>
      </c>
      <c r="O822" s="1">
        <v>467004015</v>
      </c>
      <c r="P822" s="2"/>
    </row>
    <row r="823" spans="1:16" ht="93.75" customHeight="1" x14ac:dyDescent="0.3">
      <c r="A823" s="268"/>
      <c r="B823" s="280" t="s">
        <v>678</v>
      </c>
      <c r="C823" s="286" t="s">
        <v>687</v>
      </c>
      <c r="D823" s="1"/>
      <c r="E823" s="1" t="s">
        <v>3</v>
      </c>
      <c r="F823" s="286" t="s">
        <v>62</v>
      </c>
      <c r="G823" s="1"/>
      <c r="H823" s="1"/>
      <c r="I823" s="57"/>
      <c r="J823" s="81"/>
      <c r="K823" s="81"/>
      <c r="L823" s="81"/>
      <c r="M823" s="81"/>
      <c r="N823" s="32"/>
      <c r="O823" s="1"/>
      <c r="P823" s="2"/>
    </row>
    <row r="824" spans="1:16" ht="41.25" customHeight="1" x14ac:dyDescent="0.3">
      <c r="A824" s="269"/>
      <c r="B824" s="282"/>
      <c r="C824" s="286"/>
      <c r="D824" s="1"/>
      <c r="E824" s="1" t="s">
        <v>17</v>
      </c>
      <c r="F824" s="286"/>
      <c r="G824" s="1"/>
      <c r="H824" s="1"/>
      <c r="I824" s="81">
        <v>37.700000000000003</v>
      </c>
      <c r="J824" s="81"/>
      <c r="K824" s="81"/>
      <c r="L824" s="81"/>
      <c r="M824" s="81"/>
      <c r="N824" s="32" t="s">
        <v>676</v>
      </c>
      <c r="O824" s="1">
        <v>467004015</v>
      </c>
      <c r="P824" s="2"/>
    </row>
    <row r="825" spans="1:16" s="58" customFormat="1" ht="41.25" customHeight="1" x14ac:dyDescent="0.3">
      <c r="A825" s="301"/>
      <c r="B825" s="299" t="s">
        <v>410</v>
      </c>
      <c r="C825" s="301" t="s">
        <v>624</v>
      </c>
      <c r="D825" s="301"/>
      <c r="E825" s="1" t="s">
        <v>33</v>
      </c>
      <c r="F825" s="286" t="s">
        <v>56</v>
      </c>
      <c r="G825" s="226"/>
      <c r="H825" s="226"/>
      <c r="I825" s="81">
        <v>2</v>
      </c>
      <c r="J825" s="81">
        <v>1</v>
      </c>
      <c r="K825" s="152"/>
      <c r="L825" s="152"/>
      <c r="M825" s="152"/>
      <c r="N825" s="32"/>
      <c r="O825" s="31"/>
      <c r="P825" s="299"/>
    </row>
    <row r="826" spans="1:16" s="58" customFormat="1" ht="41.25" customHeight="1" x14ac:dyDescent="0.3">
      <c r="A826" s="301"/>
      <c r="B826" s="299"/>
      <c r="C826" s="301"/>
      <c r="D826" s="301"/>
      <c r="E826" s="1"/>
      <c r="F826" s="286"/>
      <c r="G826" s="226"/>
      <c r="H826" s="226"/>
      <c r="I826" s="152">
        <f>I835+I838+I841+I844+I847</f>
        <v>0</v>
      </c>
      <c r="J826" s="152">
        <f t="shared" ref="J826:M826" si="88">J835+J838+J841+J844+J847</f>
        <v>2430</v>
      </c>
      <c r="K826" s="152">
        <f t="shared" si="88"/>
        <v>2430</v>
      </c>
      <c r="L826" s="152">
        <f t="shared" si="88"/>
        <v>0</v>
      </c>
      <c r="M826" s="152">
        <f t="shared" si="88"/>
        <v>0</v>
      </c>
      <c r="N826" s="32" t="s">
        <v>20</v>
      </c>
      <c r="O826" s="31"/>
      <c r="P826" s="299"/>
    </row>
    <row r="827" spans="1:16" s="58" customFormat="1" ht="71.25" customHeight="1" x14ac:dyDescent="0.3">
      <c r="A827" s="301"/>
      <c r="B827" s="299"/>
      <c r="C827" s="301"/>
      <c r="D827" s="301"/>
      <c r="E827" s="1" t="s">
        <v>17</v>
      </c>
      <c r="F827" s="286"/>
      <c r="G827" s="226"/>
      <c r="H827" s="226"/>
      <c r="I827" s="152">
        <f>I829+I831+I833</f>
        <v>2166.1</v>
      </c>
      <c r="J827" s="152">
        <f t="shared" ref="J827:M827" si="89">J829+J831+J833</f>
        <v>1348.3</v>
      </c>
      <c r="K827" s="152">
        <f t="shared" si="89"/>
        <v>1275.4000000000001</v>
      </c>
      <c r="L827" s="152">
        <f t="shared" si="89"/>
        <v>0</v>
      </c>
      <c r="M827" s="152">
        <f t="shared" si="89"/>
        <v>0</v>
      </c>
      <c r="N827" s="73" t="s">
        <v>37</v>
      </c>
      <c r="O827" s="32">
        <v>769113015</v>
      </c>
      <c r="P827" s="299"/>
    </row>
    <row r="828" spans="1:16" s="58" customFormat="1" ht="39.75" customHeight="1" x14ac:dyDescent="0.3">
      <c r="A828" s="271"/>
      <c r="B828" s="274" t="s">
        <v>810</v>
      </c>
      <c r="C828" s="277" t="s">
        <v>618</v>
      </c>
      <c r="D828" s="203"/>
      <c r="E828" s="1" t="s">
        <v>33</v>
      </c>
      <c r="F828" s="286" t="s">
        <v>56</v>
      </c>
      <c r="G828" s="226"/>
      <c r="H828" s="226"/>
      <c r="I828" s="227">
        <v>11</v>
      </c>
      <c r="J828" s="81"/>
      <c r="K828" s="206"/>
      <c r="L828" s="206"/>
      <c r="M828" s="206"/>
      <c r="N828" s="73"/>
      <c r="O828" s="32"/>
      <c r="P828" s="9"/>
    </row>
    <row r="829" spans="1:16" s="58" customFormat="1" ht="39.75" customHeight="1" x14ac:dyDescent="0.3">
      <c r="A829" s="273"/>
      <c r="B829" s="276"/>
      <c r="C829" s="279"/>
      <c r="D829" s="203"/>
      <c r="E829" s="1" t="s">
        <v>17</v>
      </c>
      <c r="F829" s="286"/>
      <c r="G829" s="226"/>
      <c r="H829" s="226"/>
      <c r="I829" s="46">
        <v>2015.6</v>
      </c>
      <c r="J829" s="46">
        <v>1273.0999999999999</v>
      </c>
      <c r="K829" s="46">
        <v>1275.4000000000001</v>
      </c>
      <c r="L829" s="127"/>
      <c r="M829" s="127"/>
      <c r="N829" s="1" t="s">
        <v>813</v>
      </c>
      <c r="O829" s="1">
        <v>497035015</v>
      </c>
      <c r="P829" s="53"/>
    </row>
    <row r="830" spans="1:16" s="58" customFormat="1" ht="39.75" customHeight="1" x14ac:dyDescent="0.3">
      <c r="A830" s="271"/>
      <c r="B830" s="398" t="s">
        <v>811</v>
      </c>
      <c r="C830" s="277" t="s">
        <v>817</v>
      </c>
      <c r="D830" s="203"/>
      <c r="E830" s="1" t="s">
        <v>33</v>
      </c>
      <c r="F830" s="286" t="s">
        <v>814</v>
      </c>
      <c r="G830" s="226"/>
      <c r="H830" s="226"/>
      <c r="I830" s="1">
        <v>1</v>
      </c>
      <c r="J830" s="228"/>
      <c r="K830" s="228"/>
      <c r="L830" s="127"/>
      <c r="M830" s="127"/>
      <c r="N830" s="1" t="s">
        <v>812</v>
      </c>
      <c r="O830" s="1">
        <v>769113015</v>
      </c>
      <c r="P830" s="53"/>
    </row>
    <row r="831" spans="1:16" s="58" customFormat="1" ht="39.75" customHeight="1" x14ac:dyDescent="0.3">
      <c r="A831" s="273"/>
      <c r="B831" s="399"/>
      <c r="C831" s="279"/>
      <c r="D831" s="203"/>
      <c r="E831" s="1" t="s">
        <v>17</v>
      </c>
      <c r="F831" s="286"/>
      <c r="G831" s="226" t="s">
        <v>808</v>
      </c>
      <c r="H831" s="226"/>
      <c r="I831" s="1">
        <v>150.5</v>
      </c>
      <c r="J831" s="228"/>
      <c r="K831" s="228"/>
      <c r="L831" s="127"/>
      <c r="M831" s="127"/>
      <c r="N831" s="73"/>
      <c r="O831" s="32"/>
      <c r="P831" s="53"/>
    </row>
    <row r="832" spans="1:16" s="58" customFormat="1" ht="39.75" customHeight="1" x14ac:dyDescent="0.3">
      <c r="A832" s="271"/>
      <c r="B832" s="274" t="s">
        <v>815</v>
      </c>
      <c r="C832" s="277" t="s">
        <v>817</v>
      </c>
      <c r="D832" s="203"/>
      <c r="E832" s="1" t="s">
        <v>33</v>
      </c>
      <c r="F832" s="1"/>
      <c r="G832" s="226"/>
      <c r="H832" s="226"/>
      <c r="I832" s="1"/>
      <c r="J832" s="1">
        <v>1</v>
      </c>
      <c r="K832" s="1"/>
      <c r="L832" s="1"/>
      <c r="M832" s="1"/>
      <c r="N832" s="1"/>
      <c r="O832" s="1"/>
      <c r="P832" s="53"/>
    </row>
    <row r="833" spans="1:16" s="58" customFormat="1" ht="39.75" customHeight="1" x14ac:dyDescent="0.3">
      <c r="A833" s="273"/>
      <c r="B833" s="276"/>
      <c r="C833" s="279"/>
      <c r="D833" s="203"/>
      <c r="E833" s="1" t="s">
        <v>17</v>
      </c>
      <c r="F833" s="1"/>
      <c r="G833" s="226"/>
      <c r="H833" s="226"/>
      <c r="I833" s="1"/>
      <c r="J833" s="1">
        <v>75.2</v>
      </c>
      <c r="K833" s="1"/>
      <c r="L833" s="1"/>
      <c r="M833" s="1"/>
      <c r="N833" s="1" t="s">
        <v>816</v>
      </c>
      <c r="O833" s="1">
        <v>769113015</v>
      </c>
      <c r="P833" s="53"/>
    </row>
    <row r="834" spans="1:16" s="58" customFormat="1" ht="39.75" customHeight="1" x14ac:dyDescent="0.3">
      <c r="A834" s="271"/>
      <c r="B834" s="274" t="s">
        <v>840</v>
      </c>
      <c r="C834" s="277" t="s">
        <v>817</v>
      </c>
      <c r="D834" s="265"/>
      <c r="E834" s="1" t="s">
        <v>33</v>
      </c>
      <c r="F834" s="286" t="s">
        <v>56</v>
      </c>
      <c r="G834" s="226"/>
      <c r="H834" s="226"/>
      <c r="I834" s="1"/>
      <c r="J834" s="1">
        <v>1</v>
      </c>
      <c r="K834" s="1"/>
      <c r="L834" s="1"/>
      <c r="M834" s="1"/>
      <c r="N834" s="1"/>
      <c r="O834" s="1"/>
      <c r="P834" s="53"/>
    </row>
    <row r="835" spans="1:16" s="58" customFormat="1" ht="39.75" customHeight="1" x14ac:dyDescent="0.3">
      <c r="A835" s="272"/>
      <c r="B835" s="275"/>
      <c r="C835" s="278"/>
      <c r="D835" s="266"/>
      <c r="E835" s="268" t="s">
        <v>17</v>
      </c>
      <c r="F835" s="286"/>
      <c r="G835" s="226"/>
      <c r="H835" s="226"/>
      <c r="I835" s="1"/>
      <c r="J835" s="81">
        <v>1080</v>
      </c>
      <c r="K835" s="81">
        <v>1080</v>
      </c>
      <c r="L835" s="1"/>
      <c r="M835" s="1"/>
      <c r="N835" s="1" t="s">
        <v>20</v>
      </c>
      <c r="O835" s="1"/>
      <c r="P835" s="53"/>
    </row>
    <row r="836" spans="1:16" s="58" customFormat="1" ht="39.75" customHeight="1" x14ac:dyDescent="0.3">
      <c r="A836" s="273"/>
      <c r="B836" s="276"/>
      <c r="C836" s="279"/>
      <c r="D836" s="267"/>
      <c r="E836" s="269"/>
      <c r="F836" s="286"/>
      <c r="G836" s="226"/>
      <c r="H836" s="226"/>
      <c r="I836" s="1"/>
      <c r="J836" s="81">
        <v>120</v>
      </c>
      <c r="K836" s="81">
        <v>1200</v>
      </c>
      <c r="L836" s="1"/>
      <c r="M836" s="1"/>
      <c r="N836" s="1" t="s">
        <v>843</v>
      </c>
      <c r="O836" s="1">
        <v>769113015</v>
      </c>
      <c r="P836" s="53"/>
    </row>
    <row r="837" spans="1:16" s="58" customFormat="1" ht="39.75" customHeight="1" x14ac:dyDescent="0.3">
      <c r="A837" s="229"/>
      <c r="B837" s="85" t="s">
        <v>841</v>
      </c>
      <c r="C837" s="85" t="s">
        <v>817</v>
      </c>
      <c r="D837" s="265"/>
      <c r="E837" s="1" t="s">
        <v>33</v>
      </c>
      <c r="F837" s="268" t="s">
        <v>56</v>
      </c>
      <c r="G837" s="226"/>
      <c r="H837" s="226"/>
      <c r="I837" s="1"/>
      <c r="J837" s="1">
        <v>1</v>
      </c>
      <c r="K837" s="1"/>
      <c r="L837" s="1"/>
      <c r="M837" s="1"/>
      <c r="N837" s="1"/>
      <c r="O837" s="1"/>
      <c r="P837" s="53"/>
    </row>
    <row r="838" spans="1:16" s="58" customFormat="1" ht="39.75" customHeight="1" x14ac:dyDescent="0.3">
      <c r="A838" s="272"/>
      <c r="B838" s="278"/>
      <c r="C838" s="278"/>
      <c r="D838" s="266"/>
      <c r="E838" s="268" t="s">
        <v>17</v>
      </c>
      <c r="F838" s="270"/>
      <c r="G838" s="226"/>
      <c r="H838" s="226"/>
      <c r="I838" s="1"/>
      <c r="J838" s="81">
        <v>1350</v>
      </c>
      <c r="K838" s="81">
        <v>1350</v>
      </c>
      <c r="L838" s="1"/>
      <c r="M838" s="1"/>
      <c r="N838" s="1" t="s">
        <v>20</v>
      </c>
      <c r="P838" s="53"/>
    </row>
    <row r="839" spans="1:16" s="58" customFormat="1" ht="39.75" customHeight="1" x14ac:dyDescent="0.3">
      <c r="A839" s="273"/>
      <c r="B839" s="279"/>
      <c r="C839" s="279"/>
      <c r="D839" s="267"/>
      <c r="E839" s="269"/>
      <c r="F839" s="269"/>
      <c r="G839" s="226"/>
      <c r="H839" s="226"/>
      <c r="I839" s="1"/>
      <c r="J839" s="81">
        <v>150</v>
      </c>
      <c r="K839" s="81">
        <v>150</v>
      </c>
      <c r="L839" s="1"/>
      <c r="M839" s="1"/>
      <c r="N839" s="1" t="s">
        <v>843</v>
      </c>
      <c r="O839" s="1">
        <v>769113015</v>
      </c>
      <c r="P839" s="53"/>
    </row>
    <row r="840" spans="1:16" s="58" customFormat="1" ht="39.75" customHeight="1" x14ac:dyDescent="0.3">
      <c r="A840" s="271"/>
      <c r="B840" s="274" t="s">
        <v>842</v>
      </c>
      <c r="C840" s="277" t="s">
        <v>618</v>
      </c>
      <c r="D840" s="265"/>
      <c r="E840" s="1" t="s">
        <v>33</v>
      </c>
      <c r="F840" s="268" t="s">
        <v>56</v>
      </c>
      <c r="G840" s="226"/>
      <c r="H840" s="226"/>
      <c r="I840" s="1"/>
      <c r="J840" s="1"/>
      <c r="K840" s="1"/>
      <c r="L840" s="1"/>
      <c r="M840" s="1"/>
      <c r="N840" s="1"/>
      <c r="O840" s="1"/>
      <c r="P840" s="53"/>
    </row>
    <row r="841" spans="1:16" s="58" customFormat="1" ht="39.75" customHeight="1" x14ac:dyDescent="0.3">
      <c r="A841" s="272"/>
      <c r="B841" s="275"/>
      <c r="C841" s="278"/>
      <c r="D841" s="266"/>
      <c r="E841" s="268" t="s">
        <v>17</v>
      </c>
      <c r="F841" s="270"/>
      <c r="G841" s="226"/>
      <c r="H841" s="226"/>
      <c r="I841" s="1"/>
      <c r="J841" s="1"/>
      <c r="K841" s="1"/>
      <c r="L841" s="1"/>
      <c r="M841" s="1"/>
      <c r="N841" s="1" t="s">
        <v>20</v>
      </c>
      <c r="P841" s="53"/>
    </row>
    <row r="842" spans="1:16" s="58" customFormat="1" ht="39.75" customHeight="1" x14ac:dyDescent="0.3">
      <c r="A842" s="273"/>
      <c r="B842" s="276"/>
      <c r="C842" s="279"/>
      <c r="D842" s="267"/>
      <c r="E842" s="269"/>
      <c r="F842" s="269"/>
      <c r="G842" s="226"/>
      <c r="H842" s="226"/>
      <c r="I842" s="1"/>
      <c r="J842" s="1"/>
      <c r="K842" s="1"/>
      <c r="L842" s="1"/>
      <c r="M842" s="1"/>
      <c r="N842" s="1" t="s">
        <v>843</v>
      </c>
      <c r="O842" s="1">
        <v>769113015</v>
      </c>
      <c r="P842" s="53"/>
    </row>
    <row r="843" spans="1:16" s="58" customFormat="1" ht="39.75" customHeight="1" x14ac:dyDescent="0.3">
      <c r="A843" s="271"/>
      <c r="B843" s="274" t="s">
        <v>844</v>
      </c>
      <c r="C843" s="277" t="s">
        <v>618</v>
      </c>
      <c r="D843" s="265"/>
      <c r="E843" s="1" t="s">
        <v>33</v>
      </c>
      <c r="F843" s="268" t="s">
        <v>56</v>
      </c>
      <c r="G843" s="226"/>
      <c r="H843" s="226"/>
      <c r="I843" s="1"/>
      <c r="J843" s="1"/>
      <c r="K843" s="1"/>
      <c r="L843" s="1"/>
      <c r="M843" s="1"/>
      <c r="N843" s="1"/>
      <c r="O843" s="1"/>
      <c r="P843" s="53"/>
    </row>
    <row r="844" spans="1:16" s="58" customFormat="1" ht="39.75" customHeight="1" x14ac:dyDescent="0.3">
      <c r="A844" s="272"/>
      <c r="B844" s="275"/>
      <c r="C844" s="278"/>
      <c r="D844" s="266"/>
      <c r="E844" s="268" t="s">
        <v>17</v>
      </c>
      <c r="F844" s="270"/>
      <c r="G844" s="226"/>
      <c r="H844" s="226"/>
      <c r="I844" s="1"/>
      <c r="J844" s="1"/>
      <c r="K844" s="1"/>
      <c r="L844" s="1"/>
      <c r="M844" s="1"/>
      <c r="N844" s="1" t="s">
        <v>20</v>
      </c>
      <c r="P844" s="53"/>
    </row>
    <row r="845" spans="1:16" s="58" customFormat="1" ht="39.75" customHeight="1" x14ac:dyDescent="0.3">
      <c r="A845" s="273"/>
      <c r="B845" s="276"/>
      <c r="C845" s="279"/>
      <c r="D845" s="267"/>
      <c r="E845" s="269"/>
      <c r="F845" s="269"/>
      <c r="G845" s="226"/>
      <c r="H845" s="226"/>
      <c r="I845" s="1"/>
      <c r="J845" s="1"/>
      <c r="K845" s="1"/>
      <c r="L845" s="1"/>
      <c r="M845" s="1"/>
      <c r="N845" s="1" t="s">
        <v>843</v>
      </c>
      <c r="O845" s="1">
        <v>769113015</v>
      </c>
      <c r="P845" s="53"/>
    </row>
    <row r="846" spans="1:16" s="58" customFormat="1" ht="39.75" customHeight="1" x14ac:dyDescent="0.3">
      <c r="A846" s="271"/>
      <c r="B846" s="274" t="s">
        <v>845</v>
      </c>
      <c r="C846" s="277"/>
      <c r="D846" s="265"/>
      <c r="E846" s="1" t="s">
        <v>33</v>
      </c>
      <c r="F846" s="268" t="s">
        <v>56</v>
      </c>
      <c r="G846" s="226"/>
      <c r="H846" s="226"/>
      <c r="I846" s="1"/>
      <c r="J846" s="1"/>
      <c r="K846" s="1"/>
      <c r="L846" s="1"/>
      <c r="M846" s="1"/>
      <c r="N846" s="1"/>
      <c r="O846" s="1"/>
      <c r="P846" s="53"/>
    </row>
    <row r="847" spans="1:16" s="58" customFormat="1" ht="39.75" customHeight="1" x14ac:dyDescent="0.3">
      <c r="A847" s="272"/>
      <c r="B847" s="275"/>
      <c r="C847" s="278"/>
      <c r="D847" s="266"/>
      <c r="E847" s="268" t="s">
        <v>17</v>
      </c>
      <c r="F847" s="270"/>
      <c r="G847" s="226"/>
      <c r="H847" s="226"/>
      <c r="I847" s="1"/>
      <c r="J847" s="1"/>
      <c r="K847" s="1"/>
      <c r="L847" s="1"/>
      <c r="M847" s="1"/>
      <c r="N847" s="1" t="s">
        <v>20</v>
      </c>
      <c r="P847" s="53"/>
    </row>
    <row r="848" spans="1:16" s="58" customFormat="1" ht="39.75" customHeight="1" x14ac:dyDescent="0.3">
      <c r="A848" s="273"/>
      <c r="B848" s="276"/>
      <c r="C848" s="279"/>
      <c r="D848" s="267"/>
      <c r="E848" s="269"/>
      <c r="F848" s="269"/>
      <c r="G848" s="226"/>
      <c r="H848" s="226"/>
      <c r="I848" s="1"/>
      <c r="J848" s="1"/>
      <c r="K848" s="1"/>
      <c r="L848" s="1"/>
      <c r="M848" s="1"/>
      <c r="N848" s="1" t="s">
        <v>843</v>
      </c>
      <c r="O848" s="1">
        <v>769113015</v>
      </c>
      <c r="P848" s="53"/>
    </row>
    <row r="849" spans="1:16" s="6" customFormat="1" ht="93.75" x14ac:dyDescent="0.3">
      <c r="A849" s="12"/>
      <c r="B849" s="2" t="s">
        <v>623</v>
      </c>
      <c r="C849" s="22" t="s">
        <v>618</v>
      </c>
      <c r="D849" s="86"/>
      <c r="E849" s="73" t="s">
        <v>15</v>
      </c>
      <c r="F849" s="45"/>
      <c r="G849" s="32">
        <v>40</v>
      </c>
      <c r="H849" s="32">
        <v>43</v>
      </c>
      <c r="I849" s="32">
        <v>44</v>
      </c>
      <c r="J849" s="32">
        <v>45</v>
      </c>
      <c r="K849" s="32">
        <v>46</v>
      </c>
      <c r="L849" s="32">
        <v>47</v>
      </c>
      <c r="M849" s="32">
        <v>48</v>
      </c>
    </row>
    <row r="850" spans="1:16" s="58" customFormat="1" ht="34.5" customHeight="1" x14ac:dyDescent="0.3">
      <c r="A850" s="55"/>
      <c r="B850" s="9" t="s">
        <v>226</v>
      </c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9"/>
    </row>
    <row r="851" spans="1:16" s="58" customFormat="1" ht="42" customHeight="1" x14ac:dyDescent="0.3">
      <c r="A851" s="55"/>
      <c r="B851" s="315" t="s">
        <v>235</v>
      </c>
      <c r="C851" s="318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9"/>
    </row>
    <row r="852" spans="1:16" s="58" customFormat="1" ht="29.25" customHeight="1" x14ac:dyDescent="0.3">
      <c r="A852" s="301">
        <v>76</v>
      </c>
      <c r="B852" s="299" t="s">
        <v>350</v>
      </c>
      <c r="C852" s="301" t="s">
        <v>102</v>
      </c>
      <c r="D852" s="301"/>
      <c r="E852" s="55" t="s">
        <v>52</v>
      </c>
      <c r="F852" s="301" t="s">
        <v>103</v>
      </c>
      <c r="G852" s="55">
        <f>G857+G860+G863+G866+G869+G876+G879+G882+G885+G888+G891+G894+G897+G900+G903+G906+G909+G912+G915+G918+G921+G924+G927+G930+G933+G936+G939+G942+G945+G948+G951+G954+G957+G960+G963+G966+G969+G972+G872+G975</f>
        <v>0</v>
      </c>
      <c r="H852" s="55">
        <f t="shared" ref="H852:M852" si="90">H857+H860+H863+H866+H869+H876+H879+H882+H885+H888+H891+H894+H897+H900+H903+H906+H909+H912+H915+H918+H921+H924+H927+H930+H933+H936+H939+H942+H945+H948+H951+H954+H957+H960+H963+H966+H969+H972+H872+H975</f>
        <v>0</v>
      </c>
      <c r="I852" s="55">
        <f t="shared" si="90"/>
        <v>0</v>
      </c>
      <c r="J852" s="55">
        <f t="shared" si="90"/>
        <v>1</v>
      </c>
      <c r="K852" s="55">
        <f t="shared" si="90"/>
        <v>0</v>
      </c>
      <c r="L852" s="55">
        <f t="shared" si="90"/>
        <v>25</v>
      </c>
      <c r="M852" s="55">
        <f t="shared" si="90"/>
        <v>14</v>
      </c>
      <c r="N852" s="55" t="s">
        <v>871</v>
      </c>
      <c r="O852" s="55" t="s">
        <v>871</v>
      </c>
      <c r="P852" s="9"/>
    </row>
    <row r="853" spans="1:16" s="58" customFormat="1" ht="29.25" customHeight="1" x14ac:dyDescent="0.3">
      <c r="A853" s="301"/>
      <c r="B853" s="299"/>
      <c r="C853" s="301"/>
      <c r="D853" s="301"/>
      <c r="E853" s="55"/>
      <c r="F853" s="301"/>
      <c r="G853" s="55">
        <f>G858+G862+G865+G868+G871+G878+G881+G884+G887+G890+G893+G896+G899+G902+G905+G908+G911+G914+G917+G920+G923+G926+G929+G932+G935+G938+G941+G944+G947+G950+G953+G956+G959+G962+G965+G968+G971+G974+G977+G984</f>
        <v>0</v>
      </c>
      <c r="H853" s="55">
        <f t="shared" ref="H853:M853" si="91">H858+H862+H865+H868+H871+H878+H881+H884+H887+H890+H893+H896+H899+H902+H905+H908+H911+H914+H917+H920+H923+H926+H929+H932+H935+H938+H941+H944+H947+H950+H953+H956+H959+H962+H965+H968+H971+H974+H977+H984</f>
        <v>200</v>
      </c>
      <c r="I853" s="55">
        <f t="shared" si="91"/>
        <v>612.47400000000005</v>
      </c>
      <c r="J853" s="55">
        <f t="shared" si="91"/>
        <v>11252.6</v>
      </c>
      <c r="K853" s="55">
        <f t="shared" si="91"/>
        <v>11072.1</v>
      </c>
      <c r="L853" s="55">
        <f t="shared" si="91"/>
        <v>95733.4</v>
      </c>
      <c r="M853" s="55">
        <f t="shared" si="91"/>
        <v>39758</v>
      </c>
      <c r="N853" s="1" t="s">
        <v>20</v>
      </c>
      <c r="O853" s="55"/>
      <c r="P853" s="9"/>
    </row>
    <row r="854" spans="1:16" s="58" customFormat="1" ht="36" customHeight="1" x14ac:dyDescent="0.3">
      <c r="A854" s="301"/>
      <c r="B854" s="299"/>
      <c r="C854" s="301"/>
      <c r="D854" s="301"/>
      <c r="E854" s="301" t="s">
        <v>41</v>
      </c>
      <c r="F854" s="301"/>
      <c r="G854" s="226">
        <f>G859+G861+G864+G867+G870+G877+G880+G883+G886+G889+G892+G895+G898+G901+G904+G907+G910+G913+G916+G919+G922+G925+G928+G931+G934+G937+G940+G943+G946+G949+G952+G955+G958+G961+G964+G967+G970+G973+G976</f>
        <v>0</v>
      </c>
      <c r="H854" s="226">
        <f t="shared" ref="H854:M854" si="92">H859+H861+H864+H867+H870+H877+H880+H883+H886+H889+H892+H895+H898+H901+H904+H907+H910+H913+H916+H919+H922+H925+H928+H931+H934+H937+H940+H943+H946+H949+H952+H955+H958+H961+H964+H967+H970+H973+H976</f>
        <v>0</v>
      </c>
      <c r="I854" s="226">
        <f t="shared" si="92"/>
        <v>90.3</v>
      </c>
      <c r="J854" s="226">
        <f t="shared" si="92"/>
        <v>2000</v>
      </c>
      <c r="K854" s="226">
        <f t="shared" si="92"/>
        <v>2000</v>
      </c>
      <c r="L854" s="226">
        <f t="shared" si="92"/>
        <v>33903.599999999999</v>
      </c>
      <c r="M854" s="226">
        <f t="shared" si="92"/>
        <v>14750</v>
      </c>
      <c r="N854" s="1" t="s">
        <v>37</v>
      </c>
      <c r="O854" s="55" t="s">
        <v>871</v>
      </c>
      <c r="P854" s="9"/>
    </row>
    <row r="855" spans="1:16" s="58" customFormat="1" ht="30" customHeight="1" x14ac:dyDescent="0.3">
      <c r="A855" s="301"/>
      <c r="B855" s="299"/>
      <c r="C855" s="301"/>
      <c r="D855" s="301"/>
      <c r="E855" s="301"/>
      <c r="F855" s="301"/>
      <c r="G855" s="55"/>
      <c r="H855" s="55"/>
      <c r="I855" s="55"/>
      <c r="J855" s="55"/>
      <c r="K855" s="55"/>
      <c r="L855" s="55"/>
      <c r="M855" s="55">
        <f>M873</f>
        <v>450000</v>
      </c>
      <c r="N855" s="1" t="s">
        <v>43</v>
      </c>
      <c r="O855" s="55"/>
      <c r="P855" s="9"/>
    </row>
    <row r="856" spans="1:16" s="58" customFormat="1" ht="41.25" hidden="1" customHeight="1" x14ac:dyDescent="0.3">
      <c r="A856" s="301"/>
      <c r="B856" s="299"/>
      <c r="C856" s="301"/>
      <c r="D856" s="301"/>
      <c r="E856" s="301"/>
      <c r="F856" s="301"/>
      <c r="G856" s="152" t="e">
        <f>G858+G862+G865+G868+G871+G878+G881+G884+G887+G890+G893+G896+G899+G902+G905+G908+G911+G914+G917+G920+G923+G926+G929+G932+G935+G938+G941+G944+G947+G950+G953+G956+G959+G962+G965+G968+G971+G974+#REF!+#REF!+#REF!+G977</f>
        <v>#REF!</v>
      </c>
      <c r="H856" s="152" t="e">
        <f>H858+H862+H865+H868+H871+H878+H881+H884+H887+H890+H893+H896+H899+H902+H905+H908+H911+H914+H917+H920+H923+H926+H929+H932+H935+H938+H941+H944+H947+H950+H953+H956+H959+H962+H965+H968+H971+H974+#REF!+#REF!+#REF!+H977</f>
        <v>#REF!</v>
      </c>
      <c r="I856" s="152" t="e">
        <f>I858+I862+I865+I868+I871+I878+I881+I884+I887+I890+I893+I896+I899+I902+I905+I908+I911+I914+I917+I920+I923+I926+I929+I932+I935+I938+I941+I944+I947+I950+I953+I956+I959+I962+I965+I968+I971+I974+#REF!+#REF!+#REF!+I977</f>
        <v>#REF!</v>
      </c>
      <c r="J856" s="152" t="e">
        <f>J858+J862+J865+J868+J871+J878+J881+J884+J887+J890+J893+J896+J899+J902+J905+J908+J911+J914+J917+J920+J923+J926+J929+J932+J935+J938+J941+J944+J947+J950+J953+J956+J959+J962+J965+J968+J971+J974+#REF!+#REF!+#REF!+J977</f>
        <v>#REF!</v>
      </c>
      <c r="K856" s="152" t="e">
        <f>K858+K862+K865+K868+K871+K878+K881+K884+K887+K890+K893+K896+K899+K902+K905+K908+K911+K914+K917+K920+K923+K926+K929+K932+K935+K938+K941+K944+K947+K950+K953+K956+K959+K962+K965+K968+K971+K974+#REF!+#REF!+#REF!+K977</f>
        <v>#REF!</v>
      </c>
      <c r="L856" s="152" t="e">
        <f>L858+L862+L865+L868+L871+L878+L881+L884+L887+L890+L893+L896+L899+L902+L905+L908+L911+L914+L917+L920+L923+L926+L929+L932+L935+L938+L941+L944+L947+L950+L953+L956+L959+L962+L965+L968+L971+L974+#REF!+#REF!+#REF!+L977</f>
        <v>#REF!</v>
      </c>
      <c r="M856" s="152" t="e">
        <f>M858+M862+M865+M868+M871+M878+M881+M884+M887+M890+M893+M896+M899+M902+M905+M908+M911+M914+M917+M920+M923+M926+M929+M932+M935+M938+M941+M944+M947+M950+M953+M956+M959+M962+M965+M968+M971+M974+#REF!+#REF!+#REF!+M977</f>
        <v>#REF!</v>
      </c>
      <c r="N856" s="1" t="s">
        <v>20</v>
      </c>
      <c r="O856" s="55"/>
      <c r="P856" s="9"/>
    </row>
    <row r="857" spans="1:16" ht="41.25" customHeight="1" x14ac:dyDescent="0.3">
      <c r="A857" s="286"/>
      <c r="B857" s="287" t="s">
        <v>129</v>
      </c>
      <c r="C857" s="286" t="s">
        <v>366</v>
      </c>
      <c r="D857" s="303"/>
      <c r="E857" s="1" t="s">
        <v>52</v>
      </c>
      <c r="F857" s="286" t="s">
        <v>103</v>
      </c>
      <c r="G857" s="1"/>
      <c r="H857" s="1"/>
      <c r="I857" s="81"/>
      <c r="J857" s="1">
        <v>1</v>
      </c>
      <c r="K857" s="1"/>
      <c r="L857" s="1"/>
      <c r="M857" s="1"/>
      <c r="N857" s="1" t="s">
        <v>872</v>
      </c>
      <c r="O857" s="1" t="s">
        <v>872</v>
      </c>
      <c r="P857" s="2"/>
    </row>
    <row r="858" spans="1:16" ht="41.25" customHeight="1" x14ac:dyDescent="0.3">
      <c r="A858" s="286"/>
      <c r="B858" s="287"/>
      <c r="C858" s="286"/>
      <c r="D858" s="286"/>
      <c r="E858" s="286" t="s">
        <v>41</v>
      </c>
      <c r="F858" s="286"/>
      <c r="G858" s="1"/>
      <c r="H858" s="1">
        <v>200</v>
      </c>
      <c r="I858" s="81">
        <v>612.47400000000005</v>
      </c>
      <c r="J858" s="1">
        <v>180.5</v>
      </c>
      <c r="K858" s="1"/>
      <c r="L858" s="1"/>
      <c r="M858" s="1"/>
      <c r="N858" s="1" t="s">
        <v>128</v>
      </c>
      <c r="O858" s="1">
        <v>279038011</v>
      </c>
      <c r="P858" s="2"/>
    </row>
    <row r="859" spans="1:16" ht="41.25" customHeight="1" x14ac:dyDescent="0.3">
      <c r="A859" s="286"/>
      <c r="B859" s="287"/>
      <c r="C859" s="286"/>
      <c r="D859" s="286"/>
      <c r="E859" s="286"/>
      <c r="F859" s="286"/>
      <c r="G859" s="1"/>
      <c r="H859" s="1"/>
      <c r="I859" s="1">
        <v>90.3</v>
      </c>
      <c r="J859" s="1"/>
      <c r="K859" s="1"/>
      <c r="L859" s="1"/>
      <c r="M859" s="1"/>
      <c r="N859" s="1" t="s">
        <v>37</v>
      </c>
      <c r="O859" s="1">
        <v>279038015</v>
      </c>
      <c r="P859" s="2"/>
    </row>
    <row r="860" spans="1:16" ht="41.25" customHeight="1" x14ac:dyDescent="0.3">
      <c r="A860" s="286"/>
      <c r="B860" s="287" t="s">
        <v>374</v>
      </c>
      <c r="C860" s="286" t="s">
        <v>366</v>
      </c>
      <c r="D860" s="286"/>
      <c r="E860" s="1" t="s">
        <v>52</v>
      </c>
      <c r="F860" s="286" t="s">
        <v>103</v>
      </c>
      <c r="G860" s="1"/>
      <c r="H860" s="1"/>
      <c r="I860" s="1"/>
      <c r="J860" s="1"/>
      <c r="K860" s="1"/>
      <c r="L860" s="1">
        <v>1</v>
      </c>
      <c r="M860" s="1"/>
      <c r="N860" s="1"/>
      <c r="O860" s="1" t="s">
        <v>872</v>
      </c>
      <c r="P860" s="9"/>
    </row>
    <row r="861" spans="1:16" ht="41.25" customHeight="1" x14ac:dyDescent="0.3">
      <c r="A861" s="286"/>
      <c r="B861" s="287"/>
      <c r="C861" s="286"/>
      <c r="D861" s="286"/>
      <c r="E861" s="286" t="s">
        <v>41</v>
      </c>
      <c r="F861" s="286"/>
      <c r="G861" s="1"/>
      <c r="H861" s="1"/>
      <c r="I861" s="1"/>
      <c r="J861" s="1">
        <v>1000</v>
      </c>
      <c r="K861" s="1">
        <v>1000</v>
      </c>
      <c r="L861" s="1">
        <v>1500</v>
      </c>
      <c r="M861" s="5"/>
      <c r="N861" s="1" t="s">
        <v>37</v>
      </c>
      <c r="O861" s="1">
        <v>279114015</v>
      </c>
      <c r="P861" s="9"/>
    </row>
    <row r="862" spans="1:16" ht="41.25" customHeight="1" x14ac:dyDescent="0.3">
      <c r="A862" s="286"/>
      <c r="B862" s="287"/>
      <c r="C862" s="286"/>
      <c r="D862" s="286"/>
      <c r="E862" s="286"/>
      <c r="F862" s="286"/>
      <c r="G862" s="1"/>
      <c r="H862" s="1"/>
      <c r="I862" s="1"/>
      <c r="J862" s="1"/>
      <c r="K862" s="1"/>
      <c r="L862" s="1">
        <v>11500</v>
      </c>
      <c r="M862" s="1"/>
      <c r="N862" s="1" t="s">
        <v>20</v>
      </c>
      <c r="O862" s="1">
        <v>279114011</v>
      </c>
      <c r="P862" s="9"/>
    </row>
    <row r="863" spans="1:16" ht="41.25" customHeight="1" x14ac:dyDescent="0.3">
      <c r="A863" s="286"/>
      <c r="B863" s="287" t="s">
        <v>375</v>
      </c>
      <c r="C863" s="286" t="s">
        <v>366</v>
      </c>
      <c r="D863" s="286"/>
      <c r="E863" s="1" t="s">
        <v>52</v>
      </c>
      <c r="F863" s="286" t="s">
        <v>103</v>
      </c>
      <c r="G863" s="1"/>
      <c r="H863" s="1"/>
      <c r="I863" s="1"/>
      <c r="J863" s="1"/>
      <c r="K863" s="1"/>
      <c r="L863" s="1">
        <v>1</v>
      </c>
      <c r="M863" s="1"/>
      <c r="N863" s="1"/>
      <c r="O863" s="1" t="s">
        <v>872</v>
      </c>
      <c r="P863" s="9"/>
    </row>
    <row r="864" spans="1:16" ht="41.25" customHeight="1" x14ac:dyDescent="0.3">
      <c r="A864" s="286"/>
      <c r="B864" s="287"/>
      <c r="C864" s="286"/>
      <c r="D864" s="286"/>
      <c r="E864" s="286" t="s">
        <v>41</v>
      </c>
      <c r="F864" s="286"/>
      <c r="G864" s="1"/>
      <c r="H864" s="1"/>
      <c r="I864" s="1"/>
      <c r="J864" s="227">
        <v>1000</v>
      </c>
      <c r="K864" s="227">
        <v>1000</v>
      </c>
      <c r="L864" s="227">
        <v>5500</v>
      </c>
      <c r="M864" s="227"/>
      <c r="N864" s="1" t="s">
        <v>37</v>
      </c>
      <c r="O864" s="1">
        <v>279114015</v>
      </c>
      <c r="P864" s="9"/>
    </row>
    <row r="865" spans="1:16" ht="41.25" customHeight="1" x14ac:dyDescent="0.3">
      <c r="A865" s="286"/>
      <c r="B865" s="287"/>
      <c r="C865" s="286"/>
      <c r="D865" s="286"/>
      <c r="E865" s="286"/>
      <c r="F865" s="286"/>
      <c r="G865" s="1"/>
      <c r="H865" s="1"/>
      <c r="I865" s="1"/>
      <c r="J865" s="1"/>
      <c r="K865" s="1"/>
      <c r="L865" s="1">
        <v>25000</v>
      </c>
      <c r="M865" s="1"/>
      <c r="N865" s="1" t="s">
        <v>20</v>
      </c>
      <c r="O865" s="1">
        <v>279114011</v>
      </c>
      <c r="P865" s="9"/>
    </row>
    <row r="866" spans="1:16" ht="41.25" customHeight="1" x14ac:dyDescent="0.3">
      <c r="A866" s="286"/>
      <c r="B866" s="287" t="s">
        <v>376</v>
      </c>
      <c r="C866" s="286" t="s">
        <v>366</v>
      </c>
      <c r="D866" s="286"/>
      <c r="E866" s="1" t="s">
        <v>52</v>
      </c>
      <c r="F866" s="286" t="s">
        <v>103</v>
      </c>
      <c r="G866" s="1"/>
      <c r="H866" s="1"/>
      <c r="I866" s="1"/>
      <c r="J866" s="1"/>
      <c r="K866" s="1"/>
      <c r="L866" s="1"/>
      <c r="M866" s="1">
        <v>1</v>
      </c>
      <c r="N866" s="1"/>
      <c r="O866" s="1" t="s">
        <v>872</v>
      </c>
      <c r="P866" s="2"/>
    </row>
    <row r="867" spans="1:16" ht="41.25" customHeight="1" x14ac:dyDescent="0.3">
      <c r="A867" s="286"/>
      <c r="B867" s="287"/>
      <c r="C867" s="286"/>
      <c r="D867" s="286"/>
      <c r="E867" s="286" t="s">
        <v>41</v>
      </c>
      <c r="F867" s="286"/>
      <c r="G867" s="1"/>
      <c r="H867" s="1"/>
      <c r="I867" s="1"/>
      <c r="J867" s="1"/>
      <c r="K867" s="1"/>
      <c r="L867" s="1"/>
      <c r="M867" s="1">
        <v>1500</v>
      </c>
      <c r="N867" s="1" t="s">
        <v>37</v>
      </c>
      <c r="O867" s="1">
        <v>279114015</v>
      </c>
      <c r="P867" s="2"/>
    </row>
    <row r="868" spans="1:16" ht="41.25" customHeight="1" x14ac:dyDescent="0.3">
      <c r="A868" s="286"/>
      <c r="B868" s="287"/>
      <c r="C868" s="286"/>
      <c r="D868" s="286"/>
      <c r="E868" s="286"/>
      <c r="F868" s="286"/>
      <c r="G868" s="1"/>
      <c r="H868" s="1"/>
      <c r="I868" s="1"/>
      <c r="J868" s="1"/>
      <c r="K868" s="1"/>
      <c r="L868" s="1"/>
      <c r="M868" s="1">
        <v>3500</v>
      </c>
      <c r="N868" s="1" t="s">
        <v>20</v>
      </c>
      <c r="O868" s="1">
        <v>279114011</v>
      </c>
      <c r="P868" s="2"/>
    </row>
    <row r="869" spans="1:16" ht="41.25" customHeight="1" x14ac:dyDescent="0.3">
      <c r="A869" s="286"/>
      <c r="B869" s="287" t="s">
        <v>377</v>
      </c>
      <c r="C869" s="286" t="s">
        <v>366</v>
      </c>
      <c r="D869" s="286"/>
      <c r="E869" s="1" t="s">
        <v>52</v>
      </c>
      <c r="F869" s="286" t="s">
        <v>103</v>
      </c>
      <c r="G869" s="1"/>
      <c r="H869" s="1"/>
      <c r="I869" s="1"/>
      <c r="J869" s="1"/>
      <c r="K869" s="1"/>
      <c r="L869" s="1"/>
      <c r="M869" s="1">
        <v>1</v>
      </c>
      <c r="N869" s="1"/>
      <c r="O869" s="1" t="s">
        <v>872</v>
      </c>
      <c r="P869" s="2"/>
    </row>
    <row r="870" spans="1:16" ht="41.25" customHeight="1" x14ac:dyDescent="0.3">
      <c r="A870" s="286"/>
      <c r="B870" s="287"/>
      <c r="C870" s="286"/>
      <c r="D870" s="286"/>
      <c r="E870" s="286" t="s">
        <v>41</v>
      </c>
      <c r="F870" s="286"/>
      <c r="G870" s="1"/>
      <c r="H870" s="1"/>
      <c r="I870" s="1"/>
      <c r="J870" s="1"/>
      <c r="K870" s="1"/>
      <c r="L870" s="1"/>
      <c r="M870" s="1">
        <v>1500</v>
      </c>
      <c r="N870" s="1" t="s">
        <v>37</v>
      </c>
      <c r="O870" s="1">
        <v>279114015</v>
      </c>
      <c r="P870" s="2"/>
    </row>
    <row r="871" spans="1:16" ht="41.25" customHeight="1" x14ac:dyDescent="0.3">
      <c r="A871" s="286"/>
      <c r="B871" s="287"/>
      <c r="C871" s="286"/>
      <c r="D871" s="286"/>
      <c r="E871" s="286"/>
      <c r="F871" s="286"/>
      <c r="G871" s="1"/>
      <c r="H871" s="1"/>
      <c r="I871" s="1"/>
      <c r="J871" s="1"/>
      <c r="K871" s="1"/>
      <c r="L871" s="1"/>
      <c r="M871" s="1">
        <v>3500</v>
      </c>
      <c r="N871" s="1" t="s">
        <v>20</v>
      </c>
      <c r="O871" s="1">
        <v>279114011</v>
      </c>
      <c r="P871" s="2"/>
    </row>
    <row r="872" spans="1:16" ht="41.25" customHeight="1" x14ac:dyDescent="0.3">
      <c r="A872" s="286"/>
      <c r="B872" s="287" t="s">
        <v>373</v>
      </c>
      <c r="C872" s="286" t="s">
        <v>366</v>
      </c>
      <c r="D872" s="286"/>
      <c r="E872" s="1" t="s">
        <v>52</v>
      </c>
      <c r="F872" s="286" t="s">
        <v>103</v>
      </c>
      <c r="G872" s="1"/>
      <c r="H872" s="1"/>
      <c r="I872" s="1"/>
      <c r="J872" s="1"/>
      <c r="K872" s="1"/>
      <c r="L872" s="1"/>
      <c r="M872" s="1">
        <v>1</v>
      </c>
      <c r="N872" s="1"/>
      <c r="O872" s="1" t="s">
        <v>872</v>
      </c>
      <c r="P872" s="9"/>
    </row>
    <row r="873" spans="1:16" ht="41.25" customHeight="1" x14ac:dyDescent="0.3">
      <c r="A873" s="286"/>
      <c r="B873" s="287"/>
      <c r="C873" s="286"/>
      <c r="D873" s="286"/>
      <c r="E873" s="1" t="s">
        <v>41</v>
      </c>
      <c r="F873" s="286"/>
      <c r="G873" s="1"/>
      <c r="H873" s="1"/>
      <c r="I873" s="1"/>
      <c r="J873" s="1"/>
      <c r="K873" s="1"/>
      <c r="L873" s="1"/>
      <c r="M873" s="1">
        <v>450000</v>
      </c>
      <c r="N873" s="1" t="s">
        <v>43</v>
      </c>
      <c r="O873" s="1"/>
      <c r="P873" s="9"/>
    </row>
    <row r="874" spans="1:16" ht="41.25" customHeight="1" x14ac:dyDescent="0.3">
      <c r="A874" s="268"/>
      <c r="B874" s="274" t="s">
        <v>818</v>
      </c>
      <c r="C874" s="286" t="s">
        <v>366</v>
      </c>
      <c r="D874" s="268"/>
      <c r="E874" s="1" t="s">
        <v>52</v>
      </c>
      <c r="F874" s="286" t="s">
        <v>103</v>
      </c>
      <c r="G874" s="1"/>
      <c r="H874" s="1"/>
      <c r="I874" s="1"/>
      <c r="J874" s="1"/>
      <c r="K874" s="1"/>
      <c r="L874" s="1"/>
      <c r="M874" s="1">
        <v>1</v>
      </c>
      <c r="N874" s="1"/>
      <c r="O874" s="98"/>
      <c r="P874" s="9"/>
    </row>
    <row r="875" spans="1:16" ht="41.25" customHeight="1" x14ac:dyDescent="0.3">
      <c r="A875" s="269"/>
      <c r="B875" s="276"/>
      <c r="C875" s="286"/>
      <c r="D875" s="269"/>
      <c r="E875" s="1" t="s">
        <v>41</v>
      </c>
      <c r="F875" s="286"/>
      <c r="G875" s="1"/>
      <c r="H875" s="1"/>
      <c r="I875" s="1"/>
      <c r="J875" s="1"/>
      <c r="K875" s="1"/>
      <c r="L875" s="1">
        <v>300000</v>
      </c>
      <c r="M875" s="1">
        <v>300000</v>
      </c>
      <c r="N875" s="1" t="s">
        <v>43</v>
      </c>
      <c r="O875" s="98"/>
      <c r="P875" s="9"/>
    </row>
    <row r="876" spans="1:16" ht="41.25" customHeight="1" x14ac:dyDescent="0.3">
      <c r="A876" s="286"/>
      <c r="B876" s="287" t="s">
        <v>378</v>
      </c>
      <c r="C876" s="286" t="s">
        <v>366</v>
      </c>
      <c r="D876" s="286"/>
      <c r="E876" s="1" t="s">
        <v>52</v>
      </c>
      <c r="F876" s="286" t="s">
        <v>103</v>
      </c>
      <c r="G876" s="1"/>
      <c r="H876" s="1"/>
      <c r="I876" s="1"/>
      <c r="J876" s="1"/>
      <c r="K876" s="1"/>
      <c r="L876" s="28"/>
      <c r="M876" s="28">
        <v>1</v>
      </c>
      <c r="N876" s="28"/>
      <c r="O876" s="1" t="s">
        <v>872</v>
      </c>
      <c r="P876" s="9"/>
    </row>
    <row r="877" spans="1:16" ht="41.25" customHeight="1" x14ac:dyDescent="0.3">
      <c r="A877" s="286"/>
      <c r="B877" s="287"/>
      <c r="C877" s="286"/>
      <c r="D877" s="286"/>
      <c r="E877" s="286" t="s">
        <v>41</v>
      </c>
      <c r="F877" s="286"/>
      <c r="G877" s="1"/>
      <c r="H877" s="1"/>
      <c r="I877" s="1"/>
      <c r="J877" s="1"/>
      <c r="K877" s="1"/>
      <c r="L877" s="1">
        <v>3000</v>
      </c>
      <c r="M877" s="1">
        <v>2400</v>
      </c>
      <c r="N877" s="1" t="s">
        <v>37</v>
      </c>
      <c r="O877" s="1">
        <v>279114015</v>
      </c>
      <c r="P877" s="9"/>
    </row>
    <row r="878" spans="1:16" ht="41.25" customHeight="1" x14ac:dyDescent="0.3">
      <c r="A878" s="286"/>
      <c r="B878" s="287"/>
      <c r="C878" s="286"/>
      <c r="D878" s="286"/>
      <c r="E878" s="286"/>
      <c r="F878" s="286"/>
      <c r="G878" s="1"/>
      <c r="H878" s="1"/>
      <c r="I878" s="1"/>
      <c r="J878" s="1"/>
      <c r="K878" s="1"/>
      <c r="L878" s="1">
        <v>6300</v>
      </c>
      <c r="M878" s="1">
        <v>6300</v>
      </c>
      <c r="N878" s="1" t="s">
        <v>20</v>
      </c>
      <c r="O878" s="1">
        <v>279114011</v>
      </c>
      <c r="P878" s="9"/>
    </row>
    <row r="879" spans="1:16" ht="41.25" customHeight="1" x14ac:dyDescent="0.3">
      <c r="A879" s="286"/>
      <c r="B879" s="287" t="s">
        <v>379</v>
      </c>
      <c r="C879" s="286" t="s">
        <v>366</v>
      </c>
      <c r="D879" s="286"/>
      <c r="E879" s="1" t="s">
        <v>52</v>
      </c>
      <c r="F879" s="286" t="s">
        <v>103</v>
      </c>
      <c r="G879" s="1"/>
      <c r="H879" s="1"/>
      <c r="I879" s="1"/>
      <c r="J879" s="1"/>
      <c r="K879" s="1"/>
      <c r="L879" s="1"/>
      <c r="M879" s="1">
        <v>1</v>
      </c>
      <c r="N879" s="1"/>
      <c r="O879" s="1" t="s">
        <v>872</v>
      </c>
      <c r="P879" s="9"/>
    </row>
    <row r="880" spans="1:16" ht="41.25" customHeight="1" x14ac:dyDescent="0.3">
      <c r="A880" s="286"/>
      <c r="B880" s="287"/>
      <c r="C880" s="286"/>
      <c r="D880" s="286"/>
      <c r="E880" s="286" t="s">
        <v>41</v>
      </c>
      <c r="F880" s="286"/>
      <c r="G880" s="1"/>
      <c r="H880" s="1"/>
      <c r="I880" s="1"/>
      <c r="J880" s="1"/>
      <c r="K880" s="1"/>
      <c r="L880" s="1">
        <v>3000</v>
      </c>
      <c r="M880" s="1">
        <v>1470</v>
      </c>
      <c r="N880" s="1" t="s">
        <v>37</v>
      </c>
      <c r="O880" s="1">
        <v>279114015</v>
      </c>
      <c r="P880" s="9"/>
    </row>
    <row r="881" spans="1:16" ht="41.25" customHeight="1" x14ac:dyDescent="0.3">
      <c r="A881" s="286"/>
      <c r="B881" s="287"/>
      <c r="C881" s="286"/>
      <c r="D881" s="286"/>
      <c r="E881" s="286"/>
      <c r="F881" s="286"/>
      <c r="G881" s="1"/>
      <c r="H881" s="1"/>
      <c r="I881" s="1"/>
      <c r="J881" s="1"/>
      <c r="K881" s="1"/>
      <c r="L881" s="1">
        <v>5215</v>
      </c>
      <c r="M881" s="1">
        <v>5215</v>
      </c>
      <c r="N881" s="1" t="s">
        <v>20</v>
      </c>
      <c r="O881" s="1">
        <v>279114011</v>
      </c>
      <c r="P881" s="9"/>
    </row>
    <row r="882" spans="1:16" ht="41.25" customHeight="1" x14ac:dyDescent="0.3">
      <c r="A882" s="286"/>
      <c r="B882" s="287" t="s">
        <v>380</v>
      </c>
      <c r="C882" s="286" t="s">
        <v>366</v>
      </c>
      <c r="D882" s="286"/>
      <c r="E882" s="1" t="s">
        <v>52</v>
      </c>
      <c r="F882" s="286" t="s">
        <v>103</v>
      </c>
      <c r="G882" s="1"/>
      <c r="H882" s="1"/>
      <c r="I882" s="1"/>
      <c r="J882" s="1"/>
      <c r="K882" s="1"/>
      <c r="L882" s="1">
        <v>1</v>
      </c>
      <c r="M882" s="5"/>
      <c r="N882" s="1"/>
      <c r="O882" s="1" t="s">
        <v>872</v>
      </c>
      <c r="P882" s="9"/>
    </row>
    <row r="883" spans="1:16" ht="41.25" customHeight="1" x14ac:dyDescent="0.3">
      <c r="A883" s="286"/>
      <c r="B883" s="287"/>
      <c r="C883" s="286"/>
      <c r="D883" s="286"/>
      <c r="E883" s="286" t="s">
        <v>41</v>
      </c>
      <c r="F883" s="286"/>
      <c r="G883" s="1"/>
      <c r="H883" s="1"/>
      <c r="I883" s="1"/>
      <c r="J883" s="1"/>
      <c r="K883" s="1"/>
      <c r="L883" s="1">
        <v>1800</v>
      </c>
      <c r="M883" s="1"/>
      <c r="N883" s="1" t="s">
        <v>37</v>
      </c>
      <c r="O883" s="1">
        <v>279114015</v>
      </c>
      <c r="P883" s="9"/>
    </row>
    <row r="884" spans="1:16" ht="41.25" customHeight="1" x14ac:dyDescent="0.3">
      <c r="A884" s="286"/>
      <c r="B884" s="287"/>
      <c r="C884" s="286"/>
      <c r="D884" s="286"/>
      <c r="E884" s="286"/>
      <c r="F884" s="286"/>
      <c r="G884" s="1"/>
      <c r="H884" s="1"/>
      <c r="I884" s="1"/>
      <c r="J884" s="1"/>
      <c r="K884" s="1"/>
      <c r="L884" s="1">
        <v>4200</v>
      </c>
      <c r="M884" s="5"/>
      <c r="N884" s="1" t="s">
        <v>20</v>
      </c>
      <c r="O884" s="1">
        <v>279114011</v>
      </c>
      <c r="P884" s="9"/>
    </row>
    <row r="885" spans="1:16" ht="41.25" customHeight="1" x14ac:dyDescent="0.3">
      <c r="A885" s="286"/>
      <c r="B885" s="287" t="s">
        <v>381</v>
      </c>
      <c r="C885" s="286" t="s">
        <v>366</v>
      </c>
      <c r="D885" s="286"/>
      <c r="E885" s="1" t="s">
        <v>52</v>
      </c>
      <c r="F885" s="286" t="s">
        <v>103</v>
      </c>
      <c r="G885" s="1"/>
      <c r="H885" s="1"/>
      <c r="I885" s="1"/>
      <c r="J885" s="1"/>
      <c r="K885" s="1"/>
      <c r="L885" s="1"/>
      <c r="M885" s="1">
        <v>1</v>
      </c>
      <c r="N885" s="1"/>
      <c r="O885" s="1" t="s">
        <v>872</v>
      </c>
      <c r="P885" s="2"/>
    </row>
    <row r="886" spans="1:16" ht="41.25" customHeight="1" x14ac:dyDescent="0.3">
      <c r="A886" s="286"/>
      <c r="B886" s="287"/>
      <c r="C886" s="286"/>
      <c r="D886" s="286"/>
      <c r="E886" s="286" t="s">
        <v>41</v>
      </c>
      <c r="F886" s="286"/>
      <c r="G886" s="1"/>
      <c r="H886" s="1"/>
      <c r="I886" s="1"/>
      <c r="J886" s="1"/>
      <c r="K886" s="1"/>
      <c r="L886" s="1">
        <v>900</v>
      </c>
      <c r="M886" s="1">
        <v>900</v>
      </c>
      <c r="N886" s="1" t="s">
        <v>37</v>
      </c>
      <c r="O886" s="1">
        <v>279114015</v>
      </c>
      <c r="P886" s="2"/>
    </row>
    <row r="887" spans="1:16" ht="41.25" customHeight="1" x14ac:dyDescent="0.3">
      <c r="A887" s="286"/>
      <c r="B887" s="287"/>
      <c r="C887" s="286"/>
      <c r="D887" s="286"/>
      <c r="E887" s="286"/>
      <c r="F887" s="286"/>
      <c r="G887" s="1"/>
      <c r="H887" s="1"/>
      <c r="I887" s="1"/>
      <c r="J887" s="1"/>
      <c r="K887" s="1"/>
      <c r="L887" s="1">
        <v>2400</v>
      </c>
      <c r="M887" s="1">
        <v>2400</v>
      </c>
      <c r="N887" s="1" t="s">
        <v>20</v>
      </c>
      <c r="O887" s="1">
        <v>279114011</v>
      </c>
      <c r="P887" s="2"/>
    </row>
    <row r="888" spans="1:16" ht="41.25" customHeight="1" x14ac:dyDescent="0.3">
      <c r="A888" s="286"/>
      <c r="B888" s="287" t="s">
        <v>382</v>
      </c>
      <c r="C888" s="286" t="s">
        <v>366</v>
      </c>
      <c r="D888" s="286"/>
      <c r="E888" s="1" t="s">
        <v>52</v>
      </c>
      <c r="F888" s="286" t="s">
        <v>103</v>
      </c>
      <c r="G888" s="1"/>
      <c r="H888" s="1"/>
      <c r="I888" s="1"/>
      <c r="J888" s="1"/>
      <c r="K888" s="1"/>
      <c r="L888" s="1">
        <v>1</v>
      </c>
      <c r="M888" s="5"/>
      <c r="N888" s="1"/>
      <c r="O888" s="1" t="s">
        <v>872</v>
      </c>
      <c r="P888" s="2"/>
    </row>
    <row r="889" spans="1:16" ht="41.25" customHeight="1" x14ac:dyDescent="0.3">
      <c r="A889" s="286"/>
      <c r="B889" s="287"/>
      <c r="C889" s="286"/>
      <c r="D889" s="286"/>
      <c r="E889" s="286" t="s">
        <v>41</v>
      </c>
      <c r="F889" s="286"/>
      <c r="G889" s="1"/>
      <c r="H889" s="1"/>
      <c r="I889" s="1"/>
      <c r="J889" s="1"/>
      <c r="K889" s="1"/>
      <c r="L889" s="1">
        <v>1380</v>
      </c>
      <c r="M889" s="5"/>
      <c r="N889" s="1" t="s">
        <v>37</v>
      </c>
      <c r="O889" s="1">
        <v>279114015</v>
      </c>
      <c r="P889" s="2"/>
    </row>
    <row r="890" spans="1:16" ht="41.25" customHeight="1" x14ac:dyDescent="0.3">
      <c r="A890" s="286"/>
      <c r="B890" s="287"/>
      <c r="C890" s="286"/>
      <c r="D890" s="286"/>
      <c r="E890" s="286"/>
      <c r="F890" s="286"/>
      <c r="G890" s="1"/>
      <c r="H890" s="1"/>
      <c r="I890" s="1"/>
      <c r="J890" s="1"/>
      <c r="K890" s="1"/>
      <c r="L890" s="1">
        <v>3220</v>
      </c>
      <c r="M890" s="5"/>
      <c r="N890" s="1" t="s">
        <v>20</v>
      </c>
      <c r="O890" s="1">
        <v>279114011</v>
      </c>
      <c r="P890" s="2"/>
    </row>
    <row r="891" spans="1:16" ht="41.25" customHeight="1" x14ac:dyDescent="0.3">
      <c r="A891" s="286"/>
      <c r="B891" s="287" t="s">
        <v>383</v>
      </c>
      <c r="C891" s="286" t="s">
        <v>366</v>
      </c>
      <c r="D891" s="286"/>
      <c r="E891" s="1" t="s">
        <v>52</v>
      </c>
      <c r="F891" s="286" t="s">
        <v>103</v>
      </c>
      <c r="G891" s="1"/>
      <c r="H891" s="1"/>
      <c r="I891" s="1"/>
      <c r="J891" s="1"/>
      <c r="K891" s="1"/>
      <c r="L891" s="1">
        <v>1</v>
      </c>
      <c r="M891" s="5"/>
      <c r="N891" s="1"/>
      <c r="O891" s="1" t="s">
        <v>872</v>
      </c>
      <c r="P891" s="2"/>
    </row>
    <row r="892" spans="1:16" ht="41.25" customHeight="1" x14ac:dyDescent="0.3">
      <c r="A892" s="286"/>
      <c r="B892" s="287"/>
      <c r="C892" s="286"/>
      <c r="D892" s="286"/>
      <c r="E892" s="286" t="s">
        <v>41</v>
      </c>
      <c r="F892" s="286"/>
      <c r="G892" s="1"/>
      <c r="H892" s="1"/>
      <c r="I892" s="1"/>
      <c r="J892" s="1"/>
      <c r="K892" s="1"/>
      <c r="L892" s="1">
        <v>1200</v>
      </c>
      <c r="M892" s="5"/>
      <c r="N892" s="1" t="s">
        <v>37</v>
      </c>
      <c r="O892" s="1">
        <v>279114015</v>
      </c>
      <c r="P892" s="2"/>
    </row>
    <row r="893" spans="1:16" ht="41.25" customHeight="1" x14ac:dyDescent="0.3">
      <c r="A893" s="286"/>
      <c r="B893" s="287"/>
      <c r="C893" s="286"/>
      <c r="D893" s="286"/>
      <c r="E893" s="286"/>
      <c r="F893" s="286"/>
      <c r="G893" s="1"/>
      <c r="H893" s="1"/>
      <c r="I893" s="1"/>
      <c r="J893" s="1"/>
      <c r="K893" s="1"/>
      <c r="L893" s="1">
        <v>2800</v>
      </c>
      <c r="M893" s="5"/>
      <c r="N893" s="1" t="s">
        <v>20</v>
      </c>
      <c r="O893" s="1">
        <v>279114011</v>
      </c>
      <c r="P893" s="2"/>
    </row>
    <row r="894" spans="1:16" ht="41.25" customHeight="1" x14ac:dyDescent="0.3">
      <c r="A894" s="286"/>
      <c r="B894" s="287" t="s">
        <v>384</v>
      </c>
      <c r="C894" s="286" t="s">
        <v>366</v>
      </c>
      <c r="D894" s="286"/>
      <c r="E894" s="1" t="s">
        <v>52</v>
      </c>
      <c r="F894" s="286" t="s">
        <v>103</v>
      </c>
      <c r="G894" s="1"/>
      <c r="H894" s="1"/>
      <c r="I894" s="1"/>
      <c r="J894" s="1"/>
      <c r="K894" s="1"/>
      <c r="L894" s="1"/>
      <c r="M894" s="1">
        <v>1</v>
      </c>
      <c r="N894" s="1"/>
      <c r="O894" s="1" t="s">
        <v>872</v>
      </c>
      <c r="P894" s="2"/>
    </row>
    <row r="895" spans="1:16" ht="41.25" customHeight="1" x14ac:dyDescent="0.3">
      <c r="A895" s="286"/>
      <c r="B895" s="287"/>
      <c r="C895" s="286"/>
      <c r="D895" s="286"/>
      <c r="E895" s="286" t="s">
        <v>41</v>
      </c>
      <c r="F895" s="286"/>
      <c r="G895" s="1"/>
      <c r="H895" s="1"/>
      <c r="I895" s="1"/>
      <c r="J895" s="1"/>
      <c r="K895" s="1"/>
      <c r="L895" s="1">
        <v>900</v>
      </c>
      <c r="M895" s="1">
        <v>900</v>
      </c>
      <c r="N895" s="1" t="s">
        <v>37</v>
      </c>
      <c r="O895" s="1">
        <v>279114015</v>
      </c>
      <c r="P895" s="2"/>
    </row>
    <row r="896" spans="1:16" ht="41.25" customHeight="1" x14ac:dyDescent="0.3">
      <c r="A896" s="286"/>
      <c r="B896" s="287"/>
      <c r="C896" s="286"/>
      <c r="D896" s="286"/>
      <c r="E896" s="286"/>
      <c r="F896" s="286"/>
      <c r="G896" s="1"/>
      <c r="H896" s="1"/>
      <c r="I896" s="1"/>
      <c r="J896" s="1"/>
      <c r="K896" s="1"/>
      <c r="L896" s="1">
        <v>2400</v>
      </c>
      <c r="M896" s="1">
        <v>2400</v>
      </c>
      <c r="N896" s="1" t="s">
        <v>20</v>
      </c>
      <c r="O896" s="1">
        <v>279114011</v>
      </c>
      <c r="P896" s="2"/>
    </row>
    <row r="897" spans="1:16" ht="41.25" customHeight="1" x14ac:dyDescent="0.3">
      <c r="A897" s="286"/>
      <c r="B897" s="287" t="s">
        <v>385</v>
      </c>
      <c r="C897" s="286" t="s">
        <v>366</v>
      </c>
      <c r="D897" s="286"/>
      <c r="E897" s="1" t="s">
        <v>52</v>
      </c>
      <c r="F897" s="286" t="s">
        <v>103</v>
      </c>
      <c r="G897" s="1"/>
      <c r="H897" s="1"/>
      <c r="I897" s="1"/>
      <c r="J897" s="1"/>
      <c r="K897" s="1"/>
      <c r="L897" s="1">
        <v>1</v>
      </c>
      <c r="M897" s="5"/>
      <c r="N897" s="1"/>
      <c r="O897" s="1" t="s">
        <v>872</v>
      </c>
      <c r="P897" s="2"/>
    </row>
    <row r="898" spans="1:16" ht="41.25" customHeight="1" x14ac:dyDescent="0.3">
      <c r="A898" s="286"/>
      <c r="B898" s="287"/>
      <c r="C898" s="286"/>
      <c r="D898" s="286"/>
      <c r="E898" s="286" t="s">
        <v>41</v>
      </c>
      <c r="F898" s="286"/>
      <c r="G898" s="1"/>
      <c r="H898" s="1"/>
      <c r="I898" s="1"/>
      <c r="J898" s="1"/>
      <c r="K898" s="1"/>
      <c r="L898" s="1">
        <v>285</v>
      </c>
      <c r="M898" s="5"/>
      <c r="N898" s="1" t="s">
        <v>37</v>
      </c>
      <c r="O898" s="1">
        <v>279114015</v>
      </c>
      <c r="P898" s="2"/>
    </row>
    <row r="899" spans="1:16" ht="41.25" customHeight="1" x14ac:dyDescent="0.3">
      <c r="A899" s="286"/>
      <c r="B899" s="287"/>
      <c r="C899" s="286"/>
      <c r="D899" s="286"/>
      <c r="E899" s="286"/>
      <c r="F899" s="286"/>
      <c r="G899" s="1"/>
      <c r="H899" s="1"/>
      <c r="I899" s="1"/>
      <c r="J899" s="1"/>
      <c r="K899" s="1"/>
      <c r="L899" s="1">
        <v>665</v>
      </c>
      <c r="M899" s="5"/>
      <c r="N899" s="1" t="s">
        <v>20</v>
      </c>
      <c r="O899" s="1">
        <v>279114011</v>
      </c>
      <c r="P899" s="2"/>
    </row>
    <row r="900" spans="1:16" ht="41.25" customHeight="1" x14ac:dyDescent="0.3">
      <c r="A900" s="286"/>
      <c r="B900" s="287" t="s">
        <v>386</v>
      </c>
      <c r="C900" s="286" t="s">
        <v>366</v>
      </c>
      <c r="D900" s="286"/>
      <c r="E900" s="1" t="s">
        <v>52</v>
      </c>
      <c r="F900" s="286" t="s">
        <v>103</v>
      </c>
      <c r="G900" s="1"/>
      <c r="H900" s="1"/>
      <c r="I900" s="1"/>
      <c r="J900" s="1"/>
      <c r="K900" s="1"/>
      <c r="L900" s="1"/>
      <c r="M900" s="1">
        <v>1</v>
      </c>
      <c r="N900" s="1"/>
      <c r="O900" s="1" t="s">
        <v>872</v>
      </c>
      <c r="P900" s="2"/>
    </row>
    <row r="901" spans="1:16" ht="41.25" customHeight="1" x14ac:dyDescent="0.3">
      <c r="A901" s="286"/>
      <c r="B901" s="287"/>
      <c r="C901" s="286"/>
      <c r="D901" s="286"/>
      <c r="E901" s="286" t="s">
        <v>41</v>
      </c>
      <c r="F901" s="286"/>
      <c r="G901" s="1"/>
      <c r="H901" s="1"/>
      <c r="I901" s="1"/>
      <c r="J901" s="1"/>
      <c r="K901" s="1"/>
      <c r="L901" s="1">
        <v>1200</v>
      </c>
      <c r="M901" s="1">
        <v>1200</v>
      </c>
      <c r="N901" s="1" t="s">
        <v>37</v>
      </c>
      <c r="O901" s="1">
        <v>279114015</v>
      </c>
      <c r="P901" s="1"/>
    </row>
    <row r="902" spans="1:16" ht="41.25" customHeight="1" x14ac:dyDescent="0.3">
      <c r="A902" s="286"/>
      <c r="B902" s="287"/>
      <c r="C902" s="286"/>
      <c r="D902" s="286"/>
      <c r="E902" s="286"/>
      <c r="F902" s="286"/>
      <c r="G902" s="1"/>
      <c r="H902" s="1"/>
      <c r="I902" s="1"/>
      <c r="J902" s="1"/>
      <c r="K902" s="1"/>
      <c r="L902" s="1">
        <v>2800</v>
      </c>
      <c r="M902" s="1">
        <v>2800</v>
      </c>
      <c r="N902" s="1" t="s">
        <v>20</v>
      </c>
      <c r="O902" s="1">
        <v>279114011</v>
      </c>
      <c r="P902" s="2"/>
    </row>
    <row r="903" spans="1:16" ht="41.25" customHeight="1" x14ac:dyDescent="0.3">
      <c r="A903" s="286"/>
      <c r="B903" s="287" t="s">
        <v>387</v>
      </c>
      <c r="C903" s="286" t="s">
        <v>366</v>
      </c>
      <c r="D903" s="286"/>
      <c r="E903" s="1" t="s">
        <v>52</v>
      </c>
      <c r="F903" s="286" t="s">
        <v>103</v>
      </c>
      <c r="G903" s="1"/>
      <c r="H903" s="1"/>
      <c r="I903" s="1"/>
      <c r="J903" s="1"/>
      <c r="K903" s="1"/>
      <c r="L903" s="1">
        <v>1</v>
      </c>
      <c r="M903" s="5"/>
      <c r="N903" s="1"/>
      <c r="O903" s="1" t="s">
        <v>872</v>
      </c>
      <c r="P903" s="2"/>
    </row>
    <row r="904" spans="1:16" ht="41.25" customHeight="1" x14ac:dyDescent="0.3">
      <c r="A904" s="286"/>
      <c r="B904" s="287"/>
      <c r="C904" s="286"/>
      <c r="D904" s="286"/>
      <c r="E904" s="286" t="s">
        <v>41</v>
      </c>
      <c r="F904" s="286"/>
      <c r="G904" s="1"/>
      <c r="H904" s="1"/>
      <c r="I904" s="1"/>
      <c r="J904" s="1"/>
      <c r="K904" s="1"/>
      <c r="L904" s="1">
        <v>570</v>
      </c>
      <c r="M904" s="5"/>
      <c r="N904" s="1" t="s">
        <v>37</v>
      </c>
      <c r="O904" s="1">
        <v>279114015</v>
      </c>
      <c r="P904" s="2"/>
    </row>
    <row r="905" spans="1:16" ht="41.25" customHeight="1" x14ac:dyDescent="0.3">
      <c r="A905" s="286"/>
      <c r="B905" s="287"/>
      <c r="C905" s="286"/>
      <c r="D905" s="286"/>
      <c r="E905" s="286"/>
      <c r="F905" s="286"/>
      <c r="G905" s="1"/>
      <c r="H905" s="1"/>
      <c r="I905" s="1"/>
      <c r="J905" s="1"/>
      <c r="K905" s="1"/>
      <c r="L905" s="1">
        <v>1330</v>
      </c>
      <c r="M905" s="5"/>
      <c r="N905" s="1" t="s">
        <v>20</v>
      </c>
      <c r="O905" s="1">
        <v>279114011</v>
      </c>
      <c r="P905" s="2"/>
    </row>
    <row r="906" spans="1:16" ht="41.25" customHeight="1" x14ac:dyDescent="0.3">
      <c r="A906" s="286"/>
      <c r="B906" s="287" t="s">
        <v>388</v>
      </c>
      <c r="C906" s="286" t="s">
        <v>366</v>
      </c>
      <c r="D906" s="286"/>
      <c r="E906" s="1" t="s">
        <v>52</v>
      </c>
      <c r="F906" s="286" t="s">
        <v>103</v>
      </c>
      <c r="G906" s="1"/>
      <c r="H906" s="1"/>
      <c r="I906" s="1"/>
      <c r="J906" s="1"/>
      <c r="K906" s="1"/>
      <c r="L906" s="1">
        <v>1</v>
      </c>
      <c r="M906" s="5"/>
      <c r="N906" s="1"/>
      <c r="O906" s="1" t="s">
        <v>872</v>
      </c>
      <c r="P906" s="2"/>
    </row>
    <row r="907" spans="1:16" ht="41.25" customHeight="1" x14ac:dyDescent="0.3">
      <c r="A907" s="286"/>
      <c r="B907" s="287"/>
      <c r="C907" s="286"/>
      <c r="D907" s="286"/>
      <c r="E907" s="286" t="s">
        <v>41</v>
      </c>
      <c r="F907" s="286"/>
      <c r="G907" s="1"/>
      <c r="H907" s="1"/>
      <c r="I907" s="1"/>
      <c r="J907" s="1"/>
      <c r="K907" s="1"/>
      <c r="L907" s="1">
        <v>600</v>
      </c>
      <c r="M907" s="5"/>
      <c r="N907" s="1" t="s">
        <v>37</v>
      </c>
      <c r="O907" s="1">
        <v>279114015</v>
      </c>
      <c r="P907" s="1"/>
    </row>
    <row r="908" spans="1:16" ht="41.25" customHeight="1" x14ac:dyDescent="0.3">
      <c r="A908" s="286"/>
      <c r="B908" s="287"/>
      <c r="C908" s="286"/>
      <c r="D908" s="286"/>
      <c r="E908" s="286"/>
      <c r="F908" s="286"/>
      <c r="G908" s="1"/>
      <c r="H908" s="1"/>
      <c r="I908" s="1"/>
      <c r="J908" s="1"/>
      <c r="K908" s="1"/>
      <c r="L908" s="1">
        <v>1400</v>
      </c>
      <c r="M908" s="5"/>
      <c r="N908" s="1" t="s">
        <v>20</v>
      </c>
      <c r="O908" s="1">
        <v>279114011</v>
      </c>
      <c r="P908" s="2"/>
    </row>
    <row r="909" spans="1:16" ht="41.25" customHeight="1" x14ac:dyDescent="0.3">
      <c r="A909" s="286"/>
      <c r="B909" s="287" t="s">
        <v>389</v>
      </c>
      <c r="C909" s="286" t="s">
        <v>366</v>
      </c>
      <c r="D909" s="286"/>
      <c r="E909" s="1" t="s">
        <v>52</v>
      </c>
      <c r="F909" s="286" t="s">
        <v>103</v>
      </c>
      <c r="G909" s="1"/>
      <c r="H909" s="1"/>
      <c r="I909" s="1"/>
      <c r="J909" s="1"/>
      <c r="K909" s="1"/>
      <c r="L909" s="1">
        <v>1</v>
      </c>
      <c r="M909" s="5"/>
      <c r="N909" s="1"/>
      <c r="O909" s="1" t="s">
        <v>872</v>
      </c>
      <c r="P909" s="2"/>
    </row>
    <row r="910" spans="1:16" ht="41.25" customHeight="1" x14ac:dyDescent="0.3">
      <c r="A910" s="286"/>
      <c r="B910" s="287"/>
      <c r="C910" s="286"/>
      <c r="D910" s="286"/>
      <c r="E910" s="286" t="s">
        <v>41</v>
      </c>
      <c r="F910" s="286"/>
      <c r="G910" s="1"/>
      <c r="H910" s="1"/>
      <c r="I910" s="1"/>
      <c r="J910" s="1"/>
      <c r="K910" s="1"/>
      <c r="L910" s="1">
        <v>288</v>
      </c>
      <c r="M910" s="5"/>
      <c r="N910" s="1" t="s">
        <v>37</v>
      </c>
      <c r="O910" s="1">
        <v>279114015</v>
      </c>
      <c r="P910" s="1"/>
    </row>
    <row r="911" spans="1:16" ht="41.25" customHeight="1" x14ac:dyDescent="0.3">
      <c r="A911" s="286"/>
      <c r="B911" s="287"/>
      <c r="C911" s="286"/>
      <c r="D911" s="286"/>
      <c r="E911" s="286"/>
      <c r="F911" s="286"/>
      <c r="G911" s="1"/>
      <c r="H911" s="1"/>
      <c r="I911" s="1"/>
      <c r="J911" s="1"/>
      <c r="K911" s="1"/>
      <c r="L911" s="1">
        <v>672</v>
      </c>
      <c r="M911" s="5"/>
      <c r="N911" s="1" t="s">
        <v>20</v>
      </c>
      <c r="O911" s="1">
        <v>279114011</v>
      </c>
      <c r="P911" s="2"/>
    </row>
    <row r="912" spans="1:16" ht="41.25" customHeight="1" x14ac:dyDescent="0.3">
      <c r="A912" s="286"/>
      <c r="B912" s="287" t="s">
        <v>450</v>
      </c>
      <c r="C912" s="286" t="s">
        <v>366</v>
      </c>
      <c r="D912" s="286"/>
      <c r="E912" s="1" t="s">
        <v>52</v>
      </c>
      <c r="F912" s="286" t="s">
        <v>103</v>
      </c>
      <c r="G912" s="1"/>
      <c r="H912" s="1"/>
      <c r="I912" s="1"/>
      <c r="J912" s="1"/>
      <c r="K912" s="1"/>
      <c r="L912" s="1">
        <v>1</v>
      </c>
      <c r="M912" s="5"/>
      <c r="N912" s="1"/>
      <c r="O912" s="1" t="s">
        <v>872</v>
      </c>
      <c r="P912" s="2"/>
    </row>
    <row r="913" spans="1:16" ht="41.25" customHeight="1" x14ac:dyDescent="0.3">
      <c r="A913" s="286"/>
      <c r="B913" s="287"/>
      <c r="C913" s="286"/>
      <c r="D913" s="286"/>
      <c r="E913" s="286" t="s">
        <v>41</v>
      </c>
      <c r="F913" s="286"/>
      <c r="G913" s="1"/>
      <c r="H913" s="1"/>
      <c r="I913" s="1"/>
      <c r="J913" s="1"/>
      <c r="K913" s="1"/>
      <c r="L913" s="1">
        <v>540</v>
      </c>
      <c r="M913" s="5"/>
      <c r="N913" s="1" t="s">
        <v>37</v>
      </c>
      <c r="O913" s="1">
        <v>279114015</v>
      </c>
      <c r="P913" s="1"/>
    </row>
    <row r="914" spans="1:16" ht="41.25" customHeight="1" x14ac:dyDescent="0.3">
      <c r="A914" s="286"/>
      <c r="B914" s="287"/>
      <c r="C914" s="286"/>
      <c r="D914" s="286"/>
      <c r="E914" s="286"/>
      <c r="F914" s="286"/>
      <c r="G914" s="1"/>
      <c r="H914" s="1"/>
      <c r="I914" s="1"/>
      <c r="J914" s="1"/>
      <c r="K914" s="1"/>
      <c r="L914" s="1">
        <v>1260</v>
      </c>
      <c r="M914" s="5"/>
      <c r="N914" s="1" t="s">
        <v>20</v>
      </c>
      <c r="O914" s="1">
        <v>279114011</v>
      </c>
      <c r="P914" s="2"/>
    </row>
    <row r="915" spans="1:16" ht="41.25" customHeight="1" x14ac:dyDescent="0.3">
      <c r="A915" s="286"/>
      <c r="B915" s="287" t="s">
        <v>390</v>
      </c>
      <c r="C915" s="286" t="s">
        <v>366</v>
      </c>
      <c r="D915" s="286"/>
      <c r="E915" s="1" t="s">
        <v>52</v>
      </c>
      <c r="F915" s="286" t="s">
        <v>103</v>
      </c>
      <c r="G915" s="1"/>
      <c r="H915" s="1"/>
      <c r="I915" s="1"/>
      <c r="J915" s="1"/>
      <c r="K915" s="1"/>
      <c r="L915" s="1">
        <v>1</v>
      </c>
      <c r="M915" s="5"/>
      <c r="N915" s="1"/>
      <c r="O915" s="1" t="s">
        <v>872</v>
      </c>
      <c r="P915" s="2"/>
    </row>
    <row r="916" spans="1:16" ht="41.25" customHeight="1" x14ac:dyDescent="0.3">
      <c r="A916" s="286"/>
      <c r="B916" s="287"/>
      <c r="C916" s="286"/>
      <c r="D916" s="286"/>
      <c r="E916" s="286" t="s">
        <v>41</v>
      </c>
      <c r="F916" s="286"/>
      <c r="G916" s="1"/>
      <c r="H916" s="1"/>
      <c r="I916" s="1"/>
      <c r="J916" s="1"/>
      <c r="K916" s="1"/>
      <c r="L916" s="1">
        <v>156</v>
      </c>
      <c r="M916" s="5"/>
      <c r="N916" s="1" t="s">
        <v>37</v>
      </c>
      <c r="O916" s="1">
        <v>279114015</v>
      </c>
      <c r="P916" s="1"/>
    </row>
    <row r="917" spans="1:16" ht="41.25" customHeight="1" x14ac:dyDescent="0.3">
      <c r="A917" s="286"/>
      <c r="B917" s="287"/>
      <c r="C917" s="286"/>
      <c r="D917" s="286"/>
      <c r="E917" s="286"/>
      <c r="F917" s="286"/>
      <c r="G917" s="1"/>
      <c r="H917" s="1"/>
      <c r="I917" s="1"/>
      <c r="J917" s="1"/>
      <c r="K917" s="1"/>
      <c r="L917" s="1">
        <v>364</v>
      </c>
      <c r="M917" s="5"/>
      <c r="N917" s="1" t="s">
        <v>20</v>
      </c>
      <c r="O917" s="1">
        <v>279114011</v>
      </c>
      <c r="P917" s="2"/>
    </row>
    <row r="918" spans="1:16" ht="41.25" customHeight="1" x14ac:dyDescent="0.3">
      <c r="A918" s="286"/>
      <c r="B918" s="287" t="s">
        <v>391</v>
      </c>
      <c r="C918" s="286" t="s">
        <v>366</v>
      </c>
      <c r="D918" s="286"/>
      <c r="E918" s="1" t="s">
        <v>52</v>
      </c>
      <c r="F918" s="286" t="s">
        <v>103</v>
      </c>
      <c r="G918" s="1"/>
      <c r="H918" s="1"/>
      <c r="I918" s="1"/>
      <c r="J918" s="1"/>
      <c r="K918" s="1"/>
      <c r="L918" s="1">
        <v>1</v>
      </c>
      <c r="M918" s="5"/>
      <c r="N918" s="1"/>
      <c r="O918" s="1" t="s">
        <v>872</v>
      </c>
      <c r="P918" s="2"/>
    </row>
    <row r="919" spans="1:16" ht="41.25" customHeight="1" x14ac:dyDescent="0.3">
      <c r="A919" s="286"/>
      <c r="B919" s="287"/>
      <c r="C919" s="286"/>
      <c r="D919" s="286"/>
      <c r="E919" s="286" t="s">
        <v>41</v>
      </c>
      <c r="F919" s="286"/>
      <c r="G919" s="1"/>
      <c r="H919" s="1"/>
      <c r="I919" s="1"/>
      <c r="J919" s="1"/>
      <c r="K919" s="1"/>
      <c r="L919" s="1">
        <v>180</v>
      </c>
      <c r="M919" s="5"/>
      <c r="N919" s="1" t="s">
        <v>37</v>
      </c>
      <c r="O919" s="1">
        <v>279114015</v>
      </c>
      <c r="P919" s="1"/>
    </row>
    <row r="920" spans="1:16" ht="41.25" customHeight="1" x14ac:dyDescent="0.3">
      <c r="A920" s="286"/>
      <c r="B920" s="287"/>
      <c r="C920" s="286"/>
      <c r="D920" s="286"/>
      <c r="E920" s="286"/>
      <c r="F920" s="286"/>
      <c r="G920" s="1"/>
      <c r="H920" s="1"/>
      <c r="I920" s="1"/>
      <c r="J920" s="1"/>
      <c r="K920" s="1"/>
      <c r="L920" s="1">
        <v>420</v>
      </c>
      <c r="M920" s="5"/>
      <c r="N920" s="1" t="s">
        <v>20</v>
      </c>
      <c r="O920" s="1">
        <v>279114011</v>
      </c>
      <c r="P920" s="2"/>
    </row>
    <row r="921" spans="1:16" ht="41.25" customHeight="1" x14ac:dyDescent="0.3">
      <c r="A921" s="286"/>
      <c r="B921" s="287" t="s">
        <v>392</v>
      </c>
      <c r="C921" s="286" t="s">
        <v>366</v>
      </c>
      <c r="D921" s="286"/>
      <c r="E921" s="1" t="s">
        <v>52</v>
      </c>
      <c r="F921" s="286" t="s">
        <v>103</v>
      </c>
      <c r="G921" s="1"/>
      <c r="H921" s="1"/>
      <c r="I921" s="1"/>
      <c r="J921" s="1"/>
      <c r="K921" s="1"/>
      <c r="L921" s="1">
        <v>1</v>
      </c>
      <c r="M921" s="5"/>
      <c r="N921" s="1"/>
      <c r="O921" s="1" t="s">
        <v>872</v>
      </c>
      <c r="P921" s="2"/>
    </row>
    <row r="922" spans="1:16" ht="41.25" customHeight="1" x14ac:dyDescent="0.3">
      <c r="A922" s="286"/>
      <c r="B922" s="287"/>
      <c r="C922" s="286"/>
      <c r="D922" s="286"/>
      <c r="E922" s="286" t="s">
        <v>41</v>
      </c>
      <c r="F922" s="286"/>
      <c r="G922" s="1"/>
      <c r="H922" s="1"/>
      <c r="I922" s="1"/>
      <c r="J922" s="1"/>
      <c r="K922" s="1"/>
      <c r="L922" s="1">
        <v>76.2</v>
      </c>
      <c r="M922" s="5"/>
      <c r="N922" s="1" t="s">
        <v>37</v>
      </c>
      <c r="O922" s="1">
        <v>279114015</v>
      </c>
      <c r="P922" s="1"/>
    </row>
    <row r="923" spans="1:16" ht="41.25" customHeight="1" x14ac:dyDescent="0.3">
      <c r="A923" s="286"/>
      <c r="B923" s="287"/>
      <c r="C923" s="286"/>
      <c r="D923" s="286"/>
      <c r="E923" s="286"/>
      <c r="F923" s="286"/>
      <c r="G923" s="1"/>
      <c r="H923" s="1"/>
      <c r="I923" s="1"/>
      <c r="J923" s="1"/>
      <c r="K923" s="1"/>
      <c r="L923" s="1">
        <v>177.8</v>
      </c>
      <c r="M923" s="5"/>
      <c r="N923" s="1" t="s">
        <v>20</v>
      </c>
      <c r="O923" s="1">
        <v>279114011</v>
      </c>
      <c r="P923" s="2"/>
    </row>
    <row r="924" spans="1:16" ht="41.25" customHeight="1" x14ac:dyDescent="0.3">
      <c r="A924" s="286"/>
      <c r="B924" s="287" t="s">
        <v>393</v>
      </c>
      <c r="C924" s="286" t="s">
        <v>366</v>
      </c>
      <c r="D924" s="286"/>
      <c r="E924" s="1" t="s">
        <v>52</v>
      </c>
      <c r="F924" s="286" t="s">
        <v>103</v>
      </c>
      <c r="G924" s="1"/>
      <c r="H924" s="1"/>
      <c r="I924" s="1"/>
      <c r="J924" s="1"/>
      <c r="K924" s="1"/>
      <c r="L924" s="1">
        <v>1</v>
      </c>
      <c r="M924" s="5"/>
      <c r="N924" s="1"/>
      <c r="O924" s="1" t="s">
        <v>872</v>
      </c>
      <c r="P924" s="2"/>
    </row>
    <row r="925" spans="1:16" ht="41.25" customHeight="1" x14ac:dyDescent="0.3">
      <c r="A925" s="286"/>
      <c r="B925" s="287"/>
      <c r="C925" s="286"/>
      <c r="D925" s="286"/>
      <c r="E925" s="286" t="s">
        <v>41</v>
      </c>
      <c r="F925" s="286"/>
      <c r="G925" s="1"/>
      <c r="H925" s="1"/>
      <c r="I925" s="1"/>
      <c r="J925" s="1"/>
      <c r="K925" s="1"/>
      <c r="L925" s="1">
        <v>285</v>
      </c>
      <c r="M925" s="5"/>
      <c r="N925" s="1" t="s">
        <v>37</v>
      </c>
      <c r="O925" s="1">
        <v>279114015</v>
      </c>
      <c r="P925" s="1"/>
    </row>
    <row r="926" spans="1:16" ht="41.25" customHeight="1" x14ac:dyDescent="0.3">
      <c r="A926" s="286"/>
      <c r="B926" s="287"/>
      <c r="C926" s="286"/>
      <c r="D926" s="286"/>
      <c r="E926" s="286"/>
      <c r="F926" s="286"/>
      <c r="G926" s="1"/>
      <c r="H926" s="1"/>
      <c r="I926" s="1"/>
      <c r="J926" s="1"/>
      <c r="K926" s="1"/>
      <c r="L926" s="1">
        <v>665</v>
      </c>
      <c r="M926" s="5"/>
      <c r="N926" s="1" t="s">
        <v>20</v>
      </c>
      <c r="O926" s="1">
        <v>279114011</v>
      </c>
      <c r="P926" s="2"/>
    </row>
    <row r="927" spans="1:16" ht="41.25" customHeight="1" x14ac:dyDescent="0.3">
      <c r="A927" s="286"/>
      <c r="B927" s="287" t="s">
        <v>394</v>
      </c>
      <c r="C927" s="286" t="s">
        <v>366</v>
      </c>
      <c r="D927" s="286"/>
      <c r="E927" s="1" t="s">
        <v>52</v>
      </c>
      <c r="F927" s="286" t="s">
        <v>103</v>
      </c>
      <c r="G927" s="1"/>
      <c r="H927" s="1"/>
      <c r="I927" s="1"/>
      <c r="J927" s="1"/>
      <c r="K927" s="1"/>
      <c r="L927" s="1">
        <v>1</v>
      </c>
      <c r="M927" s="5"/>
      <c r="N927" s="1"/>
      <c r="O927" s="1" t="s">
        <v>872</v>
      </c>
      <c r="P927" s="2"/>
    </row>
    <row r="928" spans="1:16" ht="41.25" customHeight="1" x14ac:dyDescent="0.3">
      <c r="A928" s="286"/>
      <c r="B928" s="287"/>
      <c r="C928" s="286"/>
      <c r="D928" s="286"/>
      <c r="E928" s="286" t="s">
        <v>41</v>
      </c>
      <c r="F928" s="286"/>
      <c r="G928" s="1"/>
      <c r="H928" s="1"/>
      <c r="I928" s="1"/>
      <c r="J928" s="1"/>
      <c r="K928" s="1"/>
      <c r="L928" s="1">
        <v>900</v>
      </c>
      <c r="M928" s="5"/>
      <c r="N928" s="1" t="s">
        <v>37</v>
      </c>
      <c r="O928" s="1">
        <v>279114015</v>
      </c>
      <c r="P928" s="1"/>
    </row>
    <row r="929" spans="1:16" ht="41.25" customHeight="1" x14ac:dyDescent="0.3">
      <c r="A929" s="286"/>
      <c r="B929" s="287"/>
      <c r="C929" s="286"/>
      <c r="D929" s="286"/>
      <c r="E929" s="286"/>
      <c r="F929" s="286"/>
      <c r="G929" s="1"/>
      <c r="H929" s="1"/>
      <c r="I929" s="1"/>
      <c r="J929" s="1"/>
      <c r="K929" s="1"/>
      <c r="L929" s="1">
        <v>2100</v>
      </c>
      <c r="M929" s="5"/>
      <c r="N929" s="1" t="s">
        <v>20</v>
      </c>
      <c r="O929" s="1">
        <v>279114011</v>
      </c>
      <c r="P929" s="2"/>
    </row>
    <row r="930" spans="1:16" ht="41.25" customHeight="1" x14ac:dyDescent="0.3">
      <c r="A930" s="286"/>
      <c r="B930" s="287" t="s">
        <v>395</v>
      </c>
      <c r="C930" s="286" t="s">
        <v>366</v>
      </c>
      <c r="D930" s="286"/>
      <c r="E930" s="1" t="s">
        <v>52</v>
      </c>
      <c r="F930" s="286" t="s">
        <v>103</v>
      </c>
      <c r="G930" s="1"/>
      <c r="H930" s="1"/>
      <c r="I930" s="1"/>
      <c r="J930" s="1"/>
      <c r="K930" s="1"/>
      <c r="L930" s="1">
        <v>1</v>
      </c>
      <c r="M930" s="5"/>
      <c r="N930" s="1"/>
      <c r="O930" s="1" t="s">
        <v>872</v>
      </c>
      <c r="P930" s="2"/>
    </row>
    <row r="931" spans="1:16" ht="41.25" customHeight="1" x14ac:dyDescent="0.3">
      <c r="A931" s="286"/>
      <c r="B931" s="287"/>
      <c r="C931" s="286"/>
      <c r="D931" s="286"/>
      <c r="E931" s="286" t="s">
        <v>41</v>
      </c>
      <c r="F931" s="286"/>
      <c r="G931" s="1"/>
      <c r="H931" s="1"/>
      <c r="I931" s="1"/>
      <c r="J931" s="1"/>
      <c r="K931" s="1"/>
      <c r="L931" s="1">
        <v>510</v>
      </c>
      <c r="M931" s="5"/>
      <c r="N931" s="1" t="s">
        <v>37</v>
      </c>
      <c r="O931" s="1">
        <v>279114015</v>
      </c>
      <c r="P931" s="1"/>
    </row>
    <row r="932" spans="1:16" ht="41.25" customHeight="1" x14ac:dyDescent="0.3">
      <c r="A932" s="286"/>
      <c r="B932" s="287"/>
      <c r="C932" s="286"/>
      <c r="D932" s="286"/>
      <c r="E932" s="286"/>
      <c r="F932" s="286"/>
      <c r="G932" s="1"/>
      <c r="H932" s="1"/>
      <c r="I932" s="1"/>
      <c r="J932" s="1"/>
      <c r="K932" s="1"/>
      <c r="L932" s="1">
        <v>1190</v>
      </c>
      <c r="M932" s="5"/>
      <c r="N932" s="1" t="s">
        <v>20</v>
      </c>
      <c r="O932" s="1">
        <v>279114011</v>
      </c>
      <c r="P932" s="2"/>
    </row>
    <row r="933" spans="1:16" ht="41.25" customHeight="1" x14ac:dyDescent="0.3">
      <c r="A933" s="286"/>
      <c r="B933" s="287" t="s">
        <v>396</v>
      </c>
      <c r="C933" s="286" t="s">
        <v>366</v>
      </c>
      <c r="D933" s="286"/>
      <c r="E933" s="1" t="s">
        <v>52</v>
      </c>
      <c r="F933" s="286" t="s">
        <v>103</v>
      </c>
      <c r="G933" s="1"/>
      <c r="H933" s="1"/>
      <c r="I933" s="1"/>
      <c r="J933" s="1"/>
      <c r="K933" s="1"/>
      <c r="L933" s="1">
        <v>1</v>
      </c>
      <c r="M933" s="5"/>
      <c r="N933" s="1"/>
      <c r="O933" s="1" t="s">
        <v>872</v>
      </c>
      <c r="P933" s="2"/>
    </row>
    <row r="934" spans="1:16" ht="41.25" customHeight="1" x14ac:dyDescent="0.3">
      <c r="A934" s="286"/>
      <c r="B934" s="287"/>
      <c r="C934" s="286"/>
      <c r="D934" s="286"/>
      <c r="E934" s="286" t="s">
        <v>41</v>
      </c>
      <c r="F934" s="286"/>
      <c r="G934" s="1"/>
      <c r="H934" s="1"/>
      <c r="I934" s="1"/>
      <c r="J934" s="1"/>
      <c r="K934" s="1"/>
      <c r="L934" s="1">
        <v>286.8</v>
      </c>
      <c r="M934" s="5"/>
      <c r="N934" s="1" t="s">
        <v>37</v>
      </c>
      <c r="O934" s="1">
        <v>279114015</v>
      </c>
      <c r="P934" s="1"/>
    </row>
    <row r="935" spans="1:16" ht="41.25" customHeight="1" x14ac:dyDescent="0.3">
      <c r="A935" s="286"/>
      <c r="B935" s="287"/>
      <c r="C935" s="286"/>
      <c r="D935" s="286"/>
      <c r="E935" s="286"/>
      <c r="F935" s="286"/>
      <c r="G935" s="1"/>
      <c r="H935" s="1"/>
      <c r="I935" s="1"/>
      <c r="J935" s="1"/>
      <c r="K935" s="1"/>
      <c r="L935" s="1">
        <v>669.2</v>
      </c>
      <c r="M935" s="5"/>
      <c r="N935" s="1" t="s">
        <v>20</v>
      </c>
      <c r="O935" s="1">
        <v>279114011</v>
      </c>
      <c r="P935" s="2"/>
    </row>
    <row r="936" spans="1:16" ht="41.25" customHeight="1" x14ac:dyDescent="0.3">
      <c r="A936" s="286"/>
      <c r="B936" s="287" t="s">
        <v>397</v>
      </c>
      <c r="C936" s="286" t="s">
        <v>366</v>
      </c>
      <c r="D936" s="286"/>
      <c r="E936" s="1" t="s">
        <v>52</v>
      </c>
      <c r="F936" s="286" t="s">
        <v>103</v>
      </c>
      <c r="G936" s="1"/>
      <c r="H936" s="1"/>
      <c r="I936" s="1"/>
      <c r="J936" s="1"/>
      <c r="K936" s="1"/>
      <c r="L936" s="1">
        <v>1</v>
      </c>
      <c r="M936" s="5"/>
      <c r="N936" s="1"/>
      <c r="O936" s="1" t="s">
        <v>872</v>
      </c>
      <c r="P936" s="2"/>
    </row>
    <row r="937" spans="1:16" ht="41.25" customHeight="1" x14ac:dyDescent="0.3">
      <c r="A937" s="286"/>
      <c r="B937" s="287"/>
      <c r="C937" s="286"/>
      <c r="D937" s="286"/>
      <c r="E937" s="286" t="s">
        <v>41</v>
      </c>
      <c r="F937" s="286"/>
      <c r="G937" s="1"/>
      <c r="H937" s="1"/>
      <c r="I937" s="1"/>
      <c r="J937" s="1"/>
      <c r="K937" s="1"/>
      <c r="L937" s="1">
        <v>330</v>
      </c>
      <c r="M937" s="5"/>
      <c r="N937" s="1" t="s">
        <v>37</v>
      </c>
      <c r="O937" s="1">
        <v>279114015</v>
      </c>
      <c r="P937" s="1"/>
    </row>
    <row r="938" spans="1:16" ht="41.25" customHeight="1" x14ac:dyDescent="0.3">
      <c r="A938" s="286"/>
      <c r="B938" s="287"/>
      <c r="C938" s="286"/>
      <c r="D938" s="286"/>
      <c r="E938" s="286"/>
      <c r="F938" s="286"/>
      <c r="G938" s="1"/>
      <c r="H938" s="1"/>
      <c r="I938" s="1"/>
      <c r="J938" s="1"/>
      <c r="K938" s="1"/>
      <c r="L938" s="1">
        <v>770</v>
      </c>
      <c r="M938" s="5"/>
      <c r="N938" s="1" t="s">
        <v>20</v>
      </c>
      <c r="O938" s="1">
        <v>279114011</v>
      </c>
      <c r="P938" s="2"/>
    </row>
    <row r="939" spans="1:16" ht="41.25" customHeight="1" x14ac:dyDescent="0.3">
      <c r="A939" s="286"/>
      <c r="B939" s="287" t="s">
        <v>398</v>
      </c>
      <c r="C939" s="286" t="s">
        <v>366</v>
      </c>
      <c r="D939" s="286"/>
      <c r="E939" s="1" t="s">
        <v>52</v>
      </c>
      <c r="F939" s="286" t="s">
        <v>103</v>
      </c>
      <c r="G939" s="1"/>
      <c r="H939" s="1"/>
      <c r="I939" s="1"/>
      <c r="J939" s="1"/>
      <c r="K939" s="1"/>
      <c r="L939" s="1">
        <v>1</v>
      </c>
      <c r="M939" s="5"/>
      <c r="N939" s="1"/>
      <c r="O939" s="1" t="s">
        <v>872</v>
      </c>
      <c r="P939" s="2"/>
    </row>
    <row r="940" spans="1:16" ht="41.25" customHeight="1" x14ac:dyDescent="0.3">
      <c r="A940" s="286"/>
      <c r="B940" s="287"/>
      <c r="C940" s="286"/>
      <c r="D940" s="286"/>
      <c r="E940" s="286" t="s">
        <v>41</v>
      </c>
      <c r="F940" s="286"/>
      <c r="G940" s="1"/>
      <c r="H940" s="1"/>
      <c r="I940" s="1"/>
      <c r="J940" s="1"/>
      <c r="K940" s="1"/>
      <c r="L940" s="1">
        <v>258</v>
      </c>
      <c r="M940" s="5"/>
      <c r="N940" s="1" t="s">
        <v>37</v>
      </c>
      <c r="O940" s="1">
        <v>279114015</v>
      </c>
      <c r="P940" s="1"/>
    </row>
    <row r="941" spans="1:16" ht="41.25" customHeight="1" x14ac:dyDescent="0.3">
      <c r="A941" s="286"/>
      <c r="B941" s="287"/>
      <c r="C941" s="286"/>
      <c r="D941" s="286"/>
      <c r="E941" s="286"/>
      <c r="F941" s="286"/>
      <c r="G941" s="1"/>
      <c r="H941" s="1"/>
      <c r="I941" s="1"/>
      <c r="J941" s="1"/>
      <c r="K941" s="1"/>
      <c r="L941" s="1">
        <v>602</v>
      </c>
      <c r="M941" s="5"/>
      <c r="N941" s="1" t="s">
        <v>20</v>
      </c>
      <c r="O941" s="1">
        <v>279114011</v>
      </c>
      <c r="P941" s="2"/>
    </row>
    <row r="942" spans="1:16" ht="41.25" customHeight="1" x14ac:dyDescent="0.3">
      <c r="A942" s="286"/>
      <c r="B942" s="287" t="s">
        <v>399</v>
      </c>
      <c r="C942" s="286" t="s">
        <v>366</v>
      </c>
      <c r="D942" s="286"/>
      <c r="E942" s="1" t="s">
        <v>52</v>
      </c>
      <c r="F942" s="286" t="s">
        <v>103</v>
      </c>
      <c r="G942" s="1"/>
      <c r="H942" s="1"/>
      <c r="I942" s="1"/>
      <c r="J942" s="1"/>
      <c r="K942" s="1"/>
      <c r="L942" s="1"/>
      <c r="M942" s="1">
        <v>1</v>
      </c>
      <c r="N942" s="1"/>
      <c r="O942" s="1" t="s">
        <v>872</v>
      </c>
      <c r="P942" s="2"/>
    </row>
    <row r="943" spans="1:16" ht="41.25" customHeight="1" x14ac:dyDescent="0.3">
      <c r="A943" s="286"/>
      <c r="B943" s="287"/>
      <c r="C943" s="286"/>
      <c r="D943" s="286"/>
      <c r="E943" s="286" t="s">
        <v>41</v>
      </c>
      <c r="F943" s="286"/>
      <c r="G943" s="1"/>
      <c r="H943" s="1"/>
      <c r="I943" s="1"/>
      <c r="J943" s="1"/>
      <c r="K943" s="1"/>
      <c r="L943" s="1">
        <v>2000</v>
      </c>
      <c r="M943" s="1">
        <v>2500</v>
      </c>
      <c r="N943" s="1" t="s">
        <v>37</v>
      </c>
      <c r="O943" s="1">
        <v>279114015</v>
      </c>
      <c r="P943" s="1"/>
    </row>
    <row r="944" spans="1:16" ht="41.25" customHeight="1" x14ac:dyDescent="0.3">
      <c r="A944" s="286"/>
      <c r="B944" s="287"/>
      <c r="C944" s="286"/>
      <c r="D944" s="286"/>
      <c r="E944" s="286"/>
      <c r="F944" s="286"/>
      <c r="G944" s="1"/>
      <c r="H944" s="1"/>
      <c r="I944" s="1"/>
      <c r="J944" s="1"/>
      <c r="K944" s="1"/>
      <c r="L944" s="1">
        <v>5000</v>
      </c>
      <c r="M944" s="1">
        <v>5500</v>
      </c>
      <c r="N944" s="1" t="s">
        <v>20</v>
      </c>
      <c r="O944" s="1">
        <v>279114011</v>
      </c>
      <c r="P944" s="2"/>
    </row>
    <row r="945" spans="1:16" ht="41.25" customHeight="1" x14ac:dyDescent="0.3">
      <c r="A945" s="286"/>
      <c r="B945" s="287" t="s">
        <v>401</v>
      </c>
      <c r="C945" s="286" t="s">
        <v>366</v>
      </c>
      <c r="D945" s="286"/>
      <c r="E945" s="1" t="s">
        <v>52</v>
      </c>
      <c r="F945" s="286" t="s">
        <v>103</v>
      </c>
      <c r="G945" s="1"/>
      <c r="H945" s="1"/>
      <c r="I945" s="1"/>
      <c r="J945" s="1"/>
      <c r="K945" s="1"/>
      <c r="L945" s="1">
        <v>1</v>
      </c>
      <c r="M945" s="5"/>
      <c r="N945" s="1"/>
      <c r="O945" s="1" t="s">
        <v>872</v>
      </c>
      <c r="P945" s="2"/>
    </row>
    <row r="946" spans="1:16" ht="41.25" customHeight="1" x14ac:dyDescent="0.3">
      <c r="A946" s="286"/>
      <c r="B946" s="287"/>
      <c r="C946" s="286"/>
      <c r="D946" s="286"/>
      <c r="E946" s="286" t="s">
        <v>41</v>
      </c>
      <c r="F946" s="286"/>
      <c r="G946" s="1"/>
      <c r="H946" s="1"/>
      <c r="I946" s="1"/>
      <c r="J946" s="1"/>
      <c r="K946" s="1"/>
      <c r="L946" s="1">
        <v>390</v>
      </c>
      <c r="M946" s="5"/>
      <c r="N946" s="1" t="s">
        <v>37</v>
      </c>
      <c r="O946" s="1">
        <v>279114015</v>
      </c>
      <c r="P946" s="1"/>
    </row>
    <row r="947" spans="1:16" ht="41.25" customHeight="1" x14ac:dyDescent="0.3">
      <c r="A947" s="286"/>
      <c r="B947" s="287"/>
      <c r="C947" s="286"/>
      <c r="D947" s="286"/>
      <c r="E947" s="286"/>
      <c r="F947" s="286"/>
      <c r="G947" s="1"/>
      <c r="H947" s="1"/>
      <c r="I947" s="1"/>
      <c r="J947" s="1"/>
      <c r="K947" s="1"/>
      <c r="L947" s="1">
        <v>910</v>
      </c>
      <c r="M947" s="5"/>
      <c r="N947" s="1" t="s">
        <v>20</v>
      </c>
      <c r="O947" s="1">
        <v>279114011</v>
      </c>
      <c r="P947" s="2"/>
    </row>
    <row r="948" spans="1:16" ht="41.25" customHeight="1" x14ac:dyDescent="0.3">
      <c r="A948" s="286"/>
      <c r="B948" s="287" t="s">
        <v>400</v>
      </c>
      <c r="C948" s="286" t="s">
        <v>366</v>
      </c>
      <c r="D948" s="286"/>
      <c r="E948" s="1" t="s">
        <v>52</v>
      </c>
      <c r="F948" s="286" t="s">
        <v>103</v>
      </c>
      <c r="G948" s="1"/>
      <c r="H948" s="1"/>
      <c r="I948" s="1"/>
      <c r="J948" s="1"/>
      <c r="K948" s="1"/>
      <c r="L948" s="1">
        <v>1</v>
      </c>
      <c r="M948" s="5"/>
      <c r="N948" s="1"/>
      <c r="O948" s="1" t="s">
        <v>872</v>
      </c>
      <c r="P948" s="2"/>
    </row>
    <row r="949" spans="1:16" ht="41.25" customHeight="1" x14ac:dyDescent="0.3">
      <c r="A949" s="286"/>
      <c r="B949" s="287"/>
      <c r="C949" s="286"/>
      <c r="D949" s="286"/>
      <c r="E949" s="286" t="s">
        <v>41</v>
      </c>
      <c r="F949" s="286"/>
      <c r="G949" s="1"/>
      <c r="H949" s="1"/>
      <c r="I949" s="1"/>
      <c r="J949" s="1"/>
      <c r="K949" s="1"/>
      <c r="L949" s="1">
        <v>330</v>
      </c>
      <c r="M949" s="5"/>
      <c r="N949" s="1" t="s">
        <v>37</v>
      </c>
      <c r="O949" s="1">
        <v>279114015</v>
      </c>
      <c r="P949" s="1"/>
    </row>
    <row r="950" spans="1:16" ht="41.25" customHeight="1" x14ac:dyDescent="0.3">
      <c r="A950" s="286"/>
      <c r="B950" s="287"/>
      <c r="C950" s="286"/>
      <c r="D950" s="286"/>
      <c r="E950" s="286"/>
      <c r="F950" s="286"/>
      <c r="G950" s="1"/>
      <c r="H950" s="1"/>
      <c r="I950" s="1"/>
      <c r="J950" s="1"/>
      <c r="K950" s="1"/>
      <c r="L950" s="1">
        <v>770</v>
      </c>
      <c r="M950" s="5"/>
      <c r="N950" s="1" t="s">
        <v>20</v>
      </c>
      <c r="O950" s="1">
        <v>279114011</v>
      </c>
      <c r="P950" s="2"/>
    </row>
    <row r="951" spans="1:16" ht="41.25" customHeight="1" x14ac:dyDescent="0.3">
      <c r="A951" s="286"/>
      <c r="B951" s="287" t="s">
        <v>402</v>
      </c>
      <c r="C951" s="286" t="s">
        <v>366</v>
      </c>
      <c r="D951" s="286"/>
      <c r="E951" s="1" t="s">
        <v>52</v>
      </c>
      <c r="F951" s="286" t="s">
        <v>103</v>
      </c>
      <c r="G951" s="1"/>
      <c r="H951" s="1"/>
      <c r="I951" s="1"/>
      <c r="J951" s="1"/>
      <c r="K951" s="1"/>
      <c r="L951" s="1"/>
      <c r="M951" s="1">
        <v>1</v>
      </c>
      <c r="N951" s="1"/>
      <c r="O951" s="1" t="s">
        <v>872</v>
      </c>
      <c r="P951" s="2"/>
    </row>
    <row r="952" spans="1:16" ht="41.25" customHeight="1" x14ac:dyDescent="0.3">
      <c r="A952" s="286"/>
      <c r="B952" s="287"/>
      <c r="C952" s="286"/>
      <c r="D952" s="286"/>
      <c r="E952" s="286" t="s">
        <v>41</v>
      </c>
      <c r="F952" s="286"/>
      <c r="G952" s="1"/>
      <c r="H952" s="1"/>
      <c r="I952" s="1"/>
      <c r="J952" s="1"/>
      <c r="K952" s="1"/>
      <c r="L952" s="1">
        <v>900</v>
      </c>
      <c r="M952" s="1">
        <v>900</v>
      </c>
      <c r="N952" s="1" t="s">
        <v>37</v>
      </c>
      <c r="O952" s="1">
        <v>279114015</v>
      </c>
      <c r="P952" s="1"/>
    </row>
    <row r="953" spans="1:16" ht="41.25" customHeight="1" x14ac:dyDescent="0.3">
      <c r="A953" s="286"/>
      <c r="B953" s="287"/>
      <c r="C953" s="286"/>
      <c r="D953" s="286"/>
      <c r="E953" s="286"/>
      <c r="F953" s="286"/>
      <c r="G953" s="1"/>
      <c r="H953" s="1"/>
      <c r="I953" s="1"/>
      <c r="J953" s="1"/>
      <c r="K953" s="1"/>
      <c r="L953" s="1">
        <v>2400</v>
      </c>
      <c r="M953" s="1">
        <v>2400</v>
      </c>
      <c r="N953" s="1" t="s">
        <v>20</v>
      </c>
      <c r="O953" s="1">
        <v>279114011</v>
      </c>
      <c r="P953" s="2"/>
    </row>
    <row r="954" spans="1:16" ht="41.25" customHeight="1" x14ac:dyDescent="0.3">
      <c r="A954" s="286"/>
      <c r="B954" s="287" t="s">
        <v>403</v>
      </c>
      <c r="C954" s="286" t="s">
        <v>366</v>
      </c>
      <c r="D954" s="286"/>
      <c r="E954" s="1" t="s">
        <v>52</v>
      </c>
      <c r="F954" s="286" t="s">
        <v>103</v>
      </c>
      <c r="G954" s="1"/>
      <c r="H954" s="1"/>
      <c r="I954" s="1"/>
      <c r="J954" s="1"/>
      <c r="K954" s="1"/>
      <c r="L954" s="1">
        <v>1</v>
      </c>
      <c r="M954" s="5"/>
      <c r="N954" s="1"/>
      <c r="O954" s="1" t="s">
        <v>872</v>
      </c>
      <c r="P954" s="2"/>
    </row>
    <row r="955" spans="1:16" ht="41.25" customHeight="1" x14ac:dyDescent="0.3">
      <c r="A955" s="286"/>
      <c r="B955" s="287"/>
      <c r="C955" s="286"/>
      <c r="D955" s="286"/>
      <c r="E955" s="286" t="s">
        <v>41</v>
      </c>
      <c r="F955" s="286"/>
      <c r="G955" s="1"/>
      <c r="H955" s="1"/>
      <c r="I955" s="1"/>
      <c r="J955" s="1"/>
      <c r="K955" s="1"/>
      <c r="L955" s="1">
        <v>540</v>
      </c>
      <c r="M955" s="5"/>
      <c r="N955" s="1" t="s">
        <v>37</v>
      </c>
      <c r="O955" s="1">
        <v>279114015</v>
      </c>
      <c r="P955" s="1"/>
    </row>
    <row r="956" spans="1:16" ht="41.25" customHeight="1" x14ac:dyDescent="0.3">
      <c r="A956" s="286"/>
      <c r="B956" s="287"/>
      <c r="C956" s="286"/>
      <c r="D956" s="286"/>
      <c r="E956" s="286"/>
      <c r="F956" s="286"/>
      <c r="G956" s="1"/>
      <c r="H956" s="1"/>
      <c r="I956" s="1"/>
      <c r="J956" s="1"/>
      <c r="K956" s="1"/>
      <c r="L956" s="1">
        <v>1260</v>
      </c>
      <c r="M956" s="5"/>
      <c r="N956" s="1" t="s">
        <v>20</v>
      </c>
      <c r="O956" s="1">
        <v>279114011</v>
      </c>
      <c r="P956" s="2"/>
    </row>
    <row r="957" spans="1:16" ht="41.25" customHeight="1" x14ac:dyDescent="0.3">
      <c r="A957" s="286"/>
      <c r="B957" s="287" t="s">
        <v>404</v>
      </c>
      <c r="C957" s="286" t="s">
        <v>366</v>
      </c>
      <c r="D957" s="286"/>
      <c r="E957" s="1" t="s">
        <v>52</v>
      </c>
      <c r="F957" s="286" t="s">
        <v>103</v>
      </c>
      <c r="G957" s="1"/>
      <c r="H957" s="1"/>
      <c r="I957" s="1"/>
      <c r="J957" s="1"/>
      <c r="K957" s="1"/>
      <c r="L957" s="1">
        <v>1</v>
      </c>
      <c r="M957" s="5"/>
      <c r="N957" s="1"/>
      <c r="O957" s="1" t="s">
        <v>872</v>
      </c>
      <c r="P957" s="2"/>
    </row>
    <row r="958" spans="1:16" ht="41.25" customHeight="1" x14ac:dyDescent="0.3">
      <c r="A958" s="286"/>
      <c r="B958" s="287"/>
      <c r="C958" s="286"/>
      <c r="D958" s="286"/>
      <c r="E958" s="286" t="s">
        <v>41</v>
      </c>
      <c r="F958" s="286"/>
      <c r="G958" s="1"/>
      <c r="H958" s="1"/>
      <c r="I958" s="1"/>
      <c r="J958" s="1"/>
      <c r="K958" s="1"/>
      <c r="L958" s="1">
        <v>600</v>
      </c>
      <c r="M958" s="5"/>
      <c r="N958" s="1" t="s">
        <v>37</v>
      </c>
      <c r="O958" s="1">
        <v>279114015</v>
      </c>
      <c r="P958" s="1"/>
    </row>
    <row r="959" spans="1:16" ht="41.25" customHeight="1" x14ac:dyDescent="0.3">
      <c r="A959" s="286"/>
      <c r="B959" s="287"/>
      <c r="C959" s="286"/>
      <c r="D959" s="286"/>
      <c r="E959" s="286"/>
      <c r="F959" s="286"/>
      <c r="G959" s="1"/>
      <c r="H959" s="1"/>
      <c r="I959" s="1"/>
      <c r="J959" s="1"/>
      <c r="K959" s="1"/>
      <c r="L959" s="1">
        <v>1400</v>
      </c>
      <c r="M959" s="5"/>
      <c r="N959" s="1" t="s">
        <v>20</v>
      </c>
      <c r="O959" s="1">
        <v>279114011</v>
      </c>
      <c r="P959" s="2"/>
    </row>
    <row r="960" spans="1:16" ht="41.25" customHeight="1" x14ac:dyDescent="0.3">
      <c r="A960" s="286"/>
      <c r="B960" s="287" t="s">
        <v>405</v>
      </c>
      <c r="C960" s="286" t="s">
        <v>366</v>
      </c>
      <c r="D960" s="286"/>
      <c r="E960" s="1" t="s">
        <v>52</v>
      </c>
      <c r="F960" s="286" t="s">
        <v>103</v>
      </c>
      <c r="G960" s="1"/>
      <c r="H960" s="1"/>
      <c r="I960" s="1"/>
      <c r="J960" s="1"/>
      <c r="K960" s="1"/>
      <c r="L960" s="1">
        <v>1</v>
      </c>
      <c r="M960" s="5"/>
      <c r="N960" s="1"/>
      <c r="O960" s="1" t="s">
        <v>872</v>
      </c>
      <c r="P960" s="2"/>
    </row>
    <row r="961" spans="1:16" ht="41.25" customHeight="1" x14ac:dyDescent="0.3">
      <c r="A961" s="286"/>
      <c r="B961" s="287"/>
      <c r="C961" s="286"/>
      <c r="D961" s="286"/>
      <c r="E961" s="286" t="s">
        <v>41</v>
      </c>
      <c r="F961" s="286"/>
      <c r="G961" s="1"/>
      <c r="H961" s="1"/>
      <c r="I961" s="1"/>
      <c r="J961" s="1"/>
      <c r="K961" s="1"/>
      <c r="L961" s="1">
        <v>300</v>
      </c>
      <c r="M961" s="5"/>
      <c r="N961" s="1" t="s">
        <v>37</v>
      </c>
      <c r="O961" s="1">
        <v>279114015</v>
      </c>
      <c r="P961" s="1"/>
    </row>
    <row r="962" spans="1:16" ht="41.25" customHeight="1" x14ac:dyDescent="0.3">
      <c r="A962" s="286"/>
      <c r="B962" s="287"/>
      <c r="C962" s="286"/>
      <c r="D962" s="286"/>
      <c r="E962" s="286"/>
      <c r="F962" s="286"/>
      <c r="G962" s="1"/>
      <c r="H962" s="1"/>
      <c r="I962" s="1"/>
      <c r="J962" s="1"/>
      <c r="K962" s="1"/>
      <c r="L962" s="1">
        <v>700</v>
      </c>
      <c r="M962" s="5"/>
      <c r="N962" s="1" t="s">
        <v>20</v>
      </c>
      <c r="O962" s="1">
        <v>279114011</v>
      </c>
      <c r="P962" s="2"/>
    </row>
    <row r="963" spans="1:16" ht="41.25" customHeight="1" x14ac:dyDescent="0.3">
      <c r="A963" s="286"/>
      <c r="B963" s="287" t="s">
        <v>406</v>
      </c>
      <c r="C963" s="286" t="s">
        <v>366</v>
      </c>
      <c r="D963" s="286"/>
      <c r="E963" s="1" t="s">
        <v>52</v>
      </c>
      <c r="F963" s="286" t="s">
        <v>103</v>
      </c>
      <c r="G963" s="1"/>
      <c r="H963" s="1"/>
      <c r="I963" s="1"/>
      <c r="J963" s="1"/>
      <c r="K963" s="1"/>
      <c r="L963" s="1"/>
      <c r="M963" s="1">
        <v>1</v>
      </c>
      <c r="N963" s="1"/>
      <c r="O963" s="1" t="s">
        <v>872</v>
      </c>
      <c r="P963" s="2"/>
    </row>
    <row r="964" spans="1:16" ht="41.25" customHeight="1" x14ac:dyDescent="0.3">
      <c r="A964" s="286"/>
      <c r="B964" s="287"/>
      <c r="C964" s="286"/>
      <c r="D964" s="286"/>
      <c r="E964" s="286" t="s">
        <v>41</v>
      </c>
      <c r="F964" s="286"/>
      <c r="G964" s="1"/>
      <c r="H964" s="1"/>
      <c r="I964" s="1"/>
      <c r="J964" s="1"/>
      <c r="K964" s="1"/>
      <c r="L964" s="1">
        <v>150</v>
      </c>
      <c r="M964" s="1">
        <v>180</v>
      </c>
      <c r="N964" s="1" t="s">
        <v>37</v>
      </c>
      <c r="O964" s="1">
        <v>279114015</v>
      </c>
      <c r="P964" s="1"/>
    </row>
    <row r="965" spans="1:16" ht="41.25" customHeight="1" x14ac:dyDescent="0.3">
      <c r="A965" s="286"/>
      <c r="B965" s="287"/>
      <c r="C965" s="286"/>
      <c r="D965" s="286"/>
      <c r="E965" s="286"/>
      <c r="F965" s="286"/>
      <c r="G965" s="1"/>
      <c r="H965" s="1"/>
      <c r="I965" s="1"/>
      <c r="J965" s="1"/>
      <c r="K965" s="1"/>
      <c r="L965" s="1"/>
      <c r="M965" s="1">
        <v>770</v>
      </c>
      <c r="N965" s="1" t="s">
        <v>20</v>
      </c>
      <c r="O965" s="1">
        <v>279114011</v>
      </c>
      <c r="P965" s="2"/>
    </row>
    <row r="966" spans="1:16" ht="41.25" customHeight="1" x14ac:dyDescent="0.3">
      <c r="A966" s="286"/>
      <c r="B966" s="287" t="s">
        <v>407</v>
      </c>
      <c r="C966" s="286" t="s">
        <v>366</v>
      </c>
      <c r="D966" s="286"/>
      <c r="E966" s="1" t="s">
        <v>52</v>
      </c>
      <c r="F966" s="286" t="s">
        <v>103</v>
      </c>
      <c r="G966" s="1"/>
      <c r="H966" s="1"/>
      <c r="I966" s="1"/>
      <c r="J966" s="1"/>
      <c r="K966" s="1"/>
      <c r="L966" s="1"/>
      <c r="M966" s="1">
        <v>1</v>
      </c>
      <c r="N966" s="1"/>
      <c r="O966" s="1" t="s">
        <v>872</v>
      </c>
      <c r="P966" s="2"/>
    </row>
    <row r="967" spans="1:16" ht="41.25" customHeight="1" x14ac:dyDescent="0.3">
      <c r="A967" s="286"/>
      <c r="B967" s="287"/>
      <c r="C967" s="286"/>
      <c r="D967" s="286"/>
      <c r="E967" s="286" t="s">
        <v>41</v>
      </c>
      <c r="F967" s="286"/>
      <c r="G967" s="1"/>
      <c r="H967" s="1"/>
      <c r="I967" s="1"/>
      <c r="J967" s="1"/>
      <c r="K967" s="1"/>
      <c r="L967" s="1">
        <v>150</v>
      </c>
      <c r="M967" s="1">
        <v>240</v>
      </c>
      <c r="N967" s="1" t="s">
        <v>37</v>
      </c>
      <c r="O967" s="1">
        <v>279114015</v>
      </c>
      <c r="P967" s="1"/>
    </row>
    <row r="968" spans="1:16" ht="41.25" customHeight="1" x14ac:dyDescent="0.3">
      <c r="A968" s="286"/>
      <c r="B968" s="287"/>
      <c r="C968" s="286"/>
      <c r="D968" s="286"/>
      <c r="E968" s="286"/>
      <c r="F968" s="286"/>
      <c r="G968" s="1"/>
      <c r="H968" s="1"/>
      <c r="I968" s="1"/>
      <c r="J968" s="1"/>
      <c r="K968" s="1"/>
      <c r="L968" s="1"/>
      <c r="M968" s="1">
        <v>910</v>
      </c>
      <c r="N968" s="1" t="s">
        <v>20</v>
      </c>
      <c r="O968" s="1">
        <v>279114011</v>
      </c>
      <c r="P968" s="2"/>
    </row>
    <row r="969" spans="1:16" ht="41.25" customHeight="1" x14ac:dyDescent="0.3">
      <c r="A969" s="286"/>
      <c r="B969" s="287" t="s">
        <v>408</v>
      </c>
      <c r="C969" s="286" t="s">
        <v>366</v>
      </c>
      <c r="D969" s="286"/>
      <c r="E969" s="1" t="s">
        <v>52</v>
      </c>
      <c r="F969" s="286" t="s">
        <v>103</v>
      </c>
      <c r="G969" s="1"/>
      <c r="H969" s="1"/>
      <c r="I969" s="1"/>
      <c r="J969" s="1"/>
      <c r="K969" s="1"/>
      <c r="L969" s="1"/>
      <c r="M969" s="1">
        <v>1</v>
      </c>
      <c r="N969" s="1"/>
      <c r="O969" s="1" t="s">
        <v>872</v>
      </c>
      <c r="P969" s="2"/>
    </row>
    <row r="970" spans="1:16" ht="41.25" customHeight="1" x14ac:dyDescent="0.3">
      <c r="A970" s="286"/>
      <c r="B970" s="287"/>
      <c r="C970" s="286"/>
      <c r="D970" s="286"/>
      <c r="E970" s="286" t="s">
        <v>41</v>
      </c>
      <c r="F970" s="286"/>
      <c r="G970" s="1"/>
      <c r="H970" s="1"/>
      <c r="I970" s="1"/>
      <c r="J970" s="1"/>
      <c r="K970" s="1"/>
      <c r="L970" s="1">
        <v>510</v>
      </c>
      <c r="M970" s="1">
        <v>610</v>
      </c>
      <c r="N970" s="1" t="s">
        <v>37</v>
      </c>
      <c r="O970" s="1">
        <v>279114015</v>
      </c>
      <c r="P970" s="227"/>
    </row>
    <row r="971" spans="1:16" ht="41.25" customHeight="1" x14ac:dyDescent="0.3">
      <c r="A971" s="286"/>
      <c r="B971" s="287"/>
      <c r="C971" s="286"/>
      <c r="D971" s="286"/>
      <c r="E971" s="286"/>
      <c r="F971" s="286"/>
      <c r="G971" s="1"/>
      <c r="H971" s="1"/>
      <c r="I971" s="1"/>
      <c r="J971" s="1"/>
      <c r="K971" s="1"/>
      <c r="L971" s="1"/>
      <c r="M971" s="1">
        <v>2613</v>
      </c>
      <c r="N971" s="1" t="s">
        <v>20</v>
      </c>
      <c r="O971" s="1">
        <v>279114011</v>
      </c>
      <c r="P971" s="2"/>
    </row>
    <row r="972" spans="1:16" ht="41.25" customHeight="1" x14ac:dyDescent="0.3">
      <c r="A972" s="286"/>
      <c r="B972" s="287" t="s">
        <v>409</v>
      </c>
      <c r="C972" s="286" t="s">
        <v>366</v>
      </c>
      <c r="D972" s="286"/>
      <c r="E972" s="1" t="s">
        <v>52</v>
      </c>
      <c r="F972" s="286" t="s">
        <v>103</v>
      </c>
      <c r="G972" s="1"/>
      <c r="H972" s="1"/>
      <c r="I972" s="1"/>
      <c r="J972" s="1"/>
      <c r="K972" s="1"/>
      <c r="L972" s="1"/>
      <c r="M972" s="1">
        <v>1</v>
      </c>
      <c r="N972" s="1"/>
      <c r="O972" s="1" t="s">
        <v>872</v>
      </c>
      <c r="P972" s="2"/>
    </row>
    <row r="973" spans="1:16" ht="41.25" customHeight="1" x14ac:dyDescent="0.3">
      <c r="A973" s="286"/>
      <c r="B973" s="287"/>
      <c r="C973" s="286"/>
      <c r="D973" s="286"/>
      <c r="E973" s="286" t="s">
        <v>41</v>
      </c>
      <c r="F973" s="286"/>
      <c r="G973" s="1"/>
      <c r="H973" s="1"/>
      <c r="I973" s="1"/>
      <c r="J973" s="1"/>
      <c r="K973" s="1"/>
      <c r="L973" s="1">
        <v>600</v>
      </c>
      <c r="M973" s="1">
        <v>450</v>
      </c>
      <c r="N973" s="1" t="s">
        <v>37</v>
      </c>
      <c r="O973" s="1">
        <v>279114015</v>
      </c>
      <c r="P973" s="1"/>
    </row>
    <row r="974" spans="1:16" ht="41.25" customHeight="1" x14ac:dyDescent="0.3">
      <c r="A974" s="286"/>
      <c r="B974" s="287"/>
      <c r="C974" s="286"/>
      <c r="D974" s="286"/>
      <c r="E974" s="286"/>
      <c r="F974" s="286"/>
      <c r="G974" s="1"/>
      <c r="H974" s="1"/>
      <c r="I974" s="1"/>
      <c r="J974" s="1"/>
      <c r="K974" s="1"/>
      <c r="L974" s="1">
        <v>1000</v>
      </c>
      <c r="M974" s="1">
        <v>1450</v>
      </c>
      <c r="N974" s="1" t="s">
        <v>20</v>
      </c>
      <c r="O974" s="1">
        <v>279114011</v>
      </c>
      <c r="P974" s="2"/>
    </row>
    <row r="975" spans="1:16" ht="41.25" customHeight="1" x14ac:dyDescent="0.3">
      <c r="A975" s="286"/>
      <c r="B975" s="287" t="s">
        <v>482</v>
      </c>
      <c r="C975" s="286" t="s">
        <v>366</v>
      </c>
      <c r="D975" s="286"/>
      <c r="E975" s="1" t="s">
        <v>52</v>
      </c>
      <c r="F975" s="286" t="s">
        <v>103</v>
      </c>
      <c r="G975" s="1"/>
      <c r="H975" s="1"/>
      <c r="I975" s="1"/>
      <c r="J975" s="1"/>
      <c r="K975" s="1"/>
      <c r="L975" s="1">
        <v>1</v>
      </c>
      <c r="M975" s="1"/>
      <c r="N975" s="1"/>
      <c r="O975" s="1" t="s">
        <v>872</v>
      </c>
      <c r="P975" s="2"/>
    </row>
    <row r="976" spans="1:16" ht="41.25" customHeight="1" x14ac:dyDescent="0.3">
      <c r="A976" s="286"/>
      <c r="B976" s="287"/>
      <c r="C976" s="286"/>
      <c r="D976" s="286"/>
      <c r="E976" s="286" t="s">
        <v>41</v>
      </c>
      <c r="F976" s="286"/>
      <c r="G976" s="1"/>
      <c r="H976" s="1"/>
      <c r="I976" s="1"/>
      <c r="J976" s="1"/>
      <c r="K976" s="1"/>
      <c r="L976" s="1">
        <v>1788.6</v>
      </c>
      <c r="M976" s="1"/>
      <c r="N976" s="1" t="s">
        <v>37</v>
      </c>
      <c r="O976" s="1">
        <v>279114015</v>
      </c>
      <c r="P976" s="1"/>
    </row>
    <row r="977" spans="1:16" ht="41.25" customHeight="1" x14ac:dyDescent="0.3">
      <c r="A977" s="286"/>
      <c r="B977" s="287"/>
      <c r="C977" s="286"/>
      <c r="D977" s="286"/>
      <c r="E977" s="286"/>
      <c r="F977" s="286"/>
      <c r="G977" s="1"/>
      <c r="H977" s="1"/>
      <c r="I977" s="1"/>
      <c r="J977" s="1"/>
      <c r="K977" s="1"/>
      <c r="L977" s="1">
        <v>4173.3999999999996</v>
      </c>
      <c r="M977" s="1"/>
      <c r="N977" s="1" t="s">
        <v>20</v>
      </c>
      <c r="O977" s="1">
        <v>279114011</v>
      </c>
      <c r="P977" s="2"/>
    </row>
    <row r="978" spans="1:16" ht="41.25" customHeight="1" x14ac:dyDescent="0.3">
      <c r="A978" s="1"/>
      <c r="B978" s="299" t="s">
        <v>141</v>
      </c>
      <c r="C978" s="301"/>
      <c r="D978" s="301"/>
      <c r="E978" s="301"/>
      <c r="F978" s="301"/>
      <c r="G978" s="301"/>
      <c r="H978" s="301"/>
      <c r="I978" s="301"/>
      <c r="J978" s="301"/>
      <c r="K978" s="301"/>
      <c r="L978" s="301"/>
      <c r="M978" s="301"/>
      <c r="N978" s="301"/>
      <c r="O978" s="301"/>
      <c r="P978" s="299"/>
    </row>
    <row r="979" spans="1:16" s="6" customFormat="1" ht="81.75" customHeight="1" x14ac:dyDescent="0.3">
      <c r="A979" s="12"/>
      <c r="B979" s="2" t="s">
        <v>625</v>
      </c>
      <c r="C979" s="1" t="s">
        <v>626</v>
      </c>
      <c r="D979" s="67" t="s">
        <v>54</v>
      </c>
      <c r="E979" s="73" t="s">
        <v>15</v>
      </c>
      <c r="F979" s="45"/>
      <c r="G979" s="1">
        <v>66.7</v>
      </c>
      <c r="H979" s="1">
        <v>66.7</v>
      </c>
      <c r="I979" s="1">
        <v>77.8</v>
      </c>
      <c r="J979" s="1">
        <v>83.3</v>
      </c>
      <c r="K979" s="1">
        <v>88.9</v>
      </c>
      <c r="L979" s="1">
        <v>94.4</v>
      </c>
      <c r="M979" s="1">
        <v>100</v>
      </c>
    </row>
    <row r="980" spans="1:16" ht="41.25" customHeight="1" x14ac:dyDescent="0.3">
      <c r="A980" s="1"/>
      <c r="B980" s="315" t="s">
        <v>31</v>
      </c>
      <c r="C980" s="314"/>
      <c r="D980" s="314"/>
      <c r="E980" s="314"/>
      <c r="F980" s="314"/>
      <c r="G980" s="314"/>
      <c r="H980" s="314"/>
      <c r="I980" s="314"/>
      <c r="J980" s="314"/>
      <c r="K980" s="314"/>
      <c r="L980" s="314"/>
      <c r="M980" s="314"/>
      <c r="N980" s="314"/>
      <c r="O980" s="314"/>
      <c r="P980" s="318"/>
    </row>
    <row r="981" spans="1:16" ht="41.25" customHeight="1" x14ac:dyDescent="0.3">
      <c r="A981" s="286">
        <v>77</v>
      </c>
      <c r="B981" s="287" t="s">
        <v>142</v>
      </c>
      <c r="C981" s="286" t="s">
        <v>143</v>
      </c>
      <c r="D981" s="78"/>
      <c r="E981" s="1" t="s">
        <v>52</v>
      </c>
      <c r="F981" s="286" t="s">
        <v>56</v>
      </c>
      <c r="G981" s="32" t="s">
        <v>39</v>
      </c>
      <c r="H981" s="32">
        <v>1</v>
      </c>
      <c r="I981" s="32"/>
      <c r="J981" s="32"/>
      <c r="K981" s="32"/>
      <c r="L981" s="32">
        <v>1</v>
      </c>
      <c r="M981" s="32">
        <v>1</v>
      </c>
      <c r="N981" s="1"/>
      <c r="O981" s="1"/>
      <c r="P981" s="2"/>
    </row>
    <row r="982" spans="1:16" ht="41.25" customHeight="1" x14ac:dyDescent="0.3">
      <c r="A982" s="286"/>
      <c r="B982" s="287"/>
      <c r="C982" s="286"/>
      <c r="D982" s="78"/>
      <c r="E982" s="1" t="s">
        <v>41</v>
      </c>
      <c r="F982" s="286"/>
      <c r="G982" s="32"/>
      <c r="H982" s="32">
        <v>163.6</v>
      </c>
      <c r="I982" s="32"/>
      <c r="J982" s="32"/>
      <c r="K982" s="32"/>
      <c r="L982" s="32">
        <v>276.3</v>
      </c>
      <c r="M982" s="32">
        <v>489.2</v>
      </c>
      <c r="N982" s="1" t="s">
        <v>37</v>
      </c>
      <c r="O982" s="1">
        <v>271003015</v>
      </c>
      <c r="P982" s="2"/>
    </row>
    <row r="983" spans="1:16" ht="41.25" customHeight="1" x14ac:dyDescent="0.3">
      <c r="A983" s="268">
        <v>78</v>
      </c>
      <c r="B983" s="280" t="s">
        <v>846</v>
      </c>
      <c r="C983" s="268" t="s">
        <v>143</v>
      </c>
      <c r="D983" s="283"/>
      <c r="E983" s="1" t="s">
        <v>52</v>
      </c>
      <c r="F983" s="268" t="s">
        <v>56</v>
      </c>
      <c r="G983" s="32"/>
      <c r="H983" s="32"/>
      <c r="I983" s="32"/>
      <c r="J983" s="32">
        <v>1</v>
      </c>
      <c r="K983" s="32"/>
      <c r="L983" s="32"/>
      <c r="M983" s="32"/>
      <c r="N983" s="1"/>
      <c r="O983" s="1"/>
      <c r="P983" s="2"/>
    </row>
    <row r="984" spans="1:16" ht="41.25" customHeight="1" x14ac:dyDescent="0.3">
      <c r="A984" s="270"/>
      <c r="B984" s="281"/>
      <c r="C984" s="270"/>
      <c r="D984" s="284"/>
      <c r="E984" s="268" t="s">
        <v>41</v>
      </c>
      <c r="F984" s="270"/>
      <c r="G984" s="32"/>
      <c r="H984" s="32"/>
      <c r="I984" s="32"/>
      <c r="J984" s="132">
        <v>11072.1</v>
      </c>
      <c r="K984" s="132">
        <v>11072.1</v>
      </c>
      <c r="L984" s="32"/>
      <c r="M984" s="32"/>
      <c r="N984" s="1" t="s">
        <v>20</v>
      </c>
      <c r="O984" s="1"/>
      <c r="P984" s="2"/>
    </row>
    <row r="985" spans="1:16" ht="41.25" customHeight="1" x14ac:dyDescent="0.3">
      <c r="A985" s="269"/>
      <c r="B985" s="282"/>
      <c r="C985" s="269"/>
      <c r="D985" s="285"/>
      <c r="E985" s="269"/>
      <c r="F985" s="269"/>
      <c r="G985" s="32"/>
      <c r="H985" s="32"/>
      <c r="I985" s="32"/>
      <c r="J985" s="230">
        <v>1230.2</v>
      </c>
      <c r="K985" s="230">
        <v>1230.2</v>
      </c>
      <c r="L985" s="32"/>
      <c r="M985" s="32"/>
      <c r="N985" s="1" t="s">
        <v>37</v>
      </c>
      <c r="O985" s="1">
        <v>252006015</v>
      </c>
      <c r="P985" s="2"/>
    </row>
    <row r="986" spans="1:16" ht="41.25" customHeight="1" x14ac:dyDescent="0.3">
      <c r="A986" s="286">
        <v>79</v>
      </c>
      <c r="B986" s="287" t="s">
        <v>420</v>
      </c>
      <c r="C986" s="286" t="s">
        <v>143</v>
      </c>
      <c r="D986" s="286"/>
      <c r="E986" s="1" t="s">
        <v>204</v>
      </c>
      <c r="F986" s="286" t="s">
        <v>56</v>
      </c>
      <c r="G986" s="32">
        <v>1</v>
      </c>
      <c r="H986" s="32">
        <v>1</v>
      </c>
      <c r="I986" s="32">
        <v>1</v>
      </c>
      <c r="J986" s="32">
        <v>1</v>
      </c>
      <c r="K986" s="32">
        <v>1</v>
      </c>
      <c r="L986" s="32">
        <v>1</v>
      </c>
      <c r="M986" s="32">
        <v>1</v>
      </c>
      <c r="N986" s="1"/>
      <c r="O986" s="1"/>
      <c r="P986" s="2"/>
    </row>
    <row r="987" spans="1:16" ht="41.25" customHeight="1" x14ac:dyDescent="0.3">
      <c r="A987" s="286"/>
      <c r="B987" s="287"/>
      <c r="C987" s="286"/>
      <c r="D987" s="286"/>
      <c r="E987" s="1" t="s">
        <v>17</v>
      </c>
      <c r="F987" s="286"/>
      <c r="G987" s="32">
        <v>706.6</v>
      </c>
      <c r="H987" s="32">
        <v>394</v>
      </c>
      <c r="I987" s="32">
        <v>381.3</v>
      </c>
      <c r="J987" s="32">
        <v>13713.1</v>
      </c>
      <c r="K987" s="32">
        <v>12941.5</v>
      </c>
      <c r="L987" s="32">
        <v>13000</v>
      </c>
      <c r="M987" s="32">
        <v>13000</v>
      </c>
      <c r="N987" s="1" t="s">
        <v>37</v>
      </c>
      <c r="O987" s="1">
        <v>252006015</v>
      </c>
      <c r="P987" s="2"/>
    </row>
    <row r="988" spans="1:16" ht="41.25" customHeight="1" x14ac:dyDescent="0.3">
      <c r="A988" s="286">
        <v>80</v>
      </c>
      <c r="B988" s="287" t="s">
        <v>422</v>
      </c>
      <c r="C988" s="286" t="s">
        <v>421</v>
      </c>
      <c r="D988" s="286"/>
      <c r="E988" s="1" t="s">
        <v>52</v>
      </c>
      <c r="F988" s="286" t="s">
        <v>62</v>
      </c>
      <c r="G988" s="32"/>
      <c r="H988" s="32"/>
      <c r="I988" s="32"/>
      <c r="J988" s="32"/>
      <c r="K988" s="32"/>
      <c r="L988" s="32"/>
      <c r="M988" s="32"/>
      <c r="N988" s="1"/>
      <c r="O988" s="1"/>
      <c r="P988" s="2"/>
    </row>
    <row r="989" spans="1:16" ht="41.25" customHeight="1" x14ac:dyDescent="0.3">
      <c r="A989" s="286"/>
      <c r="B989" s="287"/>
      <c r="C989" s="286"/>
      <c r="D989" s="286"/>
      <c r="E989" s="1" t="s">
        <v>41</v>
      </c>
      <c r="F989" s="286"/>
      <c r="G989" s="32"/>
      <c r="H989" s="32"/>
      <c r="I989" s="32"/>
      <c r="J989" s="32"/>
      <c r="K989" s="32"/>
      <c r="L989" s="32">
        <v>1300</v>
      </c>
      <c r="M989" s="32">
        <v>2500</v>
      </c>
      <c r="N989" s="1" t="s">
        <v>20</v>
      </c>
      <c r="O989" s="1">
        <v>271003011</v>
      </c>
      <c r="P989" s="2"/>
    </row>
    <row r="990" spans="1:16" ht="41.25" customHeight="1" x14ac:dyDescent="0.3">
      <c r="A990" s="286">
        <v>81</v>
      </c>
      <c r="B990" s="287" t="s">
        <v>423</v>
      </c>
      <c r="C990" s="286" t="s">
        <v>421</v>
      </c>
      <c r="D990" s="286"/>
      <c r="E990" s="1" t="s">
        <v>52</v>
      </c>
      <c r="F990" s="286" t="s">
        <v>62</v>
      </c>
      <c r="G990" s="32"/>
      <c r="H990" s="32"/>
      <c r="I990" s="32"/>
      <c r="J990" s="32"/>
      <c r="K990" s="32"/>
      <c r="L990" s="32"/>
      <c r="M990" s="32"/>
      <c r="N990" s="1"/>
      <c r="O990" s="1"/>
      <c r="P990" s="2"/>
    </row>
    <row r="991" spans="1:16" ht="41.25" customHeight="1" x14ac:dyDescent="0.3">
      <c r="A991" s="286"/>
      <c r="B991" s="287"/>
      <c r="C991" s="286"/>
      <c r="D991" s="286"/>
      <c r="E991" s="1" t="s">
        <v>41</v>
      </c>
      <c r="F991" s="286"/>
      <c r="G991" s="32"/>
      <c r="H991" s="32"/>
      <c r="I991" s="32"/>
      <c r="J991" s="32"/>
      <c r="K991" s="32"/>
      <c r="L991" s="32">
        <v>1678</v>
      </c>
      <c r="M991" s="32"/>
      <c r="N991" s="1" t="s">
        <v>20</v>
      </c>
      <c r="O991" s="1">
        <v>271003011</v>
      </c>
      <c r="P991" s="2"/>
    </row>
    <row r="992" spans="1:16" ht="41.25" customHeight="1" x14ac:dyDescent="0.3">
      <c r="A992" s="286">
        <v>82</v>
      </c>
      <c r="B992" s="287" t="s">
        <v>424</v>
      </c>
      <c r="C992" s="286" t="s">
        <v>421</v>
      </c>
      <c r="D992" s="286"/>
      <c r="E992" s="1" t="s">
        <v>52</v>
      </c>
      <c r="F992" s="286" t="s">
        <v>62</v>
      </c>
      <c r="G992" s="32"/>
      <c r="H992" s="32"/>
      <c r="I992" s="32"/>
      <c r="J992" s="32"/>
      <c r="K992" s="32"/>
      <c r="L992" s="32"/>
      <c r="M992" s="32">
        <v>1</v>
      </c>
      <c r="N992" s="1"/>
      <c r="O992" s="1"/>
      <c r="P992" s="2"/>
    </row>
    <row r="993" spans="1:16" ht="41.25" customHeight="1" x14ac:dyDescent="0.3">
      <c r="A993" s="286"/>
      <c r="B993" s="287"/>
      <c r="C993" s="286"/>
      <c r="D993" s="286"/>
      <c r="E993" s="1" t="s">
        <v>41</v>
      </c>
      <c r="F993" s="286"/>
      <c r="G993" s="32"/>
      <c r="H993" s="32"/>
      <c r="I993" s="32"/>
      <c r="J993" s="32"/>
      <c r="K993" s="32"/>
      <c r="L993" s="32">
        <v>1000</v>
      </c>
      <c r="M993" s="32">
        <v>1189.8</v>
      </c>
      <c r="N993" s="1" t="s">
        <v>20</v>
      </c>
      <c r="O993" s="1">
        <v>271003011</v>
      </c>
      <c r="P993" s="2"/>
    </row>
    <row r="994" spans="1:16" ht="41.25" customHeight="1" x14ac:dyDescent="0.3">
      <c r="A994" s="286">
        <v>83</v>
      </c>
      <c r="B994" s="287" t="s">
        <v>425</v>
      </c>
      <c r="C994" s="286" t="s">
        <v>421</v>
      </c>
      <c r="D994" s="286"/>
      <c r="E994" s="1" t="s">
        <v>52</v>
      </c>
      <c r="F994" s="286" t="s">
        <v>62</v>
      </c>
      <c r="G994" s="32"/>
      <c r="H994" s="32"/>
      <c r="I994" s="32"/>
      <c r="J994" s="32"/>
      <c r="K994" s="32"/>
      <c r="L994" s="32"/>
      <c r="M994" s="32"/>
      <c r="N994" s="1"/>
      <c r="O994" s="1"/>
      <c r="P994" s="2"/>
    </row>
    <row r="995" spans="1:16" ht="41.25" customHeight="1" x14ac:dyDescent="0.3">
      <c r="A995" s="286"/>
      <c r="B995" s="287"/>
      <c r="C995" s="286"/>
      <c r="D995" s="286"/>
      <c r="E995" s="1" t="s">
        <v>41</v>
      </c>
      <c r="F995" s="286"/>
      <c r="G995" s="32"/>
      <c r="H995" s="32"/>
      <c r="I995" s="32"/>
      <c r="J995" s="32"/>
      <c r="K995" s="32"/>
      <c r="L995" s="32">
        <v>5250</v>
      </c>
      <c r="M995" s="32">
        <v>3250</v>
      </c>
      <c r="N995" s="1" t="s">
        <v>20</v>
      </c>
      <c r="O995" s="1">
        <v>271003011</v>
      </c>
      <c r="P995" s="2"/>
    </row>
    <row r="996" spans="1:16" ht="41.25" customHeight="1" x14ac:dyDescent="0.3">
      <c r="A996" s="286">
        <v>84</v>
      </c>
      <c r="B996" s="287" t="s">
        <v>426</v>
      </c>
      <c r="C996" s="286" t="s">
        <v>421</v>
      </c>
      <c r="D996" s="286"/>
      <c r="E996" s="1" t="s">
        <v>52</v>
      </c>
      <c r="F996" s="286" t="s">
        <v>62</v>
      </c>
      <c r="G996" s="32"/>
      <c r="H996" s="32"/>
      <c r="I996" s="32"/>
      <c r="J996" s="32"/>
      <c r="K996" s="32"/>
      <c r="L996" s="32"/>
      <c r="M996" s="32"/>
      <c r="N996" s="1"/>
      <c r="O996" s="1"/>
      <c r="P996" s="2"/>
    </row>
    <row r="997" spans="1:16" ht="41.25" customHeight="1" x14ac:dyDescent="0.3">
      <c r="A997" s="286"/>
      <c r="B997" s="287"/>
      <c r="C997" s="286"/>
      <c r="D997" s="286"/>
      <c r="E997" s="1" t="s">
        <v>41</v>
      </c>
      <c r="F997" s="286"/>
      <c r="G997" s="32"/>
      <c r="H997" s="32"/>
      <c r="I997" s="32"/>
      <c r="J997" s="32"/>
      <c r="K997" s="32"/>
      <c r="L997" s="32">
        <v>1250</v>
      </c>
      <c r="M997" s="32">
        <v>750</v>
      </c>
      <c r="N997" s="1" t="s">
        <v>20</v>
      </c>
      <c r="O997" s="1">
        <v>271003011</v>
      </c>
      <c r="P997" s="2"/>
    </row>
    <row r="998" spans="1:16" ht="41.25" customHeight="1" x14ac:dyDescent="0.3">
      <c r="A998" s="1"/>
      <c r="B998" s="329" t="s">
        <v>31</v>
      </c>
      <c r="C998" s="331"/>
      <c r="D998" s="331"/>
      <c r="E998" s="331"/>
      <c r="F998" s="331"/>
      <c r="G998" s="331"/>
      <c r="H998" s="331"/>
      <c r="I998" s="331"/>
      <c r="J998" s="331"/>
      <c r="K998" s="331"/>
      <c r="L998" s="331"/>
      <c r="M998" s="331"/>
      <c r="N998" s="331"/>
      <c r="O998" s="331"/>
      <c r="P998" s="329"/>
    </row>
    <row r="999" spans="1:16" ht="41.25" customHeight="1" x14ac:dyDescent="0.3">
      <c r="A999" s="286">
        <v>84</v>
      </c>
      <c r="B999" s="287" t="s">
        <v>159</v>
      </c>
      <c r="C999" s="286" t="s">
        <v>618</v>
      </c>
      <c r="D999" s="286"/>
      <c r="E999" s="1" t="s">
        <v>33</v>
      </c>
      <c r="F999" s="286" t="s">
        <v>19</v>
      </c>
      <c r="G999" s="1"/>
      <c r="H999" s="1"/>
      <c r="I999" s="1"/>
      <c r="J999" s="1"/>
      <c r="K999" s="1">
        <v>1</v>
      </c>
      <c r="L999" s="1"/>
      <c r="M999" s="1"/>
      <c r="N999" s="1"/>
      <c r="O999" s="1"/>
      <c r="P999" s="2"/>
    </row>
    <row r="1000" spans="1:16" ht="41.25" customHeight="1" x14ac:dyDescent="0.3">
      <c r="A1000" s="286"/>
      <c r="B1000" s="287"/>
      <c r="C1000" s="286"/>
      <c r="D1000" s="286"/>
      <c r="E1000" s="1" t="s">
        <v>50</v>
      </c>
      <c r="F1000" s="286"/>
      <c r="G1000" s="1"/>
      <c r="H1000" s="1"/>
      <c r="I1000" s="1"/>
      <c r="J1000" s="1">
        <v>1250</v>
      </c>
      <c r="K1000" s="1">
        <v>7619</v>
      </c>
      <c r="L1000" s="1"/>
      <c r="M1000" s="1"/>
      <c r="N1000" s="1" t="s">
        <v>43</v>
      </c>
      <c r="O1000" s="1"/>
      <c r="P1000" s="2"/>
    </row>
    <row r="1001" spans="1:16" s="6" customFormat="1" ht="54.75" customHeight="1" x14ac:dyDescent="0.3">
      <c r="A1001" s="12"/>
      <c r="B1001" s="3" t="s">
        <v>798</v>
      </c>
      <c r="C1001" s="5" t="s">
        <v>628</v>
      </c>
      <c r="D1001" s="1" t="s">
        <v>54</v>
      </c>
      <c r="E1001" s="73" t="s">
        <v>15</v>
      </c>
      <c r="F1001" s="5"/>
      <c r="G1001" s="1">
        <v>53.3</v>
      </c>
      <c r="H1001" s="1">
        <v>56.7</v>
      </c>
      <c r="I1001" s="1">
        <v>56.7</v>
      </c>
      <c r="J1001" s="1">
        <v>63.3</v>
      </c>
      <c r="K1001" s="1">
        <v>66.7</v>
      </c>
      <c r="L1001" s="1">
        <v>83.3</v>
      </c>
      <c r="M1001" s="1">
        <v>93.3</v>
      </c>
      <c r="N1001" s="5"/>
      <c r="O1001" s="5"/>
    </row>
    <row r="1002" spans="1:16" ht="41.25" customHeight="1" x14ac:dyDescent="0.3">
      <c r="A1002" s="1"/>
      <c r="B1002" s="299" t="s">
        <v>31</v>
      </c>
      <c r="C1002" s="299"/>
      <c r="D1002" s="299"/>
      <c r="E1002" s="299"/>
      <c r="F1002" s="299"/>
      <c r="G1002" s="299"/>
      <c r="H1002" s="299"/>
      <c r="I1002" s="299"/>
      <c r="J1002" s="299"/>
      <c r="K1002" s="299"/>
      <c r="L1002" s="299"/>
      <c r="M1002" s="299"/>
      <c r="N1002" s="299"/>
      <c r="O1002" s="299"/>
      <c r="P1002" s="299"/>
    </row>
    <row r="1003" spans="1:16" ht="41.25" customHeight="1" x14ac:dyDescent="0.3">
      <c r="A1003" s="286">
        <v>85</v>
      </c>
      <c r="B1003" s="287" t="s">
        <v>145</v>
      </c>
      <c r="C1003" s="286" t="s">
        <v>475</v>
      </c>
      <c r="D1003" s="286"/>
      <c r="E1003" s="1" t="s">
        <v>144</v>
      </c>
      <c r="F1003" s="286" t="s">
        <v>35</v>
      </c>
      <c r="G1003" s="3"/>
      <c r="H1003" s="3"/>
      <c r="I1003" s="3"/>
      <c r="J1003" s="3"/>
      <c r="K1003" s="1">
        <v>1</v>
      </c>
      <c r="L1003" s="1"/>
      <c r="M1003" s="1"/>
      <c r="N1003" s="3"/>
      <c r="O1003" s="3"/>
      <c r="P1003" s="287" t="s">
        <v>457</v>
      </c>
    </row>
    <row r="1004" spans="1:16" ht="41.25" customHeight="1" x14ac:dyDescent="0.3">
      <c r="A1004" s="286"/>
      <c r="B1004" s="287"/>
      <c r="C1004" s="286"/>
      <c r="D1004" s="286"/>
      <c r="E1004" s="1" t="s">
        <v>17</v>
      </c>
      <c r="F1004" s="286"/>
      <c r="G1004" s="3"/>
      <c r="H1004" s="3"/>
      <c r="I1004" s="3"/>
      <c r="J1004" s="1">
        <v>1771.8</v>
      </c>
      <c r="K1004" s="1">
        <v>797.4</v>
      </c>
      <c r="L1004" s="1"/>
      <c r="M1004" s="1"/>
      <c r="N1004" s="1" t="s">
        <v>37</v>
      </c>
      <c r="O1004" s="1">
        <v>271002015</v>
      </c>
      <c r="P1004" s="287"/>
    </row>
    <row r="1005" spans="1:16" ht="41.25" customHeight="1" x14ac:dyDescent="0.3">
      <c r="A1005" s="286">
        <v>86</v>
      </c>
      <c r="B1005" s="287" t="s">
        <v>146</v>
      </c>
      <c r="C1005" s="286" t="s">
        <v>475</v>
      </c>
      <c r="D1005" s="286"/>
      <c r="E1005" s="1" t="s">
        <v>144</v>
      </c>
      <c r="F1005" s="286" t="s">
        <v>35</v>
      </c>
      <c r="G1005" s="3"/>
      <c r="H1005" s="3"/>
      <c r="I1005" s="3"/>
      <c r="J1005" s="3"/>
      <c r="K1005" s="1"/>
      <c r="L1005" s="3">
        <v>1</v>
      </c>
      <c r="M1005" s="1"/>
      <c r="N1005" s="3"/>
      <c r="O1005" s="3"/>
      <c r="P1005" s="287" t="s">
        <v>455</v>
      </c>
    </row>
    <row r="1006" spans="1:16" ht="41.25" customHeight="1" x14ac:dyDescent="0.3">
      <c r="A1006" s="286"/>
      <c r="B1006" s="287"/>
      <c r="C1006" s="286"/>
      <c r="D1006" s="286"/>
      <c r="E1006" s="1" t="s">
        <v>17</v>
      </c>
      <c r="F1006" s="286"/>
      <c r="G1006" s="3"/>
      <c r="H1006" s="3"/>
      <c r="I1006" s="3"/>
      <c r="J1006" s="1">
        <v>628.20000000000005</v>
      </c>
      <c r="K1006" s="1">
        <v>976.6</v>
      </c>
      <c r="L1006" s="1">
        <v>1023.4</v>
      </c>
      <c r="M1006" s="1"/>
      <c r="N1006" s="1" t="s">
        <v>37</v>
      </c>
      <c r="O1006" s="1">
        <v>271002015</v>
      </c>
      <c r="P1006" s="287"/>
    </row>
    <row r="1007" spans="1:16" ht="41.25" customHeight="1" x14ac:dyDescent="0.3">
      <c r="A1007" s="286">
        <v>87</v>
      </c>
      <c r="B1007" s="287" t="s">
        <v>209</v>
      </c>
      <c r="C1007" s="286" t="s">
        <v>367</v>
      </c>
      <c r="D1007" s="286"/>
      <c r="E1007" s="1" t="s">
        <v>144</v>
      </c>
      <c r="F1007" s="286" t="s">
        <v>35</v>
      </c>
      <c r="G1007" s="231"/>
      <c r="H1007" s="3"/>
      <c r="I1007" s="3"/>
      <c r="J1007" s="3"/>
      <c r="K1007" s="3"/>
      <c r="L1007" s="3"/>
      <c r="M1007" s="1">
        <v>1</v>
      </c>
      <c r="N1007" s="1"/>
      <c r="O1007" s="3"/>
      <c r="P1007" s="287" t="s">
        <v>455</v>
      </c>
    </row>
    <row r="1008" spans="1:16" ht="41.25" customHeight="1" x14ac:dyDescent="0.3">
      <c r="A1008" s="286"/>
      <c r="B1008" s="287"/>
      <c r="C1008" s="286"/>
      <c r="D1008" s="286"/>
      <c r="E1008" s="1" t="s">
        <v>17</v>
      </c>
      <c r="F1008" s="286"/>
      <c r="G1008" s="231"/>
      <c r="H1008" s="3"/>
      <c r="I1008" s="3"/>
      <c r="J1008" s="3"/>
      <c r="K1008" s="3"/>
      <c r="L1008" s="1">
        <v>1000</v>
      </c>
      <c r="M1008" s="1">
        <v>1800</v>
      </c>
      <c r="N1008" s="1" t="s">
        <v>37</v>
      </c>
      <c r="O1008" s="1">
        <v>271002015</v>
      </c>
      <c r="P1008" s="287"/>
    </row>
    <row r="1009" spans="1:16" ht="41.25" customHeight="1" x14ac:dyDescent="0.3">
      <c r="A1009" s="286">
        <v>88</v>
      </c>
      <c r="B1009" s="287" t="s">
        <v>147</v>
      </c>
      <c r="C1009" s="286" t="s">
        <v>367</v>
      </c>
      <c r="D1009" s="286"/>
      <c r="E1009" s="1" t="s">
        <v>144</v>
      </c>
      <c r="F1009" s="286" t="s">
        <v>35</v>
      </c>
      <c r="G1009" s="3"/>
      <c r="H1009" s="3"/>
      <c r="I1009" s="153"/>
      <c r="J1009" s="231"/>
      <c r="K1009" s="231"/>
      <c r="L1009" s="232"/>
      <c r="M1009" s="233">
        <v>1</v>
      </c>
      <c r="N1009" s="1"/>
      <c r="O1009" s="3"/>
      <c r="P1009" s="287" t="s">
        <v>456</v>
      </c>
    </row>
    <row r="1010" spans="1:16" ht="41.25" customHeight="1" x14ac:dyDescent="0.3">
      <c r="A1010" s="286"/>
      <c r="B1010" s="287"/>
      <c r="C1010" s="286"/>
      <c r="D1010" s="286"/>
      <c r="E1010" s="286" t="s">
        <v>17</v>
      </c>
      <c r="F1010" s="286"/>
      <c r="G1010" s="3"/>
      <c r="H1010" s="3"/>
      <c r="I1010" s="153"/>
      <c r="J1010" s="231"/>
      <c r="K1010" s="231"/>
      <c r="L1010" s="1"/>
      <c r="M1010" s="1">
        <v>1500</v>
      </c>
      <c r="N1010" s="1" t="s">
        <v>20</v>
      </c>
      <c r="O1010" s="1">
        <v>271002011</v>
      </c>
      <c r="P1010" s="287"/>
    </row>
    <row r="1011" spans="1:16" ht="41.25" customHeight="1" x14ac:dyDescent="0.3">
      <c r="A1011" s="286"/>
      <c r="B1011" s="287"/>
      <c r="C1011" s="286"/>
      <c r="D1011" s="286"/>
      <c r="E1011" s="286"/>
      <c r="F1011" s="286"/>
      <c r="G1011" s="3"/>
      <c r="H1011" s="3"/>
      <c r="I1011" s="153"/>
      <c r="J1011" s="231"/>
      <c r="K1011" s="231"/>
      <c r="L1011" s="1">
        <v>40</v>
      </c>
      <c r="M1011" s="1"/>
      <c r="N1011" s="1" t="s">
        <v>37</v>
      </c>
      <c r="O1011" s="1">
        <v>271002015</v>
      </c>
      <c r="P1011" s="287"/>
    </row>
    <row r="1012" spans="1:16" s="10" customFormat="1" ht="41.25" customHeight="1" x14ac:dyDescent="0.3">
      <c r="A1012" s="15"/>
      <c r="B1012" s="221" t="s">
        <v>193</v>
      </c>
      <c r="C1012" s="15"/>
      <c r="D1012" s="15"/>
      <c r="E1012" s="15"/>
      <c r="F1012" s="15"/>
      <c r="G1012" s="14"/>
      <c r="H1012" s="14"/>
      <c r="I1012" s="234"/>
      <c r="J1012" s="235"/>
      <c r="K1012" s="235"/>
      <c r="L1012" s="15">
        <v>40</v>
      </c>
      <c r="M1012" s="15"/>
      <c r="N1012" s="15"/>
      <c r="O1012" s="15"/>
      <c r="P1012" s="121"/>
    </row>
    <row r="1013" spans="1:16" s="10" customFormat="1" ht="41.25" customHeight="1" x14ac:dyDescent="0.3">
      <c r="A1013" s="15"/>
      <c r="B1013" s="221" t="s">
        <v>82</v>
      </c>
      <c r="C1013" s="15"/>
      <c r="D1013" s="15"/>
      <c r="E1013" s="15"/>
      <c r="F1013" s="15"/>
      <c r="G1013" s="14"/>
      <c r="H1013" s="14"/>
      <c r="I1013" s="234"/>
      <c r="J1013" s="235"/>
      <c r="K1013" s="235"/>
      <c r="L1013" s="15"/>
      <c r="M1013" s="15">
        <v>1500</v>
      </c>
      <c r="N1013" s="15"/>
      <c r="O1013" s="15"/>
      <c r="P1013" s="121"/>
    </row>
    <row r="1014" spans="1:16" ht="41.25" customHeight="1" x14ac:dyDescent="0.3">
      <c r="A1014" s="286">
        <v>89</v>
      </c>
      <c r="B1014" s="287" t="s">
        <v>419</v>
      </c>
      <c r="C1014" s="286" t="s">
        <v>368</v>
      </c>
      <c r="D1014" s="286"/>
      <c r="E1014" s="1" t="s">
        <v>144</v>
      </c>
      <c r="F1014" s="286" t="s">
        <v>35</v>
      </c>
      <c r="G1014" s="1"/>
      <c r="H1014" s="1"/>
      <c r="I1014" s="236"/>
      <c r="J1014" s="237"/>
      <c r="K1014" s="237"/>
      <c r="L1014" s="233"/>
      <c r="M1014" s="238">
        <v>1</v>
      </c>
      <c r="N1014" s="1"/>
      <c r="O1014" s="1"/>
      <c r="P1014" s="2"/>
    </row>
    <row r="1015" spans="1:16" s="88" customFormat="1" ht="41.25" customHeight="1" x14ac:dyDescent="0.3">
      <c r="A1015" s="286"/>
      <c r="B1015" s="287"/>
      <c r="C1015" s="286"/>
      <c r="D1015" s="286"/>
      <c r="E1015" s="286" t="s">
        <v>17</v>
      </c>
      <c r="F1015" s="286"/>
      <c r="G1015" s="1"/>
      <c r="H1015" s="1"/>
      <c r="I1015" s="236"/>
      <c r="J1015" s="237"/>
      <c r="K1015" s="237"/>
      <c r="L1015" s="233"/>
      <c r="M1015" s="238">
        <v>810</v>
      </c>
      <c r="N1015" s="1" t="s">
        <v>20</v>
      </c>
      <c r="O1015" s="1">
        <v>271002011</v>
      </c>
      <c r="P1015" s="2"/>
    </row>
    <row r="1016" spans="1:16" s="88" customFormat="1" ht="41.25" customHeight="1" x14ac:dyDescent="0.3">
      <c r="A1016" s="286"/>
      <c r="B1016" s="287"/>
      <c r="C1016" s="286"/>
      <c r="D1016" s="286"/>
      <c r="E1016" s="286"/>
      <c r="F1016" s="286"/>
      <c r="G1016" s="1"/>
      <c r="H1016" s="1"/>
      <c r="I1016" s="236"/>
      <c r="J1016" s="237"/>
      <c r="K1016" s="233"/>
      <c r="L1016" s="233">
        <v>90</v>
      </c>
      <c r="M1016" s="238"/>
      <c r="N1016" s="1" t="s">
        <v>37</v>
      </c>
      <c r="O1016" s="1">
        <v>271002015</v>
      </c>
      <c r="P1016" s="2"/>
    </row>
    <row r="1017" spans="1:16" s="88" customFormat="1" ht="41.25" customHeight="1" x14ac:dyDescent="0.25">
      <c r="A1017" s="286">
        <v>90</v>
      </c>
      <c r="B1017" s="287" t="s">
        <v>418</v>
      </c>
      <c r="C1017" s="286" t="s">
        <v>369</v>
      </c>
      <c r="D1017" s="286"/>
      <c r="E1017" s="1" t="s">
        <v>144</v>
      </c>
      <c r="F1017" s="286" t="s">
        <v>56</v>
      </c>
      <c r="G1017" s="1">
        <v>50</v>
      </c>
      <c r="H1017" s="1">
        <v>60</v>
      </c>
      <c r="I1017" s="233">
        <v>48</v>
      </c>
      <c r="J1017" s="237">
        <v>55</v>
      </c>
      <c r="K1017" s="233">
        <v>44</v>
      </c>
      <c r="L1017" s="233">
        <v>45</v>
      </c>
      <c r="M1017" s="238">
        <v>45</v>
      </c>
      <c r="N1017" s="1"/>
      <c r="O1017" s="1"/>
      <c r="P1017" s="2"/>
    </row>
    <row r="1018" spans="1:16" s="88" customFormat="1" ht="41.25" customHeight="1" x14ac:dyDescent="0.25">
      <c r="A1018" s="286"/>
      <c r="B1018" s="287"/>
      <c r="C1018" s="286"/>
      <c r="D1018" s="286"/>
      <c r="E1018" s="1" t="s">
        <v>17</v>
      </c>
      <c r="F1018" s="286"/>
      <c r="G1018" s="233">
        <v>345</v>
      </c>
      <c r="H1018" s="233">
        <v>414</v>
      </c>
      <c r="I1018" s="233">
        <v>436.8</v>
      </c>
      <c r="J1018" s="233">
        <v>550.5</v>
      </c>
      <c r="K1018" s="233">
        <v>484.5</v>
      </c>
      <c r="L1018" s="233">
        <v>485</v>
      </c>
      <c r="M1018" s="233">
        <v>485</v>
      </c>
      <c r="N1018" s="1" t="s">
        <v>37</v>
      </c>
      <c r="O1018" s="1">
        <v>287004015</v>
      </c>
      <c r="P1018" s="2"/>
    </row>
    <row r="1019" spans="1:16" s="88" customFormat="1" ht="41.25" customHeight="1" x14ac:dyDescent="0.25">
      <c r="A1019" s="286">
        <v>91</v>
      </c>
      <c r="B1019" s="287" t="s">
        <v>148</v>
      </c>
      <c r="C1019" s="286" t="s">
        <v>369</v>
      </c>
      <c r="D1019" s="286"/>
      <c r="E1019" s="1" t="s">
        <v>33</v>
      </c>
      <c r="F1019" s="286" t="s">
        <v>56</v>
      </c>
      <c r="G1019" s="3"/>
      <c r="H1019" s="3"/>
      <c r="I1019" s="231"/>
      <c r="J1019" s="32">
        <v>1</v>
      </c>
      <c r="K1019" s="232"/>
      <c r="L1019" s="232"/>
      <c r="M1019" s="3"/>
      <c r="N1019" s="3"/>
      <c r="O1019" s="3"/>
      <c r="P1019" s="287"/>
    </row>
    <row r="1020" spans="1:16" s="88" customFormat="1" ht="41.25" customHeight="1" x14ac:dyDescent="0.25">
      <c r="A1020" s="286"/>
      <c r="B1020" s="287"/>
      <c r="C1020" s="286"/>
      <c r="D1020" s="286"/>
      <c r="E1020" s="1" t="s">
        <v>17</v>
      </c>
      <c r="F1020" s="286"/>
      <c r="G1020" s="3"/>
      <c r="H1020" s="3"/>
      <c r="I1020" s="231"/>
      <c r="J1020" s="32">
        <v>500</v>
      </c>
      <c r="K1020" s="232"/>
      <c r="L1020" s="232"/>
      <c r="M1020" s="3"/>
      <c r="N1020" s="1" t="s">
        <v>37</v>
      </c>
      <c r="O1020" s="1">
        <v>287002015</v>
      </c>
      <c r="P1020" s="287"/>
    </row>
    <row r="1021" spans="1:16" s="88" customFormat="1" ht="41.25" customHeight="1" x14ac:dyDescent="0.25">
      <c r="A1021" s="286">
        <v>92</v>
      </c>
      <c r="B1021" s="287" t="s">
        <v>149</v>
      </c>
      <c r="C1021" s="286" t="s">
        <v>369</v>
      </c>
      <c r="D1021" s="286"/>
      <c r="E1021" s="1" t="s">
        <v>33</v>
      </c>
      <c r="F1021" s="286" t="s">
        <v>56</v>
      </c>
      <c r="G1021" s="3"/>
      <c r="H1021" s="3"/>
      <c r="I1021" s="231"/>
      <c r="J1021" s="231"/>
      <c r="K1021" s="231"/>
      <c r="L1021" s="237">
        <v>1</v>
      </c>
      <c r="M1021" s="3"/>
      <c r="N1021" s="3"/>
      <c r="O1021" s="3"/>
      <c r="P1021" s="287"/>
    </row>
    <row r="1022" spans="1:16" s="88" customFormat="1" ht="41.25" customHeight="1" x14ac:dyDescent="0.25">
      <c r="A1022" s="286"/>
      <c r="B1022" s="287"/>
      <c r="C1022" s="286"/>
      <c r="D1022" s="286"/>
      <c r="E1022" s="1" t="s">
        <v>17</v>
      </c>
      <c r="F1022" s="286"/>
      <c r="G1022" s="3"/>
      <c r="H1022" s="3"/>
      <c r="I1022" s="231"/>
      <c r="J1022" s="231"/>
      <c r="K1022" s="237">
        <v>20</v>
      </c>
      <c r="L1022" s="237">
        <v>650</v>
      </c>
      <c r="M1022" s="3"/>
      <c r="N1022" s="1" t="s">
        <v>37</v>
      </c>
      <c r="O1022" s="1">
        <v>287002015</v>
      </c>
      <c r="P1022" s="287"/>
    </row>
    <row r="1023" spans="1:16" s="88" customFormat="1" ht="41.25" customHeight="1" x14ac:dyDescent="0.25">
      <c r="A1023" s="286">
        <v>93</v>
      </c>
      <c r="B1023" s="287" t="s">
        <v>150</v>
      </c>
      <c r="C1023" s="286" t="s">
        <v>369</v>
      </c>
      <c r="D1023" s="286"/>
      <c r="E1023" s="1" t="s">
        <v>33</v>
      </c>
      <c r="F1023" s="286" t="s">
        <v>56</v>
      </c>
      <c r="G1023" s="3"/>
      <c r="H1023" s="3"/>
      <c r="I1023" s="231"/>
      <c r="J1023" s="232"/>
      <c r="K1023" s="3"/>
      <c r="L1023" s="1">
        <v>1</v>
      </c>
      <c r="M1023" s="3"/>
      <c r="N1023" s="3"/>
      <c r="O1023" s="3"/>
      <c r="P1023" s="287"/>
    </row>
    <row r="1024" spans="1:16" s="88" customFormat="1" ht="41.25" customHeight="1" x14ac:dyDescent="0.25">
      <c r="A1024" s="286"/>
      <c r="B1024" s="287"/>
      <c r="C1024" s="286"/>
      <c r="D1024" s="286"/>
      <c r="E1024" s="1" t="s">
        <v>17</v>
      </c>
      <c r="F1024" s="286"/>
      <c r="G1024" s="3"/>
      <c r="H1024" s="3"/>
      <c r="I1024" s="237">
        <v>17.7</v>
      </c>
      <c r="J1024" s="232"/>
      <c r="K1024" s="3"/>
      <c r="L1024" s="233">
        <v>700</v>
      </c>
      <c r="M1024" s="3"/>
      <c r="N1024" s="1" t="s">
        <v>37</v>
      </c>
      <c r="O1024" s="1">
        <v>287002015</v>
      </c>
      <c r="P1024" s="287"/>
    </row>
    <row r="1025" spans="1:19" s="88" customFormat="1" ht="41.25" customHeight="1" x14ac:dyDescent="0.25">
      <c r="A1025" s="286">
        <v>94</v>
      </c>
      <c r="B1025" s="287" t="s">
        <v>151</v>
      </c>
      <c r="C1025" s="286" t="s">
        <v>369</v>
      </c>
      <c r="D1025" s="286"/>
      <c r="E1025" s="1" t="s">
        <v>33</v>
      </c>
      <c r="F1025" s="286" t="s">
        <v>56</v>
      </c>
      <c r="G1025" s="3"/>
      <c r="H1025" s="3"/>
      <c r="I1025" s="3"/>
      <c r="J1025" s="233"/>
      <c r="K1025" s="238"/>
      <c r="L1025" s="3"/>
      <c r="M1025" s="1">
        <v>1</v>
      </c>
      <c r="N1025" s="3"/>
      <c r="O1025" s="3"/>
      <c r="P1025" s="287"/>
    </row>
    <row r="1026" spans="1:19" s="88" customFormat="1" ht="41.25" customHeight="1" x14ac:dyDescent="0.25">
      <c r="A1026" s="286"/>
      <c r="B1026" s="287"/>
      <c r="C1026" s="286"/>
      <c r="D1026" s="286"/>
      <c r="E1026" s="1" t="s">
        <v>17</v>
      </c>
      <c r="F1026" s="286"/>
      <c r="G1026" s="238"/>
      <c r="H1026" s="238"/>
      <c r="I1026" s="238"/>
      <c r="J1026" s="238"/>
      <c r="K1026" s="238"/>
      <c r="L1026" s="238">
        <v>25</v>
      </c>
      <c r="M1026" s="238">
        <v>750</v>
      </c>
      <c r="N1026" s="238" t="s">
        <v>37</v>
      </c>
      <c r="O1026" s="1">
        <v>287002015</v>
      </c>
      <c r="P1026" s="287"/>
    </row>
    <row r="1027" spans="1:19" ht="41.25" customHeight="1" x14ac:dyDescent="0.3">
      <c r="A1027" s="286">
        <v>95</v>
      </c>
      <c r="B1027" s="287" t="s">
        <v>199</v>
      </c>
      <c r="C1027" s="286" t="s">
        <v>369</v>
      </c>
      <c r="D1027" s="286"/>
      <c r="E1027" s="1" t="s">
        <v>33</v>
      </c>
      <c r="F1027" s="286" t="s">
        <v>56</v>
      </c>
      <c r="G1027" s="1"/>
      <c r="H1027" s="1"/>
      <c r="I1027" s="1"/>
      <c r="J1027" s="1">
        <v>1</v>
      </c>
      <c r="K1027" s="1"/>
      <c r="L1027" s="237"/>
      <c r="M1027" s="233"/>
      <c r="N1027" s="1"/>
      <c r="O1027" s="1"/>
      <c r="P1027" s="2"/>
    </row>
    <row r="1028" spans="1:19" ht="41.25" customHeight="1" x14ac:dyDescent="0.3">
      <c r="A1028" s="286"/>
      <c r="B1028" s="287"/>
      <c r="C1028" s="286"/>
      <c r="D1028" s="286"/>
      <c r="E1028" s="1" t="s">
        <v>17</v>
      </c>
      <c r="F1028" s="286"/>
      <c r="G1028" s="1"/>
      <c r="H1028" s="1"/>
      <c r="I1028" s="1"/>
      <c r="J1028" s="1">
        <v>200</v>
      </c>
      <c r="K1028" s="1"/>
      <c r="L1028" s="237"/>
      <c r="M1028" s="233"/>
      <c r="N1028" s="238" t="s">
        <v>37</v>
      </c>
      <c r="O1028" s="1">
        <v>287002015</v>
      </c>
      <c r="P1028" s="2"/>
    </row>
    <row r="1029" spans="1:19" s="189" customFormat="1" ht="39" x14ac:dyDescent="0.35">
      <c r="A1029" s="78"/>
      <c r="B1029" s="91" t="s">
        <v>21</v>
      </c>
      <c r="C1029" s="78"/>
      <c r="D1029" s="78"/>
      <c r="E1029" s="78"/>
      <c r="F1029" s="78"/>
      <c r="G1029" s="142">
        <f>G1030+G1031+G1032+G1033+G1034+G1035+G1036</f>
        <v>21407.133300000001</v>
      </c>
      <c r="H1029" s="142">
        <f t="shared" ref="H1029:L1029" si="93">H1030+H1031+H1032+H1033+H1034+H1035+H1036</f>
        <v>32455.725928399996</v>
      </c>
      <c r="I1029" s="142">
        <f>I1030+I1031+I1032+I1033+I1034+I1035+I1036</f>
        <v>28214.172999999999</v>
      </c>
      <c r="J1029" s="142">
        <f t="shared" si="93"/>
        <v>145531.989</v>
      </c>
      <c r="K1029" s="142">
        <f t="shared" si="93"/>
        <v>131994.45199999999</v>
      </c>
      <c r="L1029" s="142">
        <f t="shared" si="93"/>
        <v>662266.58124024002</v>
      </c>
      <c r="M1029" s="142">
        <f>M1030+M1031+M1032+M1033+M1034+M1035+M1036</f>
        <v>1495412.5899399398</v>
      </c>
      <c r="N1029" s="239"/>
      <c r="O1029" s="78"/>
      <c r="P1029" s="91"/>
    </row>
    <row r="1030" spans="1:19" ht="41.25" customHeight="1" x14ac:dyDescent="0.3">
      <c r="A1030" s="1"/>
      <c r="B1030" s="2" t="s">
        <v>22</v>
      </c>
      <c r="C1030" s="1"/>
      <c r="D1030" s="1"/>
      <c r="E1030" s="1"/>
      <c r="F1030" s="1"/>
      <c r="G1030" s="46">
        <v>812.1</v>
      </c>
      <c r="H1030" s="46">
        <f>H1010+H974+H971+H968+H965+H962++H959+H956+H953+H950+H947+H944+H941+H938+H935+H932+H929+H926+H923+H920+H917+H914+H911+H908+H905+H902+H899+H896+H893+H890+H887+H884+H881+H878+H873+H871+H868+H865+H862+H858+H643+H640+H619+H614+H609+H604+H595+H591+H587+H584+H579+H574+H479+H476+H471+H464+H413+H410+H405+H400+H379+H374+H371+H366+H361+H384+H1015+H997+H995+H993+H991+H989+H796+H977+H875+H833+H831+H829</f>
        <v>379.4</v>
      </c>
      <c r="I1030" s="46">
        <f>I1010+I974+I971+I968+I965+I962++I959+I956+I953+I950+I947+I944+I941+I938+I935+I932+I929+I926+I923+I920+I917+I914+I911+I908+I905+I902+I899+I896+I893+I890+I887+I884+I881+I878+I873+I871+I868+I865+I862+I858+I643+I640+I619+I614+I609+I604+I595+I591+I587+I584+I579+I574+I479+I476+I471+I464+I413+I410+I405+I400+I379+I374+I371+I366+I361+I384+I1015+I997+I995+I993+I991+I989+I796+I977+I875+I833+I831+I829+I984+I536+I539</f>
        <v>3845.674</v>
      </c>
      <c r="J1030" s="46">
        <f>J1010+J974+J971+J968+J965+J962++J959+J956+J953+J950+J947+J944+J941+J938+J935+J932+J929+J926+J923+J920+J917+J914+J911+J908+J905+J902+J899+J896+J893+J890+J887+J884+J881+J878+J873+J871+J868+J865+J862+J858+J643+J640+J619+J614+J609+J604+J595+J591+J587+J584+J579+J574+J479+J476+J471+J464+J413+J410+J405+J400+J379+J374+J371+J366+J361+J384+J1015+J997+J995+J993+J991+J989+J796+J977+J875+J833+J831+J829+J984</f>
        <v>15030.9</v>
      </c>
      <c r="K1030" s="46">
        <f>K1010+K974+K971+K968+K965+K962++K959+K956+K953+K950+K947+K944+K941+K938+K935+K932+K929+K926+K923+K920+K917+K914+K911+K908+K905+K902+K899+K896+K893+K890+K887+K884+K881+K878+K873+K871+K868+K865+K862+K858+K643+K640+K619+K614+K609+K604+K595+K591+K587+K584+K579+K574+K479+K476+K471+K464+K413+K410+K405+K400+K379+K374+K371+K366+K361+K384+K1015+K997+K995+K993+K991+K989+K796+K977+K875+K833+K831+K829+K984</f>
        <v>14777.5</v>
      </c>
      <c r="L1030" s="46">
        <f>L1010+L974+L971+L968+L965+L962++L959+L956+L953+L950+L947+L944+L941+L938+L935+L932+L929+L926+L923+L920+L917+L914+L911+L908+L905+L902+L899+L896+L893+L890+L887+L884+L881+L878+L873+L871+L868+L865+L862+L858+L643+L640+L619+L614+L609+L604+L595+L591+L587+L584+L579+L574+L479+L476+L471+L464+L413+L410+L405+L400+L379+L374+L371+L366+L361+L384+L1015+L997+L995+L993+L991+L989+L796+L977+L875+L833+L831+L829+L984</f>
        <v>513856.5</v>
      </c>
      <c r="M1030" s="46">
        <f>M1010+M974+M971+M968+M965+M962++M959+M956+M953+M950+M947+M944+M941+M938+M935+M932+M929+M926+M923+M920+M917+M914+M911+M908+M905+M902+M899+M896+M893+M890+M887+M884+M881+M878+M873+M871+M868+M865+M862+M858+M643+M640+M619+M614+M609+M604+M595+M591+M587+M584+M579+M574+M479+M476+M471+M464+M413+M410+M405+M400+M379+M374+M371+M366+M361+M384+M1015+M997+M995+M993+M991+M989+M796+M977+M875+M833+M831+M829+M984</f>
        <v>911876.8</v>
      </c>
      <c r="N1030" s="1"/>
      <c r="O1030" s="1"/>
      <c r="P1030" s="240"/>
      <c r="S1030" s="241" t="e">
        <f>#REF!-#REF!</f>
        <v>#REF!</v>
      </c>
    </row>
    <row r="1031" spans="1:19" ht="41.25" customHeight="1" x14ac:dyDescent="0.3">
      <c r="A1031" s="1"/>
      <c r="B1031" s="2" t="s">
        <v>270</v>
      </c>
      <c r="C1031" s="1"/>
      <c r="D1031" s="1"/>
      <c r="E1031" s="1"/>
      <c r="F1031" s="1"/>
      <c r="G1031" s="46">
        <f t="shared" ref="G1031:M1031" si="94">G513</f>
        <v>9247.4</v>
      </c>
      <c r="H1031" s="46">
        <f t="shared" si="94"/>
        <v>9462.2999999999993</v>
      </c>
      <c r="I1031" s="46">
        <f t="shared" si="94"/>
        <v>0</v>
      </c>
      <c r="J1031" s="46">
        <f t="shared" si="94"/>
        <v>0</v>
      </c>
      <c r="K1031" s="46">
        <f t="shared" si="94"/>
        <v>0</v>
      </c>
      <c r="L1031" s="46">
        <f t="shared" si="94"/>
        <v>0</v>
      </c>
      <c r="M1031" s="46">
        <f t="shared" si="94"/>
        <v>0</v>
      </c>
      <c r="N1031" s="1"/>
      <c r="O1031" s="1"/>
      <c r="P1031" s="2"/>
      <c r="S1031" s="57">
        <v>204574.7389</v>
      </c>
    </row>
    <row r="1032" spans="1:19" ht="41.25" customHeight="1" x14ac:dyDescent="0.3">
      <c r="A1032" s="1"/>
      <c r="B1032" s="2" t="s">
        <v>185</v>
      </c>
      <c r="C1032" s="1"/>
      <c r="D1032" s="1"/>
      <c r="E1032" s="1"/>
      <c r="F1032" s="1"/>
      <c r="G1032" s="46">
        <f t="shared" ref="G1032:M1032" si="95">G329+G323</f>
        <v>0</v>
      </c>
      <c r="H1032" s="46">
        <f t="shared" si="95"/>
        <v>7600</v>
      </c>
      <c r="I1032" s="46">
        <f t="shared" si="95"/>
        <v>0</v>
      </c>
      <c r="J1032" s="46">
        <f t="shared" si="95"/>
        <v>0</v>
      </c>
      <c r="K1032" s="46">
        <f t="shared" si="95"/>
        <v>0</v>
      </c>
      <c r="L1032" s="46">
        <f t="shared" si="95"/>
        <v>3436.9</v>
      </c>
      <c r="M1032" s="46">
        <f t="shared" si="95"/>
        <v>3436.9</v>
      </c>
      <c r="N1032" s="1"/>
      <c r="O1032" s="46"/>
      <c r="P1032" s="2"/>
      <c r="S1032" s="241" t="e">
        <f>#REF!-S1031</f>
        <v>#REF!</v>
      </c>
    </row>
    <row r="1033" spans="1:19" ht="41.25" customHeight="1" x14ac:dyDescent="0.3">
      <c r="A1033" s="1"/>
      <c r="B1033" s="2" t="s">
        <v>271</v>
      </c>
      <c r="C1033" s="1"/>
      <c r="D1033" s="1"/>
      <c r="E1033" s="1"/>
      <c r="F1033" s="1"/>
      <c r="G1033" s="46">
        <f t="shared" ref="G1033:M1033" si="96">G390+G354+G321+G319+G317+G315+G388+G562</f>
        <v>0</v>
      </c>
      <c r="H1033" s="46">
        <f t="shared" si="96"/>
        <v>0</v>
      </c>
      <c r="I1033" s="46">
        <f t="shared" si="96"/>
        <v>0</v>
      </c>
      <c r="J1033" s="46">
        <f t="shared" si="96"/>
        <v>11000.5</v>
      </c>
      <c r="K1033" s="46">
        <f t="shared" si="96"/>
        <v>7800.5</v>
      </c>
      <c r="L1033" s="46">
        <f t="shared" si="96"/>
        <v>26990.794000000002</v>
      </c>
      <c r="M1033" s="46">
        <f t="shared" si="96"/>
        <v>7903.0559999999996</v>
      </c>
      <c r="N1033" s="1"/>
      <c r="O1033" s="1"/>
      <c r="P1033" s="2"/>
      <c r="S1033" s="57">
        <v>505272.98034024006</v>
      </c>
    </row>
    <row r="1034" spans="1:19" ht="41.25" customHeight="1" x14ac:dyDescent="0.3">
      <c r="A1034" s="1"/>
      <c r="B1034" s="2" t="s">
        <v>23</v>
      </c>
      <c r="C1034" s="1"/>
      <c r="D1034" s="1"/>
      <c r="E1034" s="1"/>
      <c r="F1034" s="1"/>
      <c r="G1034" s="46">
        <f>G277+G328+G331+G339+G344+G362+G367+G372+G375+G380+G385+G401+G406+G411+G414+G416+G430+G465+G467+G469+G472+G474+G477+G480+G482+G484+G496+G515+G518+G520+G523+G525+G568+G603+G608+G613+G618+G639+G642+G648+G797+G827+G854+G982+G987+G1004+G1006+G1008+G1011+G1016+G1018+G1020+G1022+G1024+G1026+G1028</f>
        <v>3831.6403</v>
      </c>
      <c r="H1034" s="46">
        <f>H277+H328+H331+H339+H344+H362+H367+H372+H375+H380+H385+H401+H406+H411+H414+H416+H430+H465+H467+H469+H472+H474+H477+H480+H482+H484+H496+H515+H518+H520+H523+H525+H568+H603+H608+H613+H618+H639+H642+H648+H797+H827+H854+H982+H987+H1004+H1006+H1008+H1011+H1016+H1018+H1020+H1022+H1024+H1026+H1028</f>
        <v>8423.4310000000005</v>
      </c>
      <c r="I1034" s="46">
        <f>I277+I328+I331+I339+I344+I362+I367+I372+I375+I380+I385+I401+I406+I411+I414+I416+I430+I465+I467+I469+I472+I474+I477+I480+I482+I484+I496+I515+I518+I520+I523+I525+I568+I603+I608+I613+I618+I639+I642+I648+I797+I827+I854+I982+I987+I1004+I1006+I1008+I1011+I1016+I1018+I1020+I1022+I1024+I1026+I1028+J985</f>
        <v>9868.4989999999998</v>
      </c>
      <c r="J1034" s="46">
        <f>J277+J328+J331+J339+J344+J362+J367+J372+J375+J380+J385+J401+J406+J411+J414+J416+J430+J465+J467+J469+J472+J474+J477+J480+J482+J484+J496+J515+J518+J520+J523+J525+J568+J603+J608+J613+J618+J639+J642+J648+J797+J827+J854+J982+J987+J1004+J1006+J1008+J1011+J1016+J1018+J1020+J1022+J1024+J1026+J1028+K985</f>
        <v>50178.188999999998</v>
      </c>
      <c r="K1034" s="46">
        <f>K277+K328+K331+K339+K344+K362+K367+K372+K375+K380+K385+K401+K406+K411+K414+K416+K430+K465+K467+K469+K472+K474+K477+K480+K482+K484+K496+K515+K518+K520+K523+K525+K568+K603+K608+K613+K618+K639+K642+K648+K797+K827+K854+K982+K987+K1004+K1006+K1008+K1011+K1016+K1018+K1020+K1022+K1024+K1026+K1028+L985</f>
        <v>43099.952000000005</v>
      </c>
      <c r="L1034" s="46">
        <f>L277+L328+L331+L339+L344+L362+L367+L372+L375+L380+L385+L401+L406+L411+L414+L416+L430+L465+L467+L469+L472+L474+L477+L480+L482+L484+L496+L515+L518+L520+L523+L525+L568+L603+L608+L613+L618+L639+L642+L648+L797+L827+L854+L982+L987+L1004+L1006+L1008+L1011+L1016+L1018+L1020+L1022+L1024+L1026+L1028+M985</f>
        <v>87762.387240239987</v>
      </c>
      <c r="M1034" s="46">
        <f>M277+M328+M331+M339+M344+M362+M367+M372+M375+M380+M385+M401+M406+M411+M414+M416+M430+M465+M467+M469+M472+M474+M477+M480+M482+M484+M496+M515+M518+M520+M523+M525+M568+M603+M608+M613+M618+M639+M642+M648+M797+M827+M854+M982+M987+M1004+M1006+M1008+M1011+M1016+M1018+M1020+M1022+M1024+M1026+M1028+N97+M985</f>
        <v>82376.53493994</v>
      </c>
      <c r="N1034" s="1"/>
      <c r="O1034" s="46"/>
      <c r="P1034" s="2"/>
      <c r="S1034" s="241" t="e">
        <f>#REF!-S1033</f>
        <v>#REF!</v>
      </c>
    </row>
    <row r="1035" spans="1:19" ht="41.25" customHeight="1" x14ac:dyDescent="0.3">
      <c r="A1035" s="1"/>
      <c r="B1035" s="2" t="s">
        <v>24</v>
      </c>
      <c r="C1035" s="1"/>
      <c r="D1035" s="1"/>
      <c r="E1035" s="1"/>
      <c r="F1035" s="1"/>
      <c r="G1035" s="46">
        <f t="shared" ref="G1035:M1035" si="97">G1000+G558+G556+G554+G552+G550+G514+G504+G502+G495+G455+G450+G448+G446+G444+G442+G440+G313+G873+G517+G522</f>
        <v>0</v>
      </c>
      <c r="H1035" s="46">
        <f t="shared" si="97"/>
        <v>0</v>
      </c>
      <c r="I1035" s="46">
        <f t="shared" si="97"/>
        <v>14500</v>
      </c>
      <c r="J1035" s="46">
        <f t="shared" si="97"/>
        <v>62550</v>
      </c>
      <c r="K1035" s="46">
        <f t="shared" si="97"/>
        <v>59319</v>
      </c>
      <c r="L1035" s="46">
        <f t="shared" si="97"/>
        <v>23100</v>
      </c>
      <c r="M1035" s="46">
        <f t="shared" si="97"/>
        <v>482598.89899999998</v>
      </c>
      <c r="N1035" s="1"/>
      <c r="O1035" s="1"/>
      <c r="P1035" s="2"/>
    </row>
    <row r="1036" spans="1:19" ht="41.25" customHeight="1" x14ac:dyDescent="0.3">
      <c r="A1036" s="1"/>
      <c r="B1036" s="2" t="s">
        <v>332</v>
      </c>
      <c r="C1036" s="1"/>
      <c r="D1036" s="1"/>
      <c r="E1036" s="1"/>
      <c r="F1036" s="1"/>
      <c r="G1036" s="46">
        <f t="shared" ref="G1036:M1036" si="98">G650+G653+G656+G659+G662+G665+G668+G671+G674+G677+G680+G683+G686+G689+G692+G696+G699+G702+G705+G708+G712+G716+G719+G722+G725+G728+G731+G734+G738+G742+G746+G749+G752+G755+G758+G761+G764+G768+G771+G774+G777+G780+G800+G804+G808</f>
        <v>7515.9930000000004</v>
      </c>
      <c r="H1036" s="46">
        <f t="shared" si="98"/>
        <v>6590.5949283999998</v>
      </c>
      <c r="I1036" s="46">
        <f t="shared" si="98"/>
        <v>0</v>
      </c>
      <c r="J1036" s="46">
        <f t="shared" si="98"/>
        <v>6772.4</v>
      </c>
      <c r="K1036" s="46">
        <f t="shared" si="98"/>
        <v>6997.5</v>
      </c>
      <c r="L1036" s="46">
        <f t="shared" si="98"/>
        <v>7120</v>
      </c>
      <c r="M1036" s="46">
        <f t="shared" si="98"/>
        <v>7220.4</v>
      </c>
      <c r="N1036" s="1"/>
      <c r="O1036" s="81"/>
      <c r="P1036" s="242"/>
    </row>
    <row r="1037" spans="1:19" s="6" customFormat="1" ht="32.25" customHeight="1" x14ac:dyDescent="0.3">
      <c r="A1037" s="12"/>
      <c r="B1037" s="332" t="s">
        <v>772</v>
      </c>
      <c r="C1037" s="333"/>
      <c r="D1037" s="333"/>
      <c r="E1037" s="333"/>
      <c r="F1037" s="333"/>
      <c r="G1037" s="333"/>
      <c r="H1037" s="333"/>
      <c r="I1037" s="333"/>
      <c r="J1037" s="333"/>
      <c r="K1037" s="333"/>
      <c r="L1037" s="333"/>
      <c r="M1037" s="333"/>
      <c r="N1037" s="27"/>
      <c r="O1037" s="27"/>
    </row>
    <row r="1038" spans="1:19" s="6" customFormat="1" ht="27" customHeight="1" x14ac:dyDescent="0.3">
      <c r="A1038" s="12"/>
      <c r="B1038" s="334" t="s">
        <v>773</v>
      </c>
      <c r="C1038" s="335"/>
      <c r="D1038" s="335"/>
      <c r="E1038" s="335"/>
      <c r="F1038" s="335"/>
      <c r="G1038" s="335"/>
      <c r="H1038" s="335"/>
      <c r="I1038" s="335"/>
      <c r="J1038" s="335"/>
      <c r="K1038" s="335"/>
      <c r="L1038" s="335"/>
      <c r="M1038" s="87"/>
      <c r="N1038" s="27"/>
      <c r="O1038" s="27"/>
    </row>
    <row r="1039" spans="1:19" s="58" customFormat="1" ht="41.25" customHeight="1" x14ac:dyDescent="0.3">
      <c r="A1039" s="55"/>
      <c r="B1039" s="9" t="s">
        <v>226</v>
      </c>
      <c r="C1039" s="55"/>
      <c r="D1039" s="243"/>
      <c r="E1039" s="48"/>
      <c r="F1039" s="34"/>
      <c r="G1039" s="48"/>
      <c r="H1039" s="48"/>
      <c r="I1039" s="48"/>
      <c r="J1039" s="48"/>
      <c r="K1039" s="48"/>
      <c r="L1039" s="48"/>
      <c r="M1039" s="48"/>
      <c r="N1039" s="154"/>
      <c r="O1039" s="154"/>
      <c r="P1039" s="154"/>
    </row>
    <row r="1040" spans="1:19" s="58" customFormat="1" ht="41.25" customHeight="1" x14ac:dyDescent="0.3">
      <c r="A1040" s="55"/>
      <c r="B1040" s="299" t="s">
        <v>235</v>
      </c>
      <c r="C1040" s="299"/>
      <c r="D1040" s="243"/>
      <c r="E1040" s="48"/>
      <c r="F1040" s="34"/>
      <c r="G1040" s="48"/>
      <c r="H1040" s="48"/>
      <c r="I1040" s="48"/>
      <c r="J1040" s="48"/>
      <c r="K1040" s="48"/>
      <c r="L1040" s="48"/>
      <c r="M1040" s="48"/>
      <c r="N1040" s="154"/>
      <c r="O1040" s="154"/>
      <c r="P1040" s="154"/>
    </row>
    <row r="1041" spans="1:16" s="58" customFormat="1" ht="41.25" customHeight="1" x14ac:dyDescent="0.3">
      <c r="A1041" s="301">
        <v>96</v>
      </c>
      <c r="B1041" s="299" t="s">
        <v>182</v>
      </c>
      <c r="C1041" s="301" t="s">
        <v>366</v>
      </c>
      <c r="D1041" s="301"/>
      <c r="E1041" s="55" t="s">
        <v>52</v>
      </c>
      <c r="F1041" s="301" t="s">
        <v>62</v>
      </c>
      <c r="G1041" s="48">
        <f>G1045+G1048+G1051+G1054+G1057+G1060+G1063+G1066+G1069+G1072+G1075+G1078+G1081+G1084+G1087+G1091+G1095+G1099</f>
        <v>0</v>
      </c>
      <c r="H1041" s="48">
        <f t="shared" ref="H1041:M1041" si="99">H1045+H1048+H1051+H1054+H1057+H1060+H1063+H1066+H1069+H1072+H1075+H1078+H1081+H1084+H1087+H1091+H1095+H1099</f>
        <v>0</v>
      </c>
      <c r="I1041" s="48">
        <f t="shared" si="99"/>
        <v>4</v>
      </c>
      <c r="J1041" s="48">
        <f t="shared" si="99"/>
        <v>7</v>
      </c>
      <c r="K1041" s="48">
        <f t="shared" si="99"/>
        <v>5</v>
      </c>
      <c r="L1041" s="48">
        <f t="shared" si="99"/>
        <v>0</v>
      </c>
      <c r="M1041" s="48">
        <f t="shared" si="99"/>
        <v>2</v>
      </c>
      <c r="N1041" s="34"/>
      <c r="O1041" s="154"/>
      <c r="P1041" s="154"/>
    </row>
    <row r="1042" spans="1:16" s="58" customFormat="1" ht="41.25" customHeight="1" x14ac:dyDescent="0.3">
      <c r="A1042" s="301"/>
      <c r="B1042" s="299"/>
      <c r="C1042" s="301"/>
      <c r="D1042" s="301"/>
      <c r="E1042" s="331" t="s">
        <v>17</v>
      </c>
      <c r="F1042" s="301"/>
      <c r="G1042" s="49">
        <f>G1046+G1050+G1053+G1056+G1058+G1061+G1064+G1067+G1070+G1076+G1073+G1079+G1082+G1085+G1088+G1092+G1096+G1100</f>
        <v>613.99800000000005</v>
      </c>
      <c r="H1042" s="49">
        <f t="shared" ref="H1042:M1042" si="100">H1046+H1050+H1053+H1056+H1058+H1061+H1064+H1067+H1070+H1076+H1073+H1079+H1082+H1085+H1088+H1092+H1096+H1100</f>
        <v>125.399</v>
      </c>
      <c r="I1042" s="49">
        <f t="shared" si="100"/>
        <v>135.6</v>
      </c>
      <c r="J1042" s="49">
        <f t="shared" si="100"/>
        <v>3717.4</v>
      </c>
      <c r="K1042" s="49">
        <f t="shared" si="100"/>
        <v>1163.0999999999999</v>
      </c>
      <c r="L1042" s="49">
        <f t="shared" si="100"/>
        <v>4350</v>
      </c>
      <c r="M1042" s="49">
        <f t="shared" si="100"/>
        <v>4590</v>
      </c>
      <c r="N1042" s="15" t="s">
        <v>37</v>
      </c>
      <c r="O1042" s="154"/>
      <c r="P1042" s="154"/>
    </row>
    <row r="1043" spans="1:16" s="58" customFormat="1" ht="41.25" customHeight="1" x14ac:dyDescent="0.3">
      <c r="A1043" s="301"/>
      <c r="B1043" s="299"/>
      <c r="C1043" s="301"/>
      <c r="D1043" s="301"/>
      <c r="E1043" s="331"/>
      <c r="F1043" s="301"/>
      <c r="G1043" s="49">
        <f>G1089+G1093+G1097+G1101</f>
        <v>1852.337</v>
      </c>
      <c r="H1043" s="49">
        <f t="shared" ref="H1043:M1043" si="101">H1089+H1093+H1097+H1101</f>
        <v>3520.6310000000003</v>
      </c>
      <c r="I1043" s="49">
        <f t="shared" si="101"/>
        <v>0</v>
      </c>
      <c r="J1043" s="49">
        <f t="shared" si="101"/>
        <v>0</v>
      </c>
      <c r="K1043" s="49">
        <f t="shared" si="101"/>
        <v>0</v>
      </c>
      <c r="L1043" s="49">
        <f t="shared" si="101"/>
        <v>0</v>
      </c>
      <c r="M1043" s="49">
        <f t="shared" si="101"/>
        <v>0</v>
      </c>
      <c r="N1043" s="15" t="s">
        <v>262</v>
      </c>
      <c r="O1043" s="154"/>
      <c r="P1043" s="154"/>
    </row>
    <row r="1044" spans="1:16" s="58" customFormat="1" ht="41.25" customHeight="1" x14ac:dyDescent="0.3">
      <c r="A1044" s="301"/>
      <c r="B1044" s="299"/>
      <c r="C1044" s="301"/>
      <c r="D1044" s="301"/>
      <c r="E1044" s="331"/>
      <c r="F1044" s="301"/>
      <c r="G1044" s="49">
        <f>G1047+G1049+G1052+G1055+G1059+G1062+G1065+G1068+G1071+G1074+G1077+G1080+G1083+G1086+G1090+G1094+G1098+G1102</f>
        <v>500</v>
      </c>
      <c r="H1044" s="49">
        <f t="shared" ref="H1044:M1044" si="102">H1047+H1049+H1052+H1055+H1059+H1062+H1065+H1068+H1071+H1074+H1077+H1080+H1083+H1086+H1090+H1094+H1098+H1102</f>
        <v>300</v>
      </c>
      <c r="I1044" s="49">
        <f t="shared" si="102"/>
        <v>3452.7159999999999</v>
      </c>
      <c r="J1044" s="49">
        <f t="shared" si="102"/>
        <v>8397.598</v>
      </c>
      <c r="K1044" s="49">
        <f t="shared" si="102"/>
        <v>5327.8850000000002</v>
      </c>
      <c r="L1044" s="49">
        <f t="shared" si="102"/>
        <v>11930</v>
      </c>
      <c r="M1044" s="49">
        <f t="shared" si="102"/>
        <v>11930</v>
      </c>
      <c r="N1044" s="15" t="s">
        <v>20</v>
      </c>
      <c r="O1044" s="154"/>
      <c r="P1044" s="154"/>
    </row>
    <row r="1045" spans="1:16" s="10" customFormat="1" ht="41.25" customHeight="1" x14ac:dyDescent="0.3">
      <c r="A1045" s="303"/>
      <c r="B1045" s="305" t="s">
        <v>339</v>
      </c>
      <c r="C1045" s="303" t="s">
        <v>366</v>
      </c>
      <c r="D1045" s="303"/>
      <c r="E1045" s="15" t="s">
        <v>52</v>
      </c>
      <c r="F1045" s="303" t="s">
        <v>103</v>
      </c>
      <c r="G1045" s="15"/>
      <c r="H1045" s="15"/>
      <c r="I1045" s="15"/>
      <c r="J1045" s="15">
        <v>1</v>
      </c>
      <c r="K1045" s="15"/>
      <c r="L1045" s="15"/>
      <c r="M1045" s="15"/>
      <c r="N1045" s="15" t="s">
        <v>100</v>
      </c>
      <c r="O1045" s="15" t="s">
        <v>100</v>
      </c>
      <c r="P1045" s="91"/>
    </row>
    <row r="1046" spans="1:16" s="10" customFormat="1" ht="41.25" customHeight="1" x14ac:dyDescent="0.3">
      <c r="A1046" s="303"/>
      <c r="B1046" s="305"/>
      <c r="C1046" s="303"/>
      <c r="D1046" s="303"/>
      <c r="E1046" s="303" t="s">
        <v>41</v>
      </c>
      <c r="F1046" s="303"/>
      <c r="G1046" s="15"/>
      <c r="H1046" s="15"/>
      <c r="I1046" s="15">
        <v>135.6</v>
      </c>
      <c r="J1046" s="15"/>
      <c r="K1046" s="15"/>
      <c r="L1046" s="15"/>
      <c r="M1046" s="15"/>
      <c r="N1046" s="15" t="s">
        <v>37</v>
      </c>
      <c r="O1046" s="15">
        <v>279038015</v>
      </c>
      <c r="P1046" s="91"/>
    </row>
    <row r="1047" spans="1:16" s="10" customFormat="1" ht="41.25" customHeight="1" x14ac:dyDescent="0.3">
      <c r="A1047" s="303"/>
      <c r="B1047" s="305"/>
      <c r="C1047" s="303"/>
      <c r="D1047" s="303"/>
      <c r="E1047" s="303"/>
      <c r="F1047" s="303"/>
      <c r="G1047" s="15"/>
      <c r="H1047" s="15">
        <v>300</v>
      </c>
      <c r="I1047" s="222">
        <v>919.99099999999999</v>
      </c>
      <c r="J1047" s="15">
        <v>271.10000000000002</v>
      </c>
      <c r="K1047" s="15"/>
      <c r="L1047" s="15"/>
      <c r="M1047" s="15"/>
      <c r="N1047" s="15" t="s">
        <v>20</v>
      </c>
      <c r="O1047" s="15">
        <v>279038011</v>
      </c>
      <c r="P1047" s="91"/>
    </row>
    <row r="1048" spans="1:16" s="10" customFormat="1" ht="41.25" customHeight="1" x14ac:dyDescent="0.3">
      <c r="A1048" s="303"/>
      <c r="B1048" s="305" t="s">
        <v>130</v>
      </c>
      <c r="C1048" s="303" t="s">
        <v>366</v>
      </c>
      <c r="D1048" s="303"/>
      <c r="E1048" s="15" t="s">
        <v>52</v>
      </c>
      <c r="F1048" s="303" t="s">
        <v>103</v>
      </c>
      <c r="G1048" s="15"/>
      <c r="H1048" s="15"/>
      <c r="I1048" s="15"/>
      <c r="J1048" s="15">
        <v>1</v>
      </c>
      <c r="K1048" s="15"/>
      <c r="L1048" s="15"/>
      <c r="M1048" s="15"/>
      <c r="N1048" s="15" t="s">
        <v>100</v>
      </c>
      <c r="O1048" s="15" t="s">
        <v>100</v>
      </c>
      <c r="P1048" s="121"/>
    </row>
    <row r="1049" spans="1:16" s="10" customFormat="1" ht="41.25" customHeight="1" x14ac:dyDescent="0.3">
      <c r="A1049" s="303"/>
      <c r="B1049" s="305"/>
      <c r="C1049" s="303"/>
      <c r="D1049" s="303"/>
      <c r="E1049" s="303" t="s">
        <v>41</v>
      </c>
      <c r="F1049" s="303"/>
      <c r="G1049" s="15"/>
      <c r="H1049" s="15"/>
      <c r="I1049" s="15"/>
      <c r="J1049" s="127">
        <v>502.048</v>
      </c>
      <c r="K1049" s="15"/>
      <c r="L1049" s="15"/>
      <c r="M1049" s="15"/>
      <c r="N1049" s="15" t="s">
        <v>128</v>
      </c>
      <c r="O1049" s="15">
        <v>279038011</v>
      </c>
      <c r="P1049" s="121"/>
    </row>
    <row r="1050" spans="1:16" s="10" customFormat="1" ht="41.25" customHeight="1" x14ac:dyDescent="0.3">
      <c r="A1050" s="303"/>
      <c r="B1050" s="305"/>
      <c r="C1050" s="303"/>
      <c r="D1050" s="303"/>
      <c r="E1050" s="303"/>
      <c r="F1050" s="303"/>
      <c r="G1050" s="15"/>
      <c r="H1050" s="15"/>
      <c r="I1050" s="15"/>
      <c r="J1050" s="15">
        <v>150.6</v>
      </c>
      <c r="K1050" s="15"/>
      <c r="L1050" s="15"/>
      <c r="M1050" s="15"/>
      <c r="N1050" s="15" t="s">
        <v>37</v>
      </c>
      <c r="O1050" s="15">
        <v>279038015</v>
      </c>
      <c r="P1050" s="121"/>
    </row>
    <row r="1051" spans="1:16" s="10" customFormat="1" ht="41.25" customHeight="1" x14ac:dyDescent="0.3">
      <c r="A1051" s="303"/>
      <c r="B1051" s="305" t="s">
        <v>340</v>
      </c>
      <c r="C1051" s="303" t="s">
        <v>366</v>
      </c>
      <c r="D1051" s="303"/>
      <c r="E1051" s="15" t="s">
        <v>52</v>
      </c>
      <c r="F1051" s="303" t="s">
        <v>103</v>
      </c>
      <c r="G1051" s="15"/>
      <c r="H1051" s="15"/>
      <c r="I1051" s="15"/>
      <c r="J1051" s="15">
        <v>1</v>
      </c>
      <c r="K1051" s="15"/>
      <c r="L1051" s="15"/>
      <c r="M1051" s="15"/>
      <c r="N1051" s="15" t="s">
        <v>100</v>
      </c>
      <c r="O1051" s="15" t="s">
        <v>100</v>
      </c>
      <c r="P1051" s="121"/>
    </row>
    <row r="1052" spans="1:16" s="10" customFormat="1" ht="41.25" customHeight="1" x14ac:dyDescent="0.3">
      <c r="A1052" s="303"/>
      <c r="B1052" s="305"/>
      <c r="C1052" s="303"/>
      <c r="D1052" s="303"/>
      <c r="E1052" s="303" t="s">
        <v>41</v>
      </c>
      <c r="F1052" s="303"/>
      <c r="G1052" s="15"/>
      <c r="H1052" s="15"/>
      <c r="I1052" s="15">
        <v>377</v>
      </c>
      <c r="J1052" s="127">
        <v>902.53399999999999</v>
      </c>
      <c r="K1052" s="15"/>
      <c r="L1052" s="15"/>
      <c r="M1052" s="15"/>
      <c r="N1052" s="15" t="s">
        <v>128</v>
      </c>
      <c r="O1052" s="15">
        <v>279038011</v>
      </c>
      <c r="P1052" s="121"/>
    </row>
    <row r="1053" spans="1:16" s="10" customFormat="1" ht="41.25" customHeight="1" x14ac:dyDescent="0.3">
      <c r="A1053" s="303"/>
      <c r="B1053" s="305"/>
      <c r="C1053" s="303"/>
      <c r="D1053" s="303"/>
      <c r="E1053" s="303"/>
      <c r="F1053" s="303"/>
      <c r="G1053" s="15"/>
      <c r="H1053" s="15"/>
      <c r="I1053" s="15"/>
      <c r="J1053" s="15">
        <v>395.3</v>
      </c>
      <c r="K1053" s="15"/>
      <c r="L1053" s="15"/>
      <c r="M1053" s="15"/>
      <c r="N1053" s="15" t="s">
        <v>37</v>
      </c>
      <c r="O1053" s="15">
        <v>279038015</v>
      </c>
      <c r="P1053" s="121"/>
    </row>
    <row r="1054" spans="1:16" s="10" customFormat="1" ht="41.25" customHeight="1" x14ac:dyDescent="0.3">
      <c r="A1054" s="303"/>
      <c r="B1054" s="305" t="s">
        <v>131</v>
      </c>
      <c r="C1054" s="303" t="s">
        <v>366</v>
      </c>
      <c r="D1054" s="303"/>
      <c r="E1054" s="15" t="s">
        <v>52</v>
      </c>
      <c r="F1054" s="303" t="s">
        <v>103</v>
      </c>
      <c r="G1054" s="15"/>
      <c r="H1054" s="15"/>
      <c r="I1054" s="15"/>
      <c r="J1054" s="15"/>
      <c r="K1054" s="15">
        <v>1</v>
      </c>
      <c r="L1054" s="15"/>
      <c r="M1054" s="15"/>
      <c r="N1054" s="15" t="s">
        <v>100</v>
      </c>
      <c r="O1054" s="15" t="s">
        <v>100</v>
      </c>
      <c r="P1054" s="121"/>
    </row>
    <row r="1055" spans="1:16" s="10" customFormat="1" ht="41.25" customHeight="1" x14ac:dyDescent="0.3">
      <c r="A1055" s="303"/>
      <c r="B1055" s="305"/>
      <c r="C1055" s="303"/>
      <c r="D1055" s="303"/>
      <c r="E1055" s="303" t="s">
        <v>41</v>
      </c>
      <c r="F1055" s="303"/>
      <c r="G1055" s="15"/>
      <c r="H1055" s="15"/>
      <c r="I1055" s="15"/>
      <c r="J1055" s="15"/>
      <c r="K1055" s="127">
        <v>364.233</v>
      </c>
      <c r="L1055" s="15"/>
      <c r="M1055" s="15"/>
      <c r="N1055" s="15" t="s">
        <v>128</v>
      </c>
      <c r="O1055" s="15">
        <v>279038011</v>
      </c>
      <c r="P1055" s="121"/>
    </row>
    <row r="1056" spans="1:16" s="10" customFormat="1" ht="41.25" customHeight="1" x14ac:dyDescent="0.3">
      <c r="A1056" s="303"/>
      <c r="B1056" s="305"/>
      <c r="C1056" s="303"/>
      <c r="D1056" s="303"/>
      <c r="E1056" s="303"/>
      <c r="F1056" s="303"/>
      <c r="G1056" s="15"/>
      <c r="H1056" s="15"/>
      <c r="I1056" s="15"/>
      <c r="J1056" s="15">
        <v>156.1</v>
      </c>
      <c r="K1056" s="15"/>
      <c r="L1056" s="15"/>
      <c r="M1056" s="15"/>
      <c r="N1056" s="15" t="s">
        <v>37</v>
      </c>
      <c r="O1056" s="15">
        <v>279038015</v>
      </c>
      <c r="P1056" s="121"/>
    </row>
    <row r="1057" spans="1:16" s="10" customFormat="1" ht="41.25" customHeight="1" x14ac:dyDescent="0.3">
      <c r="A1057" s="303"/>
      <c r="B1057" s="305" t="s">
        <v>132</v>
      </c>
      <c r="C1057" s="303" t="s">
        <v>366</v>
      </c>
      <c r="D1057" s="303"/>
      <c r="E1057" s="15" t="s">
        <v>52</v>
      </c>
      <c r="F1057" s="303" t="s">
        <v>103</v>
      </c>
      <c r="G1057" s="15"/>
      <c r="H1057" s="15"/>
      <c r="I1057" s="15"/>
      <c r="J1057" s="15">
        <v>1</v>
      </c>
      <c r="K1057" s="15"/>
      <c r="L1057" s="15"/>
      <c r="M1057" s="74"/>
      <c r="N1057" s="15"/>
      <c r="O1057" s="15" t="s">
        <v>100</v>
      </c>
      <c r="P1057" s="121"/>
    </row>
    <row r="1058" spans="1:16" s="10" customFormat="1" ht="41.25" customHeight="1" x14ac:dyDescent="0.3">
      <c r="A1058" s="303"/>
      <c r="B1058" s="305"/>
      <c r="C1058" s="303"/>
      <c r="D1058" s="303"/>
      <c r="E1058" s="303" t="s">
        <v>41</v>
      </c>
      <c r="F1058" s="303"/>
      <c r="G1058" s="15"/>
      <c r="H1058" s="15"/>
      <c r="I1058" s="127"/>
      <c r="J1058" s="127">
        <v>213.2</v>
      </c>
      <c r="K1058" s="15"/>
      <c r="L1058" s="15"/>
      <c r="M1058" s="74"/>
      <c r="N1058" s="15" t="s">
        <v>37</v>
      </c>
      <c r="O1058" s="15">
        <v>279038015</v>
      </c>
      <c r="P1058" s="121"/>
    </row>
    <row r="1059" spans="1:16" s="10" customFormat="1" ht="41.25" customHeight="1" x14ac:dyDescent="0.3">
      <c r="A1059" s="303"/>
      <c r="B1059" s="305"/>
      <c r="C1059" s="303"/>
      <c r="D1059" s="303"/>
      <c r="E1059" s="303"/>
      <c r="F1059" s="303"/>
      <c r="G1059" s="15"/>
      <c r="H1059" s="15"/>
      <c r="I1059" s="127">
        <v>122.49</v>
      </c>
      <c r="J1059" s="127">
        <v>588.36699999999996</v>
      </c>
      <c r="K1059" s="15"/>
      <c r="L1059" s="15"/>
      <c r="M1059" s="74"/>
      <c r="N1059" s="15" t="s">
        <v>128</v>
      </c>
      <c r="O1059" s="15">
        <v>279038011</v>
      </c>
      <c r="P1059" s="121"/>
    </row>
    <row r="1060" spans="1:16" s="10" customFormat="1" ht="41.25" customHeight="1" x14ac:dyDescent="0.3">
      <c r="A1060" s="303"/>
      <c r="B1060" s="305" t="s">
        <v>133</v>
      </c>
      <c r="C1060" s="303" t="s">
        <v>366</v>
      </c>
      <c r="D1060" s="303"/>
      <c r="E1060" s="15" t="s">
        <v>52</v>
      </c>
      <c r="F1060" s="303" t="s">
        <v>103</v>
      </c>
      <c r="G1060" s="15"/>
      <c r="H1060" s="15"/>
      <c r="I1060" s="15"/>
      <c r="J1060" s="15"/>
      <c r="K1060" s="15">
        <v>1</v>
      </c>
      <c r="L1060" s="15"/>
      <c r="M1060" s="74"/>
      <c r="N1060" s="15"/>
      <c r="O1060" s="15" t="s">
        <v>100</v>
      </c>
      <c r="P1060" s="121"/>
    </row>
    <row r="1061" spans="1:16" s="10" customFormat="1" ht="41.25" customHeight="1" x14ac:dyDescent="0.3">
      <c r="A1061" s="303"/>
      <c r="B1061" s="305"/>
      <c r="C1061" s="303"/>
      <c r="D1061" s="303"/>
      <c r="E1061" s="303" t="s">
        <v>41</v>
      </c>
      <c r="F1061" s="303"/>
      <c r="G1061" s="15"/>
      <c r="H1061" s="15"/>
      <c r="I1061" s="15"/>
      <c r="J1061" s="15">
        <v>785.6</v>
      </c>
      <c r="K1061" s="15">
        <v>785.6</v>
      </c>
      <c r="L1061" s="15"/>
      <c r="M1061" s="74"/>
      <c r="N1061" s="15" t="s">
        <v>37</v>
      </c>
      <c r="O1061" s="15">
        <v>279038015</v>
      </c>
      <c r="P1061" s="121"/>
    </row>
    <row r="1062" spans="1:16" s="10" customFormat="1" ht="41.25" customHeight="1" x14ac:dyDescent="0.3">
      <c r="A1062" s="303"/>
      <c r="B1062" s="305"/>
      <c r="C1062" s="303"/>
      <c r="D1062" s="303"/>
      <c r="E1062" s="303"/>
      <c r="F1062" s="303"/>
      <c r="G1062" s="15"/>
      <c r="H1062" s="15"/>
      <c r="I1062" s="15"/>
      <c r="J1062" s="127">
        <v>1571.3040000000001</v>
      </c>
      <c r="K1062" s="127">
        <v>3666.375</v>
      </c>
      <c r="L1062" s="15"/>
      <c r="M1062" s="74"/>
      <c r="N1062" s="15" t="s">
        <v>20</v>
      </c>
      <c r="O1062" s="15">
        <v>279038011</v>
      </c>
      <c r="P1062" s="121"/>
    </row>
    <row r="1063" spans="1:16" s="10" customFormat="1" ht="41.25" customHeight="1" x14ac:dyDescent="0.3">
      <c r="A1063" s="303"/>
      <c r="B1063" s="305" t="s">
        <v>134</v>
      </c>
      <c r="C1063" s="303" t="s">
        <v>366</v>
      </c>
      <c r="D1063" s="303"/>
      <c r="E1063" s="15" t="s">
        <v>52</v>
      </c>
      <c r="F1063" s="303" t="s">
        <v>103</v>
      </c>
      <c r="G1063" s="15"/>
      <c r="H1063" s="15"/>
      <c r="I1063" s="15"/>
      <c r="J1063" s="15">
        <v>1</v>
      </c>
      <c r="K1063" s="15"/>
      <c r="L1063" s="15"/>
      <c r="M1063" s="74"/>
      <c r="N1063" s="15"/>
      <c r="O1063" s="15" t="s">
        <v>100</v>
      </c>
      <c r="P1063" s="121"/>
    </row>
    <row r="1064" spans="1:16" s="10" customFormat="1" ht="41.25" customHeight="1" x14ac:dyDescent="0.3">
      <c r="A1064" s="303"/>
      <c r="B1064" s="305"/>
      <c r="C1064" s="303"/>
      <c r="D1064" s="303"/>
      <c r="E1064" s="303" t="s">
        <v>41</v>
      </c>
      <c r="F1064" s="303"/>
      <c r="G1064" s="15"/>
      <c r="H1064" s="15"/>
      <c r="I1064" s="15"/>
      <c r="J1064" s="15">
        <v>487.7</v>
      </c>
      <c r="K1064" s="15"/>
      <c r="L1064" s="15"/>
      <c r="M1064" s="74"/>
      <c r="N1064" s="15" t="s">
        <v>37</v>
      </c>
      <c r="O1064" s="15">
        <v>279038015</v>
      </c>
      <c r="P1064" s="121"/>
    </row>
    <row r="1065" spans="1:16" s="10" customFormat="1" ht="41.25" customHeight="1" x14ac:dyDescent="0.3">
      <c r="A1065" s="303"/>
      <c r="B1065" s="305"/>
      <c r="C1065" s="303"/>
      <c r="D1065" s="303"/>
      <c r="E1065" s="303"/>
      <c r="F1065" s="303"/>
      <c r="G1065" s="15"/>
      <c r="H1065" s="15"/>
      <c r="I1065" s="15">
        <v>500</v>
      </c>
      <c r="J1065" s="15">
        <v>1125.6959999999999</v>
      </c>
      <c r="K1065" s="15"/>
      <c r="L1065" s="15"/>
      <c r="M1065" s="74"/>
      <c r="N1065" s="15" t="s">
        <v>20</v>
      </c>
      <c r="O1065" s="15">
        <v>279038011</v>
      </c>
      <c r="P1065" s="121"/>
    </row>
    <row r="1066" spans="1:16" s="10" customFormat="1" ht="41.25" customHeight="1" x14ac:dyDescent="0.3">
      <c r="A1066" s="303"/>
      <c r="B1066" s="305" t="s">
        <v>135</v>
      </c>
      <c r="C1066" s="303" t="s">
        <v>366</v>
      </c>
      <c r="D1066" s="303"/>
      <c r="E1066" s="15" t="s">
        <v>52</v>
      </c>
      <c r="F1066" s="303" t="s">
        <v>103</v>
      </c>
      <c r="G1066" s="15"/>
      <c r="H1066" s="15"/>
      <c r="I1066" s="15"/>
      <c r="J1066" s="15">
        <v>1</v>
      </c>
      <c r="K1066" s="15"/>
      <c r="L1066" s="15"/>
      <c r="M1066" s="74"/>
      <c r="N1066" s="15"/>
      <c r="O1066" s="15" t="s">
        <v>100</v>
      </c>
      <c r="P1066" s="121"/>
    </row>
    <row r="1067" spans="1:16" s="10" customFormat="1" ht="41.25" customHeight="1" x14ac:dyDescent="0.3">
      <c r="A1067" s="303"/>
      <c r="B1067" s="305"/>
      <c r="C1067" s="303"/>
      <c r="D1067" s="303"/>
      <c r="E1067" s="303" t="s">
        <v>41</v>
      </c>
      <c r="F1067" s="303"/>
      <c r="G1067" s="15"/>
      <c r="H1067" s="15"/>
      <c r="I1067" s="15"/>
      <c r="J1067" s="15">
        <v>477.6</v>
      </c>
      <c r="K1067" s="15"/>
      <c r="L1067" s="15"/>
      <c r="M1067" s="74"/>
      <c r="N1067" s="15" t="s">
        <v>37</v>
      </c>
      <c r="O1067" s="15">
        <v>279038015</v>
      </c>
      <c r="P1067" s="121"/>
    </row>
    <row r="1068" spans="1:16" s="10" customFormat="1" ht="41.25" customHeight="1" x14ac:dyDescent="0.3">
      <c r="A1068" s="303"/>
      <c r="B1068" s="305"/>
      <c r="C1068" s="303"/>
      <c r="D1068" s="303"/>
      <c r="E1068" s="303"/>
      <c r="F1068" s="303"/>
      <c r="G1068" s="15"/>
      <c r="H1068" s="15"/>
      <c r="I1068" s="15"/>
      <c r="J1068" s="15">
        <v>1114.3779999999999</v>
      </c>
      <c r="K1068" s="15"/>
      <c r="L1068" s="15"/>
      <c r="M1068" s="74"/>
      <c r="N1068" s="15" t="s">
        <v>20</v>
      </c>
      <c r="O1068" s="15">
        <v>279038011</v>
      </c>
      <c r="P1068" s="121"/>
    </row>
    <row r="1069" spans="1:16" s="10" customFormat="1" ht="41.25" customHeight="1" x14ac:dyDescent="0.3">
      <c r="A1069" s="303"/>
      <c r="B1069" s="305" t="s">
        <v>136</v>
      </c>
      <c r="C1069" s="303" t="s">
        <v>366</v>
      </c>
      <c r="D1069" s="303"/>
      <c r="E1069" s="15" t="s">
        <v>52</v>
      </c>
      <c r="F1069" s="303" t="s">
        <v>103</v>
      </c>
      <c r="G1069" s="15"/>
      <c r="H1069" s="15"/>
      <c r="I1069" s="15"/>
      <c r="J1069" s="15"/>
      <c r="K1069" s="15">
        <v>1</v>
      </c>
      <c r="L1069" s="15"/>
      <c r="M1069" s="74"/>
      <c r="N1069" s="15"/>
      <c r="O1069" s="15" t="s">
        <v>100</v>
      </c>
      <c r="P1069" s="121"/>
    </row>
    <row r="1070" spans="1:16" s="10" customFormat="1" ht="41.25" customHeight="1" x14ac:dyDescent="0.3">
      <c r="A1070" s="303"/>
      <c r="B1070" s="305"/>
      <c r="C1070" s="303"/>
      <c r="D1070" s="303"/>
      <c r="E1070" s="303" t="s">
        <v>41</v>
      </c>
      <c r="F1070" s="303"/>
      <c r="G1070" s="15"/>
      <c r="H1070" s="15"/>
      <c r="I1070" s="15"/>
      <c r="J1070" s="15">
        <v>274.39999999999998</v>
      </c>
      <c r="K1070" s="15"/>
      <c r="L1070" s="15"/>
      <c r="M1070" s="74"/>
      <c r="N1070" s="15" t="s">
        <v>37</v>
      </c>
      <c r="O1070" s="15">
        <v>279038015</v>
      </c>
      <c r="P1070" s="121"/>
    </row>
    <row r="1071" spans="1:16" s="10" customFormat="1" ht="41.25" customHeight="1" x14ac:dyDescent="0.3">
      <c r="A1071" s="303"/>
      <c r="B1071" s="305"/>
      <c r="C1071" s="303"/>
      <c r="D1071" s="303"/>
      <c r="E1071" s="303"/>
      <c r="F1071" s="303"/>
      <c r="G1071" s="15"/>
      <c r="H1071" s="15"/>
      <c r="I1071" s="15"/>
      <c r="J1071" s="15"/>
      <c r="K1071" s="127">
        <v>640.28099999999995</v>
      </c>
      <c r="L1071" s="15"/>
      <c r="M1071" s="74"/>
      <c r="N1071" s="15" t="s">
        <v>20</v>
      </c>
      <c r="O1071" s="15">
        <v>279038011</v>
      </c>
      <c r="P1071" s="91"/>
    </row>
    <row r="1072" spans="1:16" s="10" customFormat="1" ht="41.25" customHeight="1" x14ac:dyDescent="0.3">
      <c r="A1072" s="303"/>
      <c r="B1072" s="305" t="s">
        <v>137</v>
      </c>
      <c r="C1072" s="303" t="s">
        <v>366</v>
      </c>
      <c r="D1072" s="303"/>
      <c r="E1072" s="15" t="s">
        <v>52</v>
      </c>
      <c r="F1072" s="303" t="s">
        <v>103</v>
      </c>
      <c r="G1072" s="15"/>
      <c r="H1072" s="15"/>
      <c r="I1072" s="15"/>
      <c r="J1072" s="15">
        <v>1</v>
      </c>
      <c r="K1072" s="15"/>
      <c r="L1072" s="15"/>
      <c r="M1072" s="74"/>
      <c r="N1072" s="15"/>
      <c r="O1072" s="15" t="s">
        <v>100</v>
      </c>
      <c r="P1072" s="91"/>
    </row>
    <row r="1073" spans="1:16" s="10" customFormat="1" ht="41.25" customHeight="1" x14ac:dyDescent="0.3">
      <c r="A1073" s="303"/>
      <c r="B1073" s="305"/>
      <c r="C1073" s="303"/>
      <c r="D1073" s="303"/>
      <c r="E1073" s="303" t="s">
        <v>41</v>
      </c>
      <c r="F1073" s="303"/>
      <c r="G1073" s="15"/>
      <c r="H1073" s="15"/>
      <c r="I1073" s="15"/>
      <c r="J1073" s="15">
        <v>195.3</v>
      </c>
      <c r="K1073" s="15"/>
      <c r="L1073" s="15"/>
      <c r="M1073" s="74"/>
      <c r="N1073" s="15" t="s">
        <v>37</v>
      </c>
      <c r="O1073" s="15">
        <v>279038015</v>
      </c>
      <c r="P1073" s="91"/>
    </row>
    <row r="1074" spans="1:16" s="10" customFormat="1" ht="41.25" customHeight="1" x14ac:dyDescent="0.3">
      <c r="A1074" s="303"/>
      <c r="B1074" s="305"/>
      <c r="C1074" s="303"/>
      <c r="D1074" s="303"/>
      <c r="E1074" s="303"/>
      <c r="F1074" s="303"/>
      <c r="G1074" s="15"/>
      <c r="H1074" s="15"/>
      <c r="I1074" s="15">
        <v>195.3</v>
      </c>
      <c r="J1074" s="15">
        <v>455.78800000000001</v>
      </c>
      <c r="K1074" s="15"/>
      <c r="L1074" s="15"/>
      <c r="M1074" s="74"/>
      <c r="N1074" s="15" t="s">
        <v>20</v>
      </c>
      <c r="O1074" s="15">
        <v>279038011</v>
      </c>
      <c r="P1074" s="91"/>
    </row>
    <row r="1075" spans="1:16" s="10" customFormat="1" ht="41.25" customHeight="1" x14ac:dyDescent="0.3">
      <c r="A1075" s="303"/>
      <c r="B1075" s="305" t="s">
        <v>138</v>
      </c>
      <c r="C1075" s="303" t="s">
        <v>366</v>
      </c>
      <c r="D1075" s="303"/>
      <c r="E1075" s="15" t="s">
        <v>52</v>
      </c>
      <c r="F1075" s="303" t="s">
        <v>103</v>
      </c>
      <c r="G1075" s="15"/>
      <c r="H1075" s="15"/>
      <c r="I1075" s="15"/>
      <c r="J1075" s="15"/>
      <c r="K1075" s="15">
        <v>1</v>
      </c>
      <c r="L1075" s="15"/>
      <c r="M1075" s="74"/>
      <c r="N1075" s="15"/>
      <c r="O1075" s="15" t="s">
        <v>100</v>
      </c>
      <c r="P1075" s="91"/>
    </row>
    <row r="1076" spans="1:16" s="10" customFormat="1" ht="41.25" customHeight="1" x14ac:dyDescent="0.3">
      <c r="A1076" s="303"/>
      <c r="B1076" s="305"/>
      <c r="C1076" s="303"/>
      <c r="D1076" s="303"/>
      <c r="E1076" s="303" t="s">
        <v>41</v>
      </c>
      <c r="F1076" s="303"/>
      <c r="G1076" s="15"/>
      <c r="H1076" s="15"/>
      <c r="I1076" s="15"/>
      <c r="J1076" s="15">
        <v>281.60000000000002</v>
      </c>
      <c r="K1076" s="15"/>
      <c r="L1076" s="15"/>
      <c r="M1076" s="74"/>
      <c r="N1076" s="15" t="s">
        <v>37</v>
      </c>
      <c r="O1076" s="15">
        <v>279038015</v>
      </c>
      <c r="P1076" s="91"/>
    </row>
    <row r="1077" spans="1:16" s="10" customFormat="1" ht="41.25" customHeight="1" x14ac:dyDescent="0.3">
      <c r="A1077" s="303"/>
      <c r="B1077" s="305"/>
      <c r="C1077" s="303"/>
      <c r="D1077" s="303"/>
      <c r="E1077" s="303"/>
      <c r="F1077" s="303"/>
      <c r="G1077" s="15"/>
      <c r="H1077" s="15"/>
      <c r="I1077" s="15"/>
      <c r="J1077" s="15"/>
      <c r="K1077" s="127">
        <v>656.99599999999998</v>
      </c>
      <c r="L1077" s="15"/>
      <c r="M1077" s="74"/>
      <c r="N1077" s="15" t="s">
        <v>20</v>
      </c>
      <c r="O1077" s="15">
        <v>279038011</v>
      </c>
      <c r="P1077" s="91"/>
    </row>
    <row r="1078" spans="1:16" s="10" customFormat="1" ht="41.25" customHeight="1" x14ac:dyDescent="0.3">
      <c r="A1078" s="303"/>
      <c r="B1078" s="305" t="s">
        <v>341</v>
      </c>
      <c r="C1078" s="303" t="s">
        <v>366</v>
      </c>
      <c r="D1078" s="303"/>
      <c r="E1078" s="15" t="s">
        <v>52</v>
      </c>
      <c r="F1078" s="303" t="s">
        <v>103</v>
      </c>
      <c r="G1078" s="15"/>
      <c r="H1078" s="15"/>
      <c r="I1078" s="15"/>
      <c r="J1078" s="15"/>
      <c r="K1078" s="15">
        <v>1</v>
      </c>
      <c r="L1078" s="15"/>
      <c r="M1078" s="74"/>
      <c r="N1078" s="15"/>
      <c r="O1078" s="15" t="s">
        <v>100</v>
      </c>
      <c r="P1078" s="91"/>
    </row>
    <row r="1079" spans="1:16" s="10" customFormat="1" ht="41.25" customHeight="1" x14ac:dyDescent="0.3">
      <c r="A1079" s="303"/>
      <c r="B1079" s="305"/>
      <c r="C1079" s="303"/>
      <c r="D1079" s="303"/>
      <c r="E1079" s="303" t="s">
        <v>41</v>
      </c>
      <c r="F1079" s="303"/>
      <c r="G1079" s="15"/>
      <c r="H1079" s="15"/>
      <c r="I1079" s="15"/>
      <c r="J1079" s="15">
        <v>300</v>
      </c>
      <c r="K1079" s="15">
        <v>377.5</v>
      </c>
      <c r="L1079" s="15"/>
      <c r="M1079" s="74"/>
      <c r="N1079" s="15" t="s">
        <v>37</v>
      </c>
      <c r="O1079" s="15">
        <v>279038015</v>
      </c>
      <c r="P1079" s="91"/>
    </row>
    <row r="1080" spans="1:16" s="10" customFormat="1" ht="41.25" customHeight="1" x14ac:dyDescent="0.3">
      <c r="A1080" s="303"/>
      <c r="B1080" s="305"/>
      <c r="C1080" s="303"/>
      <c r="D1080" s="303"/>
      <c r="E1080" s="303"/>
      <c r="F1080" s="303"/>
      <c r="G1080" s="15"/>
      <c r="H1080" s="15"/>
      <c r="I1080" s="15">
        <v>400</v>
      </c>
      <c r="J1080" s="127">
        <v>1180.9000000000001</v>
      </c>
      <c r="K1080" s="15"/>
      <c r="L1080" s="15"/>
      <c r="M1080" s="74"/>
      <c r="N1080" s="15" t="s">
        <v>20</v>
      </c>
      <c r="O1080" s="15">
        <v>279038011</v>
      </c>
      <c r="P1080" s="91"/>
    </row>
    <row r="1081" spans="1:16" s="10" customFormat="1" ht="41.25" customHeight="1" x14ac:dyDescent="0.3">
      <c r="A1081" s="303"/>
      <c r="B1081" s="305" t="s">
        <v>139</v>
      </c>
      <c r="C1081" s="303" t="s">
        <v>366</v>
      </c>
      <c r="D1081" s="303"/>
      <c r="E1081" s="15" t="s">
        <v>52</v>
      </c>
      <c r="F1081" s="303" t="s">
        <v>103</v>
      </c>
      <c r="G1081" s="15"/>
      <c r="H1081" s="15"/>
      <c r="I1081" s="15"/>
      <c r="J1081" s="15"/>
      <c r="K1081" s="15"/>
      <c r="L1081" s="15"/>
      <c r="M1081" s="15">
        <v>1</v>
      </c>
      <c r="N1081" s="15"/>
      <c r="O1081" s="15" t="s">
        <v>100</v>
      </c>
      <c r="P1081" s="91"/>
    </row>
    <row r="1082" spans="1:16" s="10" customFormat="1" ht="41.25" customHeight="1" x14ac:dyDescent="0.3">
      <c r="A1082" s="303"/>
      <c r="B1082" s="305"/>
      <c r="C1082" s="303"/>
      <c r="D1082" s="303"/>
      <c r="E1082" s="303" t="s">
        <v>41</v>
      </c>
      <c r="F1082" s="303"/>
      <c r="G1082" s="15"/>
      <c r="H1082" s="15"/>
      <c r="I1082" s="15"/>
      <c r="J1082" s="15"/>
      <c r="K1082" s="15"/>
      <c r="L1082" s="15">
        <v>2850</v>
      </c>
      <c r="M1082" s="15">
        <v>3090</v>
      </c>
      <c r="N1082" s="15" t="s">
        <v>37</v>
      </c>
      <c r="O1082" s="15">
        <v>279114015</v>
      </c>
      <c r="P1082" s="91"/>
    </row>
    <row r="1083" spans="1:16" s="10" customFormat="1" ht="41.25" customHeight="1" x14ac:dyDescent="0.3">
      <c r="A1083" s="303"/>
      <c r="B1083" s="305"/>
      <c r="C1083" s="303"/>
      <c r="D1083" s="303"/>
      <c r="E1083" s="303"/>
      <c r="F1083" s="303"/>
      <c r="G1083" s="15"/>
      <c r="H1083" s="15"/>
      <c r="I1083" s="15"/>
      <c r="J1083" s="15"/>
      <c r="K1083" s="15"/>
      <c r="L1083" s="15">
        <v>6930</v>
      </c>
      <c r="M1083" s="15">
        <v>6930</v>
      </c>
      <c r="N1083" s="15" t="s">
        <v>20</v>
      </c>
      <c r="O1083" s="15">
        <v>279114011</v>
      </c>
      <c r="P1083" s="91"/>
    </row>
    <row r="1084" spans="1:16" s="10" customFormat="1" ht="41.25" customHeight="1" x14ac:dyDescent="0.3">
      <c r="A1084" s="303"/>
      <c r="B1084" s="305" t="s">
        <v>140</v>
      </c>
      <c r="C1084" s="303" t="s">
        <v>366</v>
      </c>
      <c r="D1084" s="303"/>
      <c r="E1084" s="15" t="s">
        <v>52</v>
      </c>
      <c r="F1084" s="303" t="s">
        <v>103</v>
      </c>
      <c r="G1084" s="15"/>
      <c r="H1084" s="15"/>
      <c r="I1084" s="15"/>
      <c r="J1084" s="15"/>
      <c r="K1084" s="15"/>
      <c r="L1084" s="15"/>
      <c r="M1084" s="15">
        <v>1</v>
      </c>
      <c r="N1084" s="15"/>
      <c r="O1084" s="15" t="s">
        <v>100</v>
      </c>
      <c r="P1084" s="91"/>
    </row>
    <row r="1085" spans="1:16" s="10" customFormat="1" ht="41.25" customHeight="1" x14ac:dyDescent="0.3">
      <c r="A1085" s="303"/>
      <c r="B1085" s="305"/>
      <c r="C1085" s="303"/>
      <c r="D1085" s="303"/>
      <c r="E1085" s="303" t="s">
        <v>41</v>
      </c>
      <c r="F1085" s="303"/>
      <c r="G1085" s="15"/>
      <c r="H1085" s="15"/>
      <c r="I1085" s="15"/>
      <c r="J1085" s="15"/>
      <c r="K1085" s="15"/>
      <c r="L1085" s="15">
        <v>1500</v>
      </c>
      <c r="M1085" s="15">
        <v>1500</v>
      </c>
      <c r="N1085" s="15" t="s">
        <v>37</v>
      </c>
      <c r="O1085" s="15">
        <v>279114015</v>
      </c>
      <c r="P1085" s="91"/>
    </row>
    <row r="1086" spans="1:16" s="10" customFormat="1" ht="41.25" customHeight="1" x14ac:dyDescent="0.3">
      <c r="A1086" s="303"/>
      <c r="B1086" s="305"/>
      <c r="C1086" s="303"/>
      <c r="D1086" s="303"/>
      <c r="E1086" s="303"/>
      <c r="F1086" s="303"/>
      <c r="G1086" s="15"/>
      <c r="H1086" s="15"/>
      <c r="I1086" s="15"/>
      <c r="J1086" s="15"/>
      <c r="K1086" s="127"/>
      <c r="L1086" s="15">
        <v>5000</v>
      </c>
      <c r="M1086" s="15">
        <v>5000</v>
      </c>
      <c r="N1086" s="15" t="s">
        <v>20</v>
      </c>
      <c r="O1086" s="15">
        <v>279114011</v>
      </c>
      <c r="P1086" s="91"/>
    </row>
    <row r="1087" spans="1:16" s="10" customFormat="1" ht="41.25" customHeight="1" x14ac:dyDescent="0.3">
      <c r="A1087" s="303"/>
      <c r="B1087" s="305" t="s">
        <v>451</v>
      </c>
      <c r="C1087" s="303" t="s">
        <v>366</v>
      </c>
      <c r="D1087" s="303"/>
      <c r="E1087" s="15" t="s">
        <v>52</v>
      </c>
      <c r="F1087" s="303" t="s">
        <v>103</v>
      </c>
      <c r="G1087" s="15"/>
      <c r="H1087" s="15"/>
      <c r="I1087" s="15">
        <v>1</v>
      </c>
      <c r="J1087" s="15"/>
      <c r="K1087" s="15"/>
      <c r="L1087" s="15"/>
      <c r="M1087" s="15"/>
      <c r="N1087" s="15"/>
      <c r="O1087" s="15" t="s">
        <v>100</v>
      </c>
      <c r="P1087" s="91"/>
    </row>
    <row r="1088" spans="1:16" s="10" customFormat="1" ht="41.25" customHeight="1" x14ac:dyDescent="0.3">
      <c r="A1088" s="303"/>
      <c r="B1088" s="305"/>
      <c r="C1088" s="303"/>
      <c r="D1088" s="303"/>
      <c r="E1088" s="303" t="s">
        <v>41</v>
      </c>
      <c r="F1088" s="303"/>
      <c r="G1088" s="15">
        <v>9.6999999999999993</v>
      </c>
      <c r="H1088" s="127">
        <v>125.399</v>
      </c>
      <c r="I1088" s="15"/>
      <c r="J1088" s="15"/>
      <c r="K1088" s="15"/>
      <c r="L1088" s="15"/>
      <c r="M1088" s="15"/>
      <c r="N1088" s="15" t="s">
        <v>37</v>
      </c>
      <c r="O1088" s="15">
        <v>279038015</v>
      </c>
      <c r="P1088" s="91"/>
    </row>
    <row r="1089" spans="1:16" s="10" customFormat="1" ht="41.25" customHeight="1" x14ac:dyDescent="0.3">
      <c r="A1089" s="303"/>
      <c r="B1089" s="305"/>
      <c r="C1089" s="303"/>
      <c r="D1089" s="303"/>
      <c r="E1089" s="303"/>
      <c r="F1089" s="303"/>
      <c r="G1089" s="15"/>
      <c r="H1089" s="127">
        <v>716.15</v>
      </c>
      <c r="I1089" s="15"/>
      <c r="J1089" s="15"/>
      <c r="K1089" s="15"/>
      <c r="L1089" s="15"/>
      <c r="M1089" s="15"/>
      <c r="N1089" s="15" t="s">
        <v>262</v>
      </c>
      <c r="O1089" s="15">
        <v>279038032</v>
      </c>
      <c r="P1089" s="91"/>
    </row>
    <row r="1090" spans="1:16" s="10" customFormat="1" ht="41.25" customHeight="1" x14ac:dyDescent="0.3">
      <c r="A1090" s="303"/>
      <c r="B1090" s="305"/>
      <c r="C1090" s="303"/>
      <c r="D1090" s="303"/>
      <c r="E1090" s="303"/>
      <c r="F1090" s="303"/>
      <c r="G1090" s="15">
        <v>500</v>
      </c>
      <c r="H1090" s="15"/>
      <c r="I1090" s="127">
        <v>214.81100000000001</v>
      </c>
      <c r="J1090" s="127">
        <v>214.81100000000001</v>
      </c>
      <c r="K1090" s="127"/>
      <c r="L1090" s="15"/>
      <c r="M1090" s="15"/>
      <c r="N1090" s="15" t="s">
        <v>20</v>
      </c>
      <c r="O1090" s="15">
        <v>279038011</v>
      </c>
      <c r="P1090" s="91"/>
    </row>
    <row r="1091" spans="1:16" s="10" customFormat="1" ht="41.25" customHeight="1" x14ac:dyDescent="0.3">
      <c r="A1091" s="303"/>
      <c r="B1091" s="305" t="s">
        <v>452</v>
      </c>
      <c r="C1091" s="303" t="s">
        <v>366</v>
      </c>
      <c r="D1091" s="303"/>
      <c r="E1091" s="15" t="s">
        <v>52</v>
      </c>
      <c r="F1091" s="303" t="s">
        <v>103</v>
      </c>
      <c r="G1091" s="15"/>
      <c r="H1091" s="15"/>
      <c r="I1091" s="15">
        <v>1</v>
      </c>
      <c r="J1091" s="15"/>
      <c r="K1091" s="15"/>
      <c r="L1091" s="15"/>
      <c r="M1091" s="15"/>
      <c r="N1091" s="15"/>
      <c r="O1091" s="15" t="s">
        <v>100</v>
      </c>
      <c r="P1091" s="91"/>
    </row>
    <row r="1092" spans="1:16" s="10" customFormat="1" ht="41.25" customHeight="1" x14ac:dyDescent="0.3">
      <c r="A1092" s="303"/>
      <c r="B1092" s="305"/>
      <c r="C1092" s="303"/>
      <c r="D1092" s="303"/>
      <c r="E1092" s="303" t="s">
        <v>41</v>
      </c>
      <c r="F1092" s="303"/>
      <c r="G1092" s="127">
        <v>182.17400000000001</v>
      </c>
      <c r="H1092" s="127"/>
      <c r="I1092" s="127"/>
      <c r="J1092" s="15"/>
      <c r="K1092" s="15"/>
      <c r="L1092" s="15"/>
      <c r="M1092" s="15"/>
      <c r="N1092" s="15" t="s">
        <v>37</v>
      </c>
      <c r="O1092" s="15">
        <v>279038015</v>
      </c>
      <c r="P1092" s="91"/>
    </row>
    <row r="1093" spans="1:16" s="10" customFormat="1" ht="41.25" customHeight="1" x14ac:dyDescent="0.3">
      <c r="A1093" s="303"/>
      <c r="B1093" s="305"/>
      <c r="C1093" s="303"/>
      <c r="D1093" s="303"/>
      <c r="E1093" s="303"/>
      <c r="F1093" s="303"/>
      <c r="G1093" s="127">
        <v>629.9</v>
      </c>
      <c r="H1093" s="127">
        <v>757.15800000000002</v>
      </c>
      <c r="I1093" s="127"/>
      <c r="J1093" s="15"/>
      <c r="K1093" s="15"/>
      <c r="L1093" s="15"/>
      <c r="M1093" s="15"/>
      <c r="N1093" s="15" t="s">
        <v>262</v>
      </c>
      <c r="O1093" s="15">
        <v>279038032</v>
      </c>
      <c r="P1093" s="91"/>
    </row>
    <row r="1094" spans="1:16" s="10" customFormat="1" ht="41.25" customHeight="1" x14ac:dyDescent="0.3">
      <c r="A1094" s="303"/>
      <c r="B1094" s="305"/>
      <c r="C1094" s="303"/>
      <c r="D1094" s="303"/>
      <c r="E1094" s="303"/>
      <c r="F1094" s="303"/>
      <c r="G1094" s="127"/>
      <c r="H1094" s="127"/>
      <c r="I1094" s="127">
        <v>252.452</v>
      </c>
      <c r="J1094" s="15"/>
      <c r="K1094" s="127"/>
      <c r="L1094" s="15"/>
      <c r="M1094" s="15"/>
      <c r="N1094" s="15" t="s">
        <v>20</v>
      </c>
      <c r="O1094" s="15">
        <v>279038011</v>
      </c>
      <c r="P1094" s="91"/>
    </row>
    <row r="1095" spans="1:16" s="10" customFormat="1" ht="41.25" customHeight="1" x14ac:dyDescent="0.3">
      <c r="A1095" s="303"/>
      <c r="B1095" s="305" t="s">
        <v>454</v>
      </c>
      <c r="C1095" s="303" t="s">
        <v>366</v>
      </c>
      <c r="D1095" s="303"/>
      <c r="E1095" s="15" t="s">
        <v>52</v>
      </c>
      <c r="F1095" s="303" t="s">
        <v>103</v>
      </c>
      <c r="G1095" s="15"/>
      <c r="H1095" s="15"/>
      <c r="I1095" s="15">
        <v>1</v>
      </c>
      <c r="J1095" s="15"/>
      <c r="K1095" s="15"/>
      <c r="L1095" s="15"/>
      <c r="M1095" s="15"/>
      <c r="N1095" s="15"/>
      <c r="O1095" s="15" t="s">
        <v>100</v>
      </c>
      <c r="P1095" s="91"/>
    </row>
    <row r="1096" spans="1:16" s="10" customFormat="1" ht="41.25" customHeight="1" x14ac:dyDescent="0.3">
      <c r="A1096" s="303"/>
      <c r="B1096" s="305"/>
      <c r="C1096" s="303"/>
      <c r="D1096" s="303"/>
      <c r="E1096" s="303" t="s">
        <v>41</v>
      </c>
      <c r="F1096" s="303"/>
      <c r="G1096" s="15">
        <v>229.965</v>
      </c>
      <c r="H1096" s="127"/>
      <c r="I1096" s="15"/>
      <c r="J1096" s="15"/>
      <c r="K1096" s="15"/>
      <c r="L1096" s="15"/>
      <c r="M1096" s="15"/>
      <c r="N1096" s="15" t="s">
        <v>37</v>
      </c>
      <c r="O1096" s="15">
        <v>279038015</v>
      </c>
      <c r="P1096" s="91"/>
    </row>
    <row r="1097" spans="1:16" s="10" customFormat="1" ht="41.25" customHeight="1" x14ac:dyDescent="0.3">
      <c r="A1097" s="303"/>
      <c r="B1097" s="305"/>
      <c r="C1097" s="303"/>
      <c r="D1097" s="303"/>
      <c r="E1097" s="303"/>
      <c r="F1097" s="303"/>
      <c r="G1097" s="15">
        <v>844.16700000000003</v>
      </c>
      <c r="H1097" s="127">
        <v>991.3</v>
      </c>
      <c r="I1097" s="15"/>
      <c r="J1097" s="15"/>
      <c r="K1097" s="15"/>
      <c r="L1097" s="15"/>
      <c r="M1097" s="15"/>
      <c r="N1097" s="15" t="s">
        <v>262</v>
      </c>
      <c r="O1097" s="15">
        <v>279038032</v>
      </c>
      <c r="P1097" s="91"/>
    </row>
    <row r="1098" spans="1:16" s="10" customFormat="1" ht="41.25" customHeight="1" x14ac:dyDescent="0.3">
      <c r="A1098" s="303"/>
      <c r="B1098" s="305"/>
      <c r="C1098" s="303"/>
      <c r="D1098" s="303"/>
      <c r="E1098" s="303"/>
      <c r="F1098" s="303"/>
      <c r="G1098" s="15"/>
      <c r="H1098" s="15"/>
      <c r="I1098" s="127">
        <v>175.58</v>
      </c>
      <c r="J1098" s="127">
        <v>175.58</v>
      </c>
      <c r="K1098" s="127"/>
      <c r="L1098" s="15"/>
      <c r="M1098" s="15"/>
      <c r="N1098" s="15" t="s">
        <v>20</v>
      </c>
      <c r="O1098" s="15">
        <v>279038011</v>
      </c>
      <c r="P1098" s="91"/>
    </row>
    <row r="1099" spans="1:16" s="10" customFormat="1" ht="41.25" customHeight="1" x14ac:dyDescent="0.3">
      <c r="A1099" s="303"/>
      <c r="B1099" s="305" t="s">
        <v>453</v>
      </c>
      <c r="C1099" s="303" t="s">
        <v>366</v>
      </c>
      <c r="D1099" s="303"/>
      <c r="E1099" s="15" t="s">
        <v>52</v>
      </c>
      <c r="F1099" s="303" t="s">
        <v>103</v>
      </c>
      <c r="G1099" s="15"/>
      <c r="H1099" s="15"/>
      <c r="I1099" s="15">
        <v>1</v>
      </c>
      <c r="J1099" s="15"/>
      <c r="K1099" s="15"/>
      <c r="L1099" s="15"/>
      <c r="M1099" s="15"/>
      <c r="N1099" s="15"/>
      <c r="O1099" s="15" t="s">
        <v>100</v>
      </c>
      <c r="P1099" s="91"/>
    </row>
    <row r="1100" spans="1:16" s="10" customFormat="1" ht="41.25" customHeight="1" x14ac:dyDescent="0.3">
      <c r="A1100" s="303"/>
      <c r="B1100" s="305"/>
      <c r="C1100" s="303"/>
      <c r="D1100" s="303"/>
      <c r="E1100" s="303" t="s">
        <v>41</v>
      </c>
      <c r="F1100" s="303"/>
      <c r="G1100" s="127">
        <v>192.15899999999999</v>
      </c>
      <c r="H1100" s="127"/>
      <c r="I1100" s="127"/>
      <c r="J1100" s="15"/>
      <c r="K1100" s="15"/>
      <c r="L1100" s="15"/>
      <c r="M1100" s="15"/>
      <c r="N1100" s="15" t="s">
        <v>37</v>
      </c>
      <c r="O1100" s="15">
        <v>279038015</v>
      </c>
      <c r="P1100" s="91"/>
    </row>
    <row r="1101" spans="1:16" s="10" customFormat="1" ht="41.25" customHeight="1" x14ac:dyDescent="0.3">
      <c r="A1101" s="303"/>
      <c r="B1101" s="305"/>
      <c r="C1101" s="303"/>
      <c r="D1101" s="303"/>
      <c r="E1101" s="303"/>
      <c r="F1101" s="303"/>
      <c r="G1101" s="127">
        <v>378.27</v>
      </c>
      <c r="H1101" s="127">
        <v>1056.0229999999999</v>
      </c>
      <c r="I1101" s="127"/>
      <c r="J1101" s="15"/>
      <c r="K1101" s="15"/>
      <c r="L1101" s="15"/>
      <c r="M1101" s="15"/>
      <c r="N1101" s="15" t="s">
        <v>262</v>
      </c>
      <c r="O1101" s="15">
        <v>279038032</v>
      </c>
      <c r="P1101" s="91"/>
    </row>
    <row r="1102" spans="1:16" s="10" customFormat="1" ht="41.25" customHeight="1" x14ac:dyDescent="0.3">
      <c r="A1102" s="303"/>
      <c r="B1102" s="305"/>
      <c r="C1102" s="303"/>
      <c r="D1102" s="303"/>
      <c r="E1102" s="303"/>
      <c r="F1102" s="303"/>
      <c r="G1102" s="127"/>
      <c r="H1102" s="127"/>
      <c r="I1102" s="127">
        <v>295.09199999999998</v>
      </c>
      <c r="J1102" s="127">
        <v>295.09199999999998</v>
      </c>
      <c r="K1102" s="127"/>
      <c r="L1102" s="15"/>
      <c r="M1102" s="15"/>
      <c r="N1102" s="15" t="s">
        <v>20</v>
      </c>
      <c r="O1102" s="15">
        <v>279038011</v>
      </c>
      <c r="P1102" s="91"/>
    </row>
    <row r="1103" spans="1:16" s="6" customFormat="1" ht="30.75" customHeight="1" x14ac:dyDescent="0.3">
      <c r="A1103" s="12"/>
      <c r="B1103" s="315" t="s">
        <v>774</v>
      </c>
      <c r="C1103" s="314"/>
      <c r="D1103" s="314"/>
      <c r="E1103" s="314"/>
      <c r="F1103" s="314"/>
      <c r="G1103" s="314"/>
      <c r="H1103" s="314"/>
      <c r="I1103" s="314"/>
      <c r="J1103" s="314"/>
      <c r="K1103" s="87"/>
      <c r="L1103" s="87"/>
      <c r="M1103" s="87"/>
      <c r="N1103" s="27"/>
      <c r="O1103" s="27"/>
    </row>
    <row r="1104" spans="1:16" s="58" customFormat="1" ht="41.25" customHeight="1" x14ac:dyDescent="0.3">
      <c r="A1104" s="55"/>
      <c r="B1104" s="299" t="s">
        <v>235</v>
      </c>
      <c r="C1104" s="299"/>
      <c r="D1104" s="243"/>
      <c r="E1104" s="48"/>
      <c r="F1104" s="34"/>
      <c r="G1104" s="48"/>
      <c r="H1104" s="48"/>
      <c r="I1104" s="48"/>
      <c r="J1104" s="48"/>
      <c r="K1104" s="48"/>
      <c r="L1104" s="48"/>
      <c r="M1104" s="48"/>
      <c r="N1104" s="154"/>
      <c r="O1104" s="154"/>
      <c r="P1104" s="154"/>
    </row>
    <row r="1105" spans="1:16" s="58" customFormat="1" ht="41.25" customHeight="1" x14ac:dyDescent="0.3">
      <c r="A1105" s="301">
        <v>97</v>
      </c>
      <c r="B1105" s="299" t="s">
        <v>449</v>
      </c>
      <c r="C1105" s="301" t="s">
        <v>478</v>
      </c>
      <c r="D1105" s="330"/>
      <c r="E1105" s="55" t="s">
        <v>33</v>
      </c>
      <c r="F1105" s="301" t="s">
        <v>62</v>
      </c>
      <c r="G1105" s="48">
        <f>G1108+G1111+G1114+G1117+G1120+G1123+G1126+G1129</f>
        <v>0</v>
      </c>
      <c r="H1105" s="48">
        <f t="shared" ref="H1105:M1105" si="103">H1108+H1111+H1114+H1117+H1120+H1123+H1126+H1129</f>
        <v>0</v>
      </c>
      <c r="I1105" s="48">
        <f t="shared" si="103"/>
        <v>0</v>
      </c>
      <c r="J1105" s="48">
        <f t="shared" si="103"/>
        <v>0</v>
      </c>
      <c r="K1105" s="48">
        <f t="shared" si="103"/>
        <v>0</v>
      </c>
      <c r="L1105" s="48">
        <f t="shared" si="103"/>
        <v>2</v>
      </c>
      <c r="M1105" s="48">
        <f t="shared" si="103"/>
        <v>6</v>
      </c>
      <c r="N1105" s="34"/>
      <c r="O1105" s="154"/>
      <c r="P1105" s="154"/>
    </row>
    <row r="1106" spans="1:16" s="58" customFormat="1" ht="41.25" customHeight="1" x14ac:dyDescent="0.3">
      <c r="A1106" s="301"/>
      <c r="B1106" s="299"/>
      <c r="C1106" s="301"/>
      <c r="D1106" s="330"/>
      <c r="E1106" s="331" t="s">
        <v>17</v>
      </c>
      <c r="F1106" s="301"/>
      <c r="G1106" s="48">
        <f>G1110+G1113+G1116+G1119+G1122+G1125+G1128+G1131</f>
        <v>0</v>
      </c>
      <c r="H1106" s="48">
        <f t="shared" ref="H1106:M1106" si="104">H1110+H1113+H1116+H1119+H1122+H1125+H1128+H1131</f>
        <v>0</v>
      </c>
      <c r="I1106" s="48">
        <f t="shared" si="104"/>
        <v>0</v>
      </c>
      <c r="J1106" s="48">
        <f t="shared" si="104"/>
        <v>0</v>
      </c>
      <c r="K1106" s="48">
        <f t="shared" si="104"/>
        <v>0</v>
      </c>
      <c r="L1106" s="48">
        <f t="shared" si="104"/>
        <v>18456.599999999999</v>
      </c>
      <c r="M1106" s="48">
        <f t="shared" si="104"/>
        <v>22370</v>
      </c>
      <c r="N1106" s="243" t="s">
        <v>20</v>
      </c>
      <c r="O1106" s="154"/>
      <c r="P1106" s="154"/>
    </row>
    <row r="1107" spans="1:16" s="58" customFormat="1" ht="41.25" customHeight="1" x14ac:dyDescent="0.3">
      <c r="A1107" s="301"/>
      <c r="B1107" s="299"/>
      <c r="C1107" s="301"/>
      <c r="D1107" s="330"/>
      <c r="E1107" s="331"/>
      <c r="F1107" s="301"/>
      <c r="G1107" s="48">
        <f>G1109+G1112+G1115+G1118+G1121+G1124+G1127+G1130</f>
        <v>0</v>
      </c>
      <c r="H1107" s="48">
        <f t="shared" ref="H1107:M1107" si="105">H1109+H1112+H1115+H1118+H1121+H1124+H1127+H1130</f>
        <v>0</v>
      </c>
      <c r="I1107" s="48">
        <f t="shared" si="105"/>
        <v>0</v>
      </c>
      <c r="J1107" s="48">
        <f t="shared" si="105"/>
        <v>1850</v>
      </c>
      <c r="K1107" s="48">
        <f t="shared" si="105"/>
        <v>3323.4</v>
      </c>
      <c r="L1107" s="48">
        <f t="shared" si="105"/>
        <v>2120</v>
      </c>
      <c r="M1107" s="48">
        <f t="shared" si="105"/>
        <v>2480</v>
      </c>
      <c r="N1107" s="48" t="s">
        <v>37</v>
      </c>
      <c r="O1107" s="154"/>
      <c r="P1107" s="154"/>
    </row>
    <row r="1108" spans="1:16" s="220" customFormat="1" ht="41.25" customHeight="1" x14ac:dyDescent="0.3">
      <c r="A1108" s="303"/>
      <c r="B1108" s="304" t="s">
        <v>116</v>
      </c>
      <c r="C1108" s="303" t="s">
        <v>370</v>
      </c>
      <c r="D1108" s="304" t="s">
        <v>100</v>
      </c>
      <c r="E1108" s="15" t="s">
        <v>33</v>
      </c>
      <c r="F1108" s="303" t="s">
        <v>19</v>
      </c>
      <c r="G1108" s="15"/>
      <c r="H1108" s="15"/>
      <c r="I1108" s="15"/>
      <c r="J1108" s="15"/>
      <c r="K1108" s="15"/>
      <c r="L1108" s="15"/>
      <c r="M1108" s="15">
        <v>1</v>
      </c>
      <c r="N1108" s="15"/>
      <c r="O1108" s="14" t="s">
        <v>100</v>
      </c>
      <c r="P1108" s="74" t="s">
        <v>100</v>
      </c>
    </row>
    <row r="1109" spans="1:16" s="220" customFormat="1" ht="41.25" customHeight="1" x14ac:dyDescent="0.3">
      <c r="A1109" s="303"/>
      <c r="B1109" s="304"/>
      <c r="C1109" s="303"/>
      <c r="D1109" s="304"/>
      <c r="E1109" s="303" t="s">
        <v>41</v>
      </c>
      <c r="F1109" s="303"/>
      <c r="G1109" s="15"/>
      <c r="H1109" s="15"/>
      <c r="I1109" s="15"/>
      <c r="J1109" s="15">
        <v>1850</v>
      </c>
      <c r="K1109" s="15">
        <v>2423.4</v>
      </c>
      <c r="L1109" s="15"/>
      <c r="M1109" s="15"/>
      <c r="N1109" s="15" t="s">
        <v>37</v>
      </c>
      <c r="O1109" s="15">
        <v>279114015</v>
      </c>
      <c r="P1109" s="74"/>
    </row>
    <row r="1110" spans="1:16" s="220" customFormat="1" ht="41.25" customHeight="1" x14ac:dyDescent="0.3">
      <c r="A1110" s="303"/>
      <c r="B1110" s="304"/>
      <c r="C1110" s="303"/>
      <c r="D1110" s="304" t="s">
        <v>100</v>
      </c>
      <c r="E1110" s="303"/>
      <c r="F1110" s="303"/>
      <c r="G1110" s="15"/>
      <c r="H1110" s="15"/>
      <c r="I1110" s="15"/>
      <c r="J1110" s="15"/>
      <c r="K1110" s="15"/>
      <c r="L1110" s="15">
        <v>4326.6000000000004</v>
      </c>
      <c r="M1110" s="15">
        <v>5000</v>
      </c>
      <c r="N1110" s="15" t="s">
        <v>20</v>
      </c>
      <c r="O1110" s="15">
        <v>279114011</v>
      </c>
      <c r="P1110" s="74" t="s">
        <v>100</v>
      </c>
    </row>
    <row r="1111" spans="1:16" s="220" customFormat="1" ht="41.25" customHeight="1" x14ac:dyDescent="0.3">
      <c r="A1111" s="303"/>
      <c r="B1111" s="304" t="s">
        <v>117</v>
      </c>
      <c r="C1111" s="303" t="s">
        <v>370</v>
      </c>
      <c r="D1111" s="304" t="s">
        <v>100</v>
      </c>
      <c r="E1111" s="15" t="s">
        <v>33</v>
      </c>
      <c r="F1111" s="303" t="s">
        <v>19</v>
      </c>
      <c r="G1111" s="15"/>
      <c r="H1111" s="15"/>
      <c r="I1111" s="15"/>
      <c r="J1111" s="15"/>
      <c r="K1111" s="15"/>
      <c r="L1111" s="15"/>
      <c r="M1111" s="15">
        <v>1</v>
      </c>
      <c r="N1111" s="15"/>
      <c r="O1111" s="14" t="s">
        <v>100</v>
      </c>
      <c r="P1111" s="74" t="s">
        <v>100</v>
      </c>
    </row>
    <row r="1112" spans="1:16" s="220" customFormat="1" ht="41.25" customHeight="1" x14ac:dyDescent="0.3">
      <c r="A1112" s="303"/>
      <c r="B1112" s="304"/>
      <c r="C1112" s="303"/>
      <c r="D1112" s="304"/>
      <c r="E1112" s="303" t="s">
        <v>41</v>
      </c>
      <c r="F1112" s="303"/>
      <c r="G1112" s="15"/>
      <c r="H1112" s="15"/>
      <c r="I1112" s="15"/>
      <c r="J1112" s="15"/>
      <c r="K1112" s="15">
        <v>900</v>
      </c>
      <c r="L1112" s="15">
        <v>900</v>
      </c>
      <c r="M1112" s="15">
        <v>900</v>
      </c>
      <c r="N1112" s="15" t="s">
        <v>37</v>
      </c>
      <c r="O1112" s="15">
        <v>279114015</v>
      </c>
      <c r="P1112" s="74"/>
    </row>
    <row r="1113" spans="1:16" s="220" customFormat="1" ht="41.25" customHeight="1" x14ac:dyDescent="0.3">
      <c r="A1113" s="303"/>
      <c r="B1113" s="304"/>
      <c r="C1113" s="303"/>
      <c r="D1113" s="304" t="s">
        <v>100</v>
      </c>
      <c r="E1113" s="303"/>
      <c r="F1113" s="303"/>
      <c r="G1113" s="15"/>
      <c r="H1113" s="15"/>
      <c r="I1113" s="15"/>
      <c r="J1113" s="15"/>
      <c r="K1113" s="15"/>
      <c r="L1113" s="15">
        <f>6300/2</f>
        <v>3150</v>
      </c>
      <c r="M1113" s="15">
        <f>6300/2</f>
        <v>3150</v>
      </c>
      <c r="N1113" s="15" t="s">
        <v>20</v>
      </c>
      <c r="O1113" s="15">
        <v>279114011</v>
      </c>
      <c r="P1113" s="74" t="s">
        <v>100</v>
      </c>
    </row>
    <row r="1114" spans="1:16" s="220" customFormat="1" ht="41.25" customHeight="1" x14ac:dyDescent="0.3">
      <c r="A1114" s="303"/>
      <c r="B1114" s="304" t="s">
        <v>118</v>
      </c>
      <c r="C1114" s="303" t="s">
        <v>370</v>
      </c>
      <c r="D1114" s="304" t="s">
        <v>100</v>
      </c>
      <c r="E1114" s="15" t="s">
        <v>33</v>
      </c>
      <c r="F1114" s="303" t="s">
        <v>19</v>
      </c>
      <c r="G1114" s="15"/>
      <c r="H1114" s="15"/>
      <c r="I1114" s="15"/>
      <c r="J1114" s="15"/>
      <c r="K1114" s="15"/>
      <c r="L1114" s="15">
        <v>1</v>
      </c>
      <c r="M1114" s="15"/>
      <c r="N1114" s="15"/>
      <c r="O1114" s="14" t="s">
        <v>100</v>
      </c>
      <c r="P1114" s="74" t="s">
        <v>100</v>
      </c>
    </row>
    <row r="1115" spans="1:16" s="220" customFormat="1" ht="41.25" customHeight="1" x14ac:dyDescent="0.3">
      <c r="A1115" s="303"/>
      <c r="B1115" s="304"/>
      <c r="C1115" s="303"/>
      <c r="D1115" s="304"/>
      <c r="E1115" s="303" t="s">
        <v>41</v>
      </c>
      <c r="F1115" s="303"/>
      <c r="G1115" s="15"/>
      <c r="H1115" s="15"/>
      <c r="I1115" s="15"/>
      <c r="J1115" s="15"/>
      <c r="K1115" s="15"/>
      <c r="L1115" s="15">
        <v>360</v>
      </c>
      <c r="M1115" s="15"/>
      <c r="N1115" s="15" t="s">
        <v>37</v>
      </c>
      <c r="O1115" s="15">
        <v>279114015</v>
      </c>
      <c r="P1115" s="74"/>
    </row>
    <row r="1116" spans="1:16" s="220" customFormat="1" ht="41.25" customHeight="1" x14ac:dyDescent="0.3">
      <c r="A1116" s="303"/>
      <c r="B1116" s="304"/>
      <c r="C1116" s="303"/>
      <c r="D1116" s="304" t="s">
        <v>100</v>
      </c>
      <c r="E1116" s="303"/>
      <c r="F1116" s="303"/>
      <c r="G1116" s="15"/>
      <c r="H1116" s="15"/>
      <c r="I1116" s="15"/>
      <c r="J1116" s="15"/>
      <c r="K1116" s="15"/>
      <c r="L1116" s="15">
        <v>3240</v>
      </c>
      <c r="M1116" s="15"/>
      <c r="N1116" s="15" t="s">
        <v>20</v>
      </c>
      <c r="O1116" s="15">
        <v>279114011</v>
      </c>
      <c r="P1116" s="74" t="s">
        <v>100</v>
      </c>
    </row>
    <row r="1117" spans="1:16" s="220" customFormat="1" ht="41.25" customHeight="1" x14ac:dyDescent="0.3">
      <c r="A1117" s="303"/>
      <c r="B1117" s="304" t="s">
        <v>119</v>
      </c>
      <c r="C1117" s="303" t="s">
        <v>370</v>
      </c>
      <c r="D1117" s="304" t="s">
        <v>100</v>
      </c>
      <c r="E1117" s="15" t="s">
        <v>33</v>
      </c>
      <c r="F1117" s="303" t="s">
        <v>19</v>
      </c>
      <c r="G1117" s="15"/>
      <c r="H1117" s="15"/>
      <c r="I1117" s="15"/>
      <c r="J1117" s="15"/>
      <c r="K1117" s="15"/>
      <c r="L1117" s="15">
        <v>1</v>
      </c>
      <c r="M1117" s="15"/>
      <c r="N1117" s="15"/>
      <c r="O1117" s="14" t="s">
        <v>100</v>
      </c>
      <c r="P1117" s="74" t="s">
        <v>100</v>
      </c>
    </row>
    <row r="1118" spans="1:16" s="220" customFormat="1" ht="41.25" customHeight="1" x14ac:dyDescent="0.3">
      <c r="A1118" s="303"/>
      <c r="B1118" s="304"/>
      <c r="C1118" s="303"/>
      <c r="D1118" s="304"/>
      <c r="E1118" s="303" t="s">
        <v>41</v>
      </c>
      <c r="F1118" s="303"/>
      <c r="G1118" s="15"/>
      <c r="H1118" s="15"/>
      <c r="I1118" s="15"/>
      <c r="J1118" s="15"/>
      <c r="K1118" s="15"/>
      <c r="L1118" s="15">
        <v>360</v>
      </c>
      <c r="M1118" s="15"/>
      <c r="N1118" s="15" t="s">
        <v>37</v>
      </c>
      <c r="O1118" s="15">
        <v>279114015</v>
      </c>
      <c r="P1118" s="74"/>
    </row>
    <row r="1119" spans="1:16" s="220" customFormat="1" ht="41.25" customHeight="1" x14ac:dyDescent="0.3">
      <c r="A1119" s="303"/>
      <c r="B1119" s="304"/>
      <c r="C1119" s="303"/>
      <c r="D1119" s="304" t="s">
        <v>100</v>
      </c>
      <c r="E1119" s="303"/>
      <c r="F1119" s="303"/>
      <c r="G1119" s="15"/>
      <c r="H1119" s="15"/>
      <c r="I1119" s="15"/>
      <c r="J1119" s="15"/>
      <c r="K1119" s="15"/>
      <c r="L1119" s="15">
        <v>3240</v>
      </c>
      <c r="M1119" s="15"/>
      <c r="N1119" s="15" t="s">
        <v>20</v>
      </c>
      <c r="O1119" s="15">
        <v>279114011</v>
      </c>
      <c r="P1119" s="74" t="s">
        <v>100</v>
      </c>
    </row>
    <row r="1120" spans="1:16" s="220" customFormat="1" ht="41.25" customHeight="1" x14ac:dyDescent="0.3">
      <c r="A1120" s="303"/>
      <c r="B1120" s="304" t="s">
        <v>120</v>
      </c>
      <c r="C1120" s="303" t="s">
        <v>370</v>
      </c>
      <c r="D1120" s="304" t="s">
        <v>100</v>
      </c>
      <c r="E1120" s="15" t="s">
        <v>33</v>
      </c>
      <c r="F1120" s="303" t="s">
        <v>19</v>
      </c>
      <c r="G1120" s="15"/>
      <c r="H1120" s="15"/>
      <c r="I1120" s="15"/>
      <c r="J1120" s="15"/>
      <c r="K1120" s="15"/>
      <c r="L1120" s="15"/>
      <c r="M1120" s="15">
        <v>1</v>
      </c>
      <c r="N1120" s="15"/>
      <c r="O1120" s="14" t="s">
        <v>100</v>
      </c>
      <c r="P1120" s="74" t="s">
        <v>100</v>
      </c>
    </row>
    <row r="1121" spans="1:16" s="220" customFormat="1" ht="41.25" customHeight="1" x14ac:dyDescent="0.3">
      <c r="A1121" s="303"/>
      <c r="B1121" s="304"/>
      <c r="C1121" s="303"/>
      <c r="D1121" s="304"/>
      <c r="E1121" s="303" t="s">
        <v>41</v>
      </c>
      <c r="F1121" s="303"/>
      <c r="G1121" s="15"/>
      <c r="H1121" s="15"/>
      <c r="I1121" s="15"/>
      <c r="J1121" s="15"/>
      <c r="K1121" s="15"/>
      <c r="L1121" s="15"/>
      <c r="M1121" s="15">
        <v>360</v>
      </c>
      <c r="N1121" s="15" t="s">
        <v>37</v>
      </c>
      <c r="O1121" s="15">
        <v>279114015</v>
      </c>
      <c r="P1121" s="74"/>
    </row>
    <row r="1122" spans="1:16" s="220" customFormat="1" ht="41.25" customHeight="1" x14ac:dyDescent="0.3">
      <c r="A1122" s="303"/>
      <c r="B1122" s="304"/>
      <c r="C1122" s="303"/>
      <c r="D1122" s="304" t="s">
        <v>100</v>
      </c>
      <c r="E1122" s="303"/>
      <c r="F1122" s="303"/>
      <c r="G1122" s="15"/>
      <c r="H1122" s="15"/>
      <c r="I1122" s="15"/>
      <c r="J1122" s="15"/>
      <c r="K1122" s="15"/>
      <c r="L1122" s="15"/>
      <c r="M1122" s="15">
        <v>3240</v>
      </c>
      <c r="N1122" s="15" t="s">
        <v>20</v>
      </c>
      <c r="O1122" s="15">
        <v>279114011</v>
      </c>
      <c r="P1122" s="74" t="s">
        <v>100</v>
      </c>
    </row>
    <row r="1123" spans="1:16" s="220" customFormat="1" ht="41.25" customHeight="1" x14ac:dyDescent="0.3">
      <c r="A1123" s="303"/>
      <c r="B1123" s="304" t="s">
        <v>121</v>
      </c>
      <c r="C1123" s="303" t="s">
        <v>370</v>
      </c>
      <c r="D1123" s="304" t="s">
        <v>100</v>
      </c>
      <c r="E1123" s="15" t="s">
        <v>33</v>
      </c>
      <c r="F1123" s="303" t="s">
        <v>19</v>
      </c>
      <c r="G1123" s="15"/>
      <c r="H1123" s="15"/>
      <c r="I1123" s="15"/>
      <c r="J1123" s="15"/>
      <c r="K1123" s="15"/>
      <c r="L1123" s="15"/>
      <c r="M1123" s="15">
        <v>1</v>
      </c>
      <c r="N1123" s="15"/>
      <c r="O1123" s="14" t="s">
        <v>100</v>
      </c>
      <c r="P1123" s="74" t="s">
        <v>100</v>
      </c>
    </row>
    <row r="1124" spans="1:16" s="220" customFormat="1" ht="41.25" customHeight="1" x14ac:dyDescent="0.3">
      <c r="A1124" s="303"/>
      <c r="B1124" s="304"/>
      <c r="C1124" s="303"/>
      <c r="D1124" s="304"/>
      <c r="E1124" s="303" t="s">
        <v>41</v>
      </c>
      <c r="F1124" s="303"/>
      <c r="G1124" s="15"/>
      <c r="H1124" s="15"/>
      <c r="I1124" s="15"/>
      <c r="J1124" s="15"/>
      <c r="K1124" s="15"/>
      <c r="L1124" s="15"/>
      <c r="M1124" s="15">
        <v>360</v>
      </c>
      <c r="N1124" s="15" t="s">
        <v>37</v>
      </c>
      <c r="O1124" s="15">
        <v>279114015</v>
      </c>
      <c r="P1124" s="74"/>
    </row>
    <row r="1125" spans="1:16" s="220" customFormat="1" ht="41.25" customHeight="1" x14ac:dyDescent="0.3">
      <c r="A1125" s="303"/>
      <c r="B1125" s="304"/>
      <c r="C1125" s="303"/>
      <c r="D1125" s="304" t="s">
        <v>100</v>
      </c>
      <c r="E1125" s="303"/>
      <c r="F1125" s="303"/>
      <c r="G1125" s="15"/>
      <c r="H1125" s="15"/>
      <c r="I1125" s="15"/>
      <c r="J1125" s="15"/>
      <c r="K1125" s="15"/>
      <c r="L1125" s="15"/>
      <c r="M1125" s="15">
        <v>3240</v>
      </c>
      <c r="N1125" s="15" t="s">
        <v>20</v>
      </c>
      <c r="O1125" s="15">
        <v>279114011</v>
      </c>
      <c r="P1125" s="74" t="s">
        <v>100</v>
      </c>
    </row>
    <row r="1126" spans="1:16" s="220" customFormat="1" ht="41.25" customHeight="1" x14ac:dyDescent="0.3">
      <c r="A1126" s="303"/>
      <c r="B1126" s="304" t="s">
        <v>122</v>
      </c>
      <c r="C1126" s="303" t="s">
        <v>370</v>
      </c>
      <c r="D1126" s="304" t="s">
        <v>100</v>
      </c>
      <c r="E1126" s="15" t="s">
        <v>33</v>
      </c>
      <c r="F1126" s="303" t="s">
        <v>19</v>
      </c>
      <c r="G1126" s="15"/>
      <c r="H1126" s="15"/>
      <c r="I1126" s="15"/>
      <c r="J1126" s="15"/>
      <c r="K1126" s="15"/>
      <c r="L1126" s="15"/>
      <c r="M1126" s="15">
        <v>1</v>
      </c>
      <c r="N1126" s="15"/>
      <c r="O1126" s="14" t="s">
        <v>100</v>
      </c>
      <c r="P1126" s="74" t="s">
        <v>100</v>
      </c>
    </row>
    <row r="1127" spans="1:16" s="220" customFormat="1" ht="41.25" customHeight="1" x14ac:dyDescent="0.3">
      <c r="A1127" s="303"/>
      <c r="B1127" s="304"/>
      <c r="C1127" s="303"/>
      <c r="D1127" s="304"/>
      <c r="E1127" s="303" t="s">
        <v>41</v>
      </c>
      <c r="F1127" s="303"/>
      <c r="G1127" s="15"/>
      <c r="H1127" s="15"/>
      <c r="I1127" s="15"/>
      <c r="J1127" s="15"/>
      <c r="K1127" s="15"/>
      <c r="L1127" s="15"/>
      <c r="M1127" s="15">
        <v>360</v>
      </c>
      <c r="N1127" s="15" t="s">
        <v>37</v>
      </c>
      <c r="O1127" s="15">
        <v>279114015</v>
      </c>
      <c r="P1127" s="74"/>
    </row>
    <row r="1128" spans="1:16" s="220" customFormat="1" ht="41.25" customHeight="1" x14ac:dyDescent="0.3">
      <c r="A1128" s="303"/>
      <c r="B1128" s="304"/>
      <c r="C1128" s="303"/>
      <c r="D1128" s="304" t="s">
        <v>100</v>
      </c>
      <c r="E1128" s="303"/>
      <c r="F1128" s="303"/>
      <c r="G1128" s="15"/>
      <c r="H1128" s="15"/>
      <c r="I1128" s="15"/>
      <c r="J1128" s="15"/>
      <c r="K1128" s="15"/>
      <c r="L1128" s="15"/>
      <c r="M1128" s="15">
        <v>3240</v>
      </c>
      <c r="N1128" s="15" t="s">
        <v>20</v>
      </c>
      <c r="O1128" s="15">
        <v>279114011</v>
      </c>
      <c r="P1128" s="74" t="s">
        <v>100</v>
      </c>
    </row>
    <row r="1129" spans="1:16" s="220" customFormat="1" ht="41.25" customHeight="1" x14ac:dyDescent="0.3">
      <c r="A1129" s="303"/>
      <c r="B1129" s="304" t="s">
        <v>123</v>
      </c>
      <c r="C1129" s="303" t="s">
        <v>370</v>
      </c>
      <c r="D1129" s="304" t="s">
        <v>100</v>
      </c>
      <c r="E1129" s="15" t="s">
        <v>33</v>
      </c>
      <c r="F1129" s="303" t="s">
        <v>19</v>
      </c>
      <c r="G1129" s="15"/>
      <c r="H1129" s="15"/>
      <c r="I1129" s="15"/>
      <c r="J1129" s="15"/>
      <c r="K1129" s="15"/>
      <c r="L1129" s="15"/>
      <c r="M1129" s="15">
        <v>1</v>
      </c>
      <c r="N1129" s="15"/>
      <c r="O1129" s="14" t="s">
        <v>100</v>
      </c>
      <c r="P1129" s="74" t="s">
        <v>100</v>
      </c>
    </row>
    <row r="1130" spans="1:16" s="220" customFormat="1" ht="41.25" customHeight="1" x14ac:dyDescent="0.3">
      <c r="A1130" s="303"/>
      <c r="B1130" s="304"/>
      <c r="C1130" s="303"/>
      <c r="D1130" s="304"/>
      <c r="E1130" s="303" t="s">
        <v>41</v>
      </c>
      <c r="F1130" s="303"/>
      <c r="G1130" s="15"/>
      <c r="H1130" s="15"/>
      <c r="I1130" s="15"/>
      <c r="J1130" s="15"/>
      <c r="K1130" s="15"/>
      <c r="L1130" s="15">
        <v>500</v>
      </c>
      <c r="M1130" s="15">
        <v>500</v>
      </c>
      <c r="N1130" s="15" t="s">
        <v>37</v>
      </c>
      <c r="O1130" s="15">
        <v>279114015</v>
      </c>
      <c r="P1130" s="74"/>
    </row>
    <row r="1131" spans="1:16" s="220" customFormat="1" ht="41.25" customHeight="1" x14ac:dyDescent="0.3">
      <c r="A1131" s="303"/>
      <c r="B1131" s="304"/>
      <c r="C1131" s="303"/>
      <c r="D1131" s="304" t="s">
        <v>100</v>
      </c>
      <c r="E1131" s="303"/>
      <c r="F1131" s="303"/>
      <c r="G1131" s="15"/>
      <c r="H1131" s="15"/>
      <c r="I1131" s="15"/>
      <c r="J1131" s="15"/>
      <c r="K1131" s="15"/>
      <c r="L1131" s="15">
        <v>4500</v>
      </c>
      <c r="M1131" s="15">
        <v>4500</v>
      </c>
      <c r="N1131" s="15" t="s">
        <v>20</v>
      </c>
      <c r="O1131" s="15">
        <v>279114011</v>
      </c>
      <c r="P1131" s="74" t="s">
        <v>100</v>
      </c>
    </row>
    <row r="1132" spans="1:16" ht="41.25" customHeight="1" x14ac:dyDescent="0.3">
      <c r="A1132" s="1"/>
      <c r="B1132" s="329" t="s">
        <v>775</v>
      </c>
      <c r="C1132" s="329"/>
      <c r="D1132" s="329"/>
      <c r="E1132" s="329"/>
      <c r="F1132" s="329"/>
      <c r="G1132" s="329"/>
      <c r="H1132" s="329"/>
      <c r="I1132" s="329"/>
      <c r="J1132" s="329"/>
      <c r="K1132" s="329"/>
      <c r="L1132" s="329"/>
      <c r="M1132" s="329"/>
      <c r="N1132" s="329"/>
      <c r="O1132" s="329"/>
      <c r="P1132" s="329"/>
    </row>
    <row r="1133" spans="1:16" s="58" customFormat="1" ht="41.25" customHeight="1" x14ac:dyDescent="0.3">
      <c r="A1133" s="55"/>
      <c r="B1133" s="9" t="s">
        <v>226</v>
      </c>
      <c r="C1133" s="55"/>
      <c r="D1133" s="243"/>
      <c r="E1133" s="48"/>
      <c r="F1133" s="34"/>
      <c r="G1133" s="48"/>
      <c r="H1133" s="48"/>
      <c r="I1133" s="48"/>
      <c r="J1133" s="48"/>
      <c r="K1133" s="48"/>
      <c r="L1133" s="48"/>
      <c r="M1133" s="48"/>
      <c r="N1133" s="154"/>
      <c r="O1133" s="154"/>
      <c r="P1133" s="154"/>
    </row>
    <row r="1134" spans="1:16" s="58" customFormat="1" ht="41.25" customHeight="1" x14ac:dyDescent="0.3">
      <c r="A1134" s="55"/>
      <c r="B1134" s="299" t="s">
        <v>235</v>
      </c>
      <c r="C1134" s="299"/>
      <c r="D1134" s="243"/>
      <c r="E1134" s="48"/>
      <c r="F1134" s="34"/>
      <c r="G1134" s="48"/>
      <c r="H1134" s="48"/>
      <c r="I1134" s="48"/>
      <c r="J1134" s="48"/>
      <c r="K1134" s="48"/>
      <c r="L1134" s="48"/>
      <c r="M1134" s="48"/>
      <c r="N1134" s="154"/>
      <c r="O1134" s="154"/>
      <c r="P1134" s="154"/>
    </row>
    <row r="1135" spans="1:16" s="58" customFormat="1" ht="41.25" customHeight="1" x14ac:dyDescent="0.3">
      <c r="A1135" s="301">
        <v>98</v>
      </c>
      <c r="B1135" s="299" t="s">
        <v>240</v>
      </c>
      <c r="C1135" s="301" t="s">
        <v>163</v>
      </c>
      <c r="D1135" s="330"/>
      <c r="E1135" s="55" t="s">
        <v>33</v>
      </c>
      <c r="F1135" s="301" t="s">
        <v>62</v>
      </c>
      <c r="G1135" s="243">
        <f t="shared" ref="G1135:M1135" si="106">G1138+G1141+G1144+G1303+G1306</f>
        <v>0</v>
      </c>
      <c r="H1135" s="243">
        <f t="shared" si="106"/>
        <v>0</v>
      </c>
      <c r="I1135" s="243">
        <f t="shared" si="106"/>
        <v>0</v>
      </c>
      <c r="J1135" s="243">
        <f t="shared" si="106"/>
        <v>0</v>
      </c>
      <c r="K1135" s="243">
        <f t="shared" si="106"/>
        <v>0</v>
      </c>
      <c r="L1135" s="243">
        <f t="shared" si="106"/>
        <v>1</v>
      </c>
      <c r="M1135" s="243">
        <f t="shared" si="106"/>
        <v>4</v>
      </c>
      <c r="N1135" s="34"/>
      <c r="O1135" s="154"/>
      <c r="P1135" s="154"/>
    </row>
    <row r="1136" spans="1:16" s="58" customFormat="1" ht="41.25" customHeight="1" x14ac:dyDescent="0.3">
      <c r="A1136" s="301"/>
      <c r="B1136" s="299"/>
      <c r="C1136" s="301"/>
      <c r="D1136" s="330"/>
      <c r="E1136" s="331" t="s">
        <v>17</v>
      </c>
      <c r="F1136" s="301"/>
      <c r="G1136" s="243">
        <f>G1139+G1142+G1145+G1148+G1151+G1154</f>
        <v>0</v>
      </c>
      <c r="H1136" s="243">
        <f t="shared" ref="H1136:M1136" si="107">H1139+H1142+H1145+H1148+H1151+H1154</f>
        <v>0</v>
      </c>
      <c r="I1136" s="243">
        <f t="shared" si="107"/>
        <v>0</v>
      </c>
      <c r="J1136" s="243">
        <f t="shared" si="107"/>
        <v>4330.1000000000004</v>
      </c>
      <c r="K1136" s="243">
        <f t="shared" si="107"/>
        <v>4330.1000000000004</v>
      </c>
      <c r="L1136" s="243">
        <f t="shared" si="107"/>
        <v>3176.8</v>
      </c>
      <c r="M1136" s="243">
        <f t="shared" si="107"/>
        <v>1500</v>
      </c>
      <c r="N1136" s="15" t="s">
        <v>20</v>
      </c>
      <c r="O1136" s="154"/>
      <c r="P1136" s="154"/>
    </row>
    <row r="1137" spans="1:16" s="58" customFormat="1" ht="41.25" customHeight="1" x14ac:dyDescent="0.3">
      <c r="A1137" s="301"/>
      <c r="B1137" s="299"/>
      <c r="C1137" s="301"/>
      <c r="D1137" s="330"/>
      <c r="E1137" s="331"/>
      <c r="F1137" s="301"/>
      <c r="G1137" s="48">
        <f>G1140+G1143+G1146+G1149+G1152+G1155</f>
        <v>0</v>
      </c>
      <c r="H1137" s="48">
        <f t="shared" ref="H1137:M1137" si="108">H1140+H1143+H1146+H1149+H1152+H1155</f>
        <v>173.8</v>
      </c>
      <c r="I1137" s="48">
        <f t="shared" si="108"/>
        <v>0</v>
      </c>
      <c r="J1137" s="48">
        <f t="shared" si="108"/>
        <v>481.1</v>
      </c>
      <c r="K1137" s="48">
        <f t="shared" si="108"/>
        <v>481.1</v>
      </c>
      <c r="L1137" s="48">
        <f t="shared" si="108"/>
        <v>671.9</v>
      </c>
      <c r="M1137" s="48">
        <f t="shared" si="108"/>
        <v>1650</v>
      </c>
      <c r="N1137" s="15" t="s">
        <v>37</v>
      </c>
      <c r="O1137" s="154"/>
      <c r="P1137" s="154"/>
    </row>
    <row r="1138" spans="1:16" s="10" customFormat="1" ht="41.25" customHeight="1" x14ac:dyDescent="0.3">
      <c r="A1138" s="303"/>
      <c r="B1138" s="305" t="s">
        <v>111</v>
      </c>
      <c r="C1138" s="303" t="s">
        <v>163</v>
      </c>
      <c r="D1138" s="303"/>
      <c r="E1138" s="15" t="s">
        <v>33</v>
      </c>
      <c r="F1138" s="303" t="s">
        <v>103</v>
      </c>
      <c r="G1138" s="15"/>
      <c r="H1138" s="15"/>
      <c r="I1138" s="15"/>
      <c r="J1138" s="15"/>
      <c r="K1138" s="15"/>
      <c r="L1138" s="15">
        <v>1</v>
      </c>
      <c r="M1138" s="15"/>
      <c r="N1138" s="15"/>
      <c r="O1138" s="78"/>
      <c r="P1138" s="91"/>
    </row>
    <row r="1139" spans="1:16" s="10" customFormat="1" ht="41.25" customHeight="1" x14ac:dyDescent="0.3">
      <c r="A1139" s="303"/>
      <c r="B1139" s="305"/>
      <c r="C1139" s="303"/>
      <c r="D1139" s="303"/>
      <c r="E1139" s="303" t="s">
        <v>41</v>
      </c>
      <c r="F1139" s="303"/>
      <c r="G1139" s="15"/>
      <c r="H1139" s="15"/>
      <c r="I1139" s="15"/>
      <c r="J1139" s="15"/>
      <c r="K1139" s="15"/>
      <c r="L1139" s="15">
        <v>1350</v>
      </c>
      <c r="M1139" s="15"/>
      <c r="N1139" s="15" t="s">
        <v>20</v>
      </c>
      <c r="O1139" s="15">
        <v>279114011</v>
      </c>
      <c r="P1139" s="91"/>
    </row>
    <row r="1140" spans="1:16" s="10" customFormat="1" ht="41.25" customHeight="1" x14ac:dyDescent="0.3">
      <c r="A1140" s="303"/>
      <c r="B1140" s="305"/>
      <c r="C1140" s="303"/>
      <c r="D1140" s="303"/>
      <c r="E1140" s="303"/>
      <c r="F1140" s="303"/>
      <c r="G1140" s="15"/>
      <c r="H1140" s="15"/>
      <c r="I1140" s="15"/>
      <c r="J1140" s="15"/>
      <c r="K1140" s="15"/>
      <c r="L1140" s="15">
        <v>150</v>
      </c>
      <c r="M1140" s="15"/>
      <c r="N1140" s="15" t="s">
        <v>37</v>
      </c>
      <c r="O1140" s="15">
        <v>279114015</v>
      </c>
      <c r="P1140" s="91"/>
    </row>
    <row r="1141" spans="1:16" s="10" customFormat="1" ht="41.25" customHeight="1" x14ac:dyDescent="0.3">
      <c r="A1141" s="303"/>
      <c r="B1141" s="305" t="s">
        <v>112</v>
      </c>
      <c r="C1141" s="303" t="s">
        <v>163</v>
      </c>
      <c r="D1141" s="303"/>
      <c r="E1141" s="15" t="s">
        <v>33</v>
      </c>
      <c r="F1141" s="303" t="s">
        <v>103</v>
      </c>
      <c r="G1141" s="15"/>
      <c r="H1141" s="15"/>
      <c r="I1141" s="15"/>
      <c r="J1141" s="15"/>
      <c r="K1141" s="15"/>
      <c r="L1141" s="15"/>
      <c r="M1141" s="15">
        <v>1</v>
      </c>
      <c r="N1141" s="15"/>
      <c r="O1141" s="78"/>
      <c r="P1141" s="91"/>
    </row>
    <row r="1142" spans="1:16" s="10" customFormat="1" ht="41.25" customHeight="1" x14ac:dyDescent="0.3">
      <c r="A1142" s="303"/>
      <c r="B1142" s="305"/>
      <c r="C1142" s="303"/>
      <c r="D1142" s="303"/>
      <c r="E1142" s="303" t="s">
        <v>41</v>
      </c>
      <c r="F1142" s="303"/>
      <c r="G1142" s="15"/>
      <c r="H1142" s="15"/>
      <c r="I1142" s="15"/>
      <c r="J1142" s="15"/>
      <c r="K1142" s="15"/>
      <c r="L1142" s="15"/>
      <c r="M1142" s="15">
        <v>1350</v>
      </c>
      <c r="N1142" s="15" t="s">
        <v>20</v>
      </c>
      <c r="O1142" s="15">
        <v>279114011</v>
      </c>
      <c r="P1142" s="91"/>
    </row>
    <row r="1143" spans="1:16" s="10" customFormat="1" ht="41.25" customHeight="1" x14ac:dyDescent="0.3">
      <c r="A1143" s="303"/>
      <c r="B1143" s="305"/>
      <c r="C1143" s="303"/>
      <c r="D1143" s="303"/>
      <c r="E1143" s="303"/>
      <c r="F1143" s="303"/>
      <c r="G1143" s="15"/>
      <c r="H1143" s="15"/>
      <c r="I1143" s="15"/>
      <c r="J1143" s="15"/>
      <c r="K1143" s="15"/>
      <c r="L1143" s="15"/>
      <c r="M1143" s="15">
        <v>150</v>
      </c>
      <c r="N1143" s="15" t="s">
        <v>37</v>
      </c>
      <c r="O1143" s="15">
        <v>279114015</v>
      </c>
      <c r="P1143" s="91"/>
    </row>
    <row r="1144" spans="1:16" s="10" customFormat="1" ht="41.25" customHeight="1" x14ac:dyDescent="0.3">
      <c r="A1144" s="303"/>
      <c r="B1144" s="305" t="s">
        <v>113</v>
      </c>
      <c r="C1144" s="303" t="s">
        <v>163</v>
      </c>
      <c r="D1144" s="303"/>
      <c r="E1144" s="15" t="s">
        <v>33</v>
      </c>
      <c r="F1144" s="303" t="s">
        <v>103</v>
      </c>
      <c r="G1144" s="15"/>
      <c r="H1144" s="15"/>
      <c r="I1144" s="15"/>
      <c r="J1144" s="15"/>
      <c r="K1144" s="15"/>
      <c r="L1144" s="15"/>
      <c r="M1144" s="15">
        <v>1</v>
      </c>
      <c r="N1144" s="15"/>
      <c r="O1144" s="78"/>
      <c r="P1144" s="91"/>
    </row>
    <row r="1145" spans="1:16" s="10" customFormat="1" ht="41.25" customHeight="1" x14ac:dyDescent="0.3">
      <c r="A1145" s="303"/>
      <c r="B1145" s="305"/>
      <c r="C1145" s="303"/>
      <c r="D1145" s="303"/>
      <c r="E1145" s="303" t="s">
        <v>41</v>
      </c>
      <c r="F1145" s="303"/>
      <c r="G1145" s="15"/>
      <c r="H1145" s="15"/>
      <c r="I1145" s="15"/>
      <c r="J1145" s="15"/>
      <c r="K1145" s="15"/>
      <c r="L1145" s="15"/>
      <c r="M1145" s="15">
        <v>150</v>
      </c>
      <c r="N1145" s="15" t="s">
        <v>20</v>
      </c>
      <c r="O1145" s="15">
        <v>279114011</v>
      </c>
      <c r="P1145" s="91"/>
    </row>
    <row r="1146" spans="1:16" s="10" customFormat="1" ht="41.25" customHeight="1" x14ac:dyDescent="0.3">
      <c r="A1146" s="303"/>
      <c r="B1146" s="305"/>
      <c r="C1146" s="303"/>
      <c r="D1146" s="303"/>
      <c r="E1146" s="303"/>
      <c r="F1146" s="303"/>
      <c r="G1146" s="15"/>
      <c r="H1146" s="15"/>
      <c r="I1146" s="15"/>
      <c r="J1146" s="15"/>
      <c r="K1146" s="15"/>
      <c r="L1146" s="15"/>
      <c r="M1146" s="15">
        <v>1500</v>
      </c>
      <c r="N1146" s="15" t="s">
        <v>37</v>
      </c>
      <c r="O1146" s="15">
        <v>279114015</v>
      </c>
      <c r="P1146" s="91"/>
    </row>
    <row r="1147" spans="1:16" s="10" customFormat="1" ht="41.25" customHeight="1" x14ac:dyDescent="0.3">
      <c r="A1147" s="303"/>
      <c r="B1147" s="305" t="s">
        <v>107</v>
      </c>
      <c r="C1147" s="303" t="s">
        <v>163</v>
      </c>
      <c r="D1147" s="303"/>
      <c r="E1147" s="15" t="s">
        <v>33</v>
      </c>
      <c r="F1147" s="303" t="s">
        <v>103</v>
      </c>
      <c r="G1147" s="15"/>
      <c r="H1147" s="15"/>
      <c r="I1147" s="15"/>
      <c r="J1147" s="15"/>
      <c r="K1147" s="15"/>
      <c r="L1147" s="15">
        <v>4</v>
      </c>
      <c r="M1147" s="15"/>
      <c r="N1147" s="15"/>
      <c r="O1147" s="78"/>
      <c r="P1147" s="91"/>
    </row>
    <row r="1148" spans="1:16" s="10" customFormat="1" ht="41.25" customHeight="1" x14ac:dyDescent="0.3">
      <c r="A1148" s="303"/>
      <c r="B1148" s="305"/>
      <c r="C1148" s="303"/>
      <c r="D1148" s="303"/>
      <c r="E1148" s="303" t="s">
        <v>41</v>
      </c>
      <c r="F1148" s="303"/>
      <c r="G1148" s="15"/>
      <c r="H1148" s="15"/>
      <c r="I1148" s="15"/>
      <c r="J1148" s="15"/>
      <c r="K1148" s="15"/>
      <c r="L1148" s="15">
        <v>610.5</v>
      </c>
      <c r="M1148" s="15"/>
      <c r="N1148" s="15" t="s">
        <v>20</v>
      </c>
      <c r="O1148" s="15">
        <v>279114011</v>
      </c>
      <c r="P1148" s="91"/>
    </row>
    <row r="1149" spans="1:16" s="10" customFormat="1" ht="41.25" customHeight="1" x14ac:dyDescent="0.3">
      <c r="A1149" s="303"/>
      <c r="B1149" s="305"/>
      <c r="C1149" s="303"/>
      <c r="D1149" s="303"/>
      <c r="E1149" s="303"/>
      <c r="F1149" s="303"/>
      <c r="G1149" s="15"/>
      <c r="H1149" s="15"/>
      <c r="I1149" s="15"/>
      <c r="J1149" s="15"/>
      <c r="K1149" s="15"/>
      <c r="L1149" s="15">
        <v>174.4</v>
      </c>
      <c r="M1149" s="15"/>
      <c r="N1149" s="15" t="s">
        <v>37</v>
      </c>
      <c r="O1149" s="15">
        <v>279114015</v>
      </c>
      <c r="P1149" s="91"/>
    </row>
    <row r="1150" spans="1:16" s="10" customFormat="1" ht="41.25" customHeight="1" x14ac:dyDescent="0.3">
      <c r="A1150" s="303"/>
      <c r="B1150" s="305" t="s">
        <v>108</v>
      </c>
      <c r="C1150" s="303" t="s">
        <v>163</v>
      </c>
      <c r="D1150" s="303"/>
      <c r="E1150" s="15" t="s">
        <v>33</v>
      </c>
      <c r="F1150" s="303" t="s">
        <v>103</v>
      </c>
      <c r="G1150" s="15"/>
      <c r="H1150" s="15"/>
      <c r="I1150" s="15"/>
      <c r="J1150" s="15"/>
      <c r="K1150" s="15"/>
      <c r="L1150" s="15">
        <v>1</v>
      </c>
      <c r="M1150" s="15"/>
      <c r="N1150" s="15"/>
      <c r="O1150" s="78"/>
      <c r="P1150" s="91"/>
    </row>
    <row r="1151" spans="1:16" s="10" customFormat="1" ht="41.25" customHeight="1" x14ac:dyDescent="0.3">
      <c r="A1151" s="303"/>
      <c r="B1151" s="305"/>
      <c r="C1151" s="303"/>
      <c r="D1151" s="303"/>
      <c r="E1151" s="303" t="s">
        <v>41</v>
      </c>
      <c r="F1151" s="303"/>
      <c r="G1151" s="15"/>
      <c r="H1151" s="15"/>
      <c r="I1151" s="15"/>
      <c r="J1151" s="15"/>
      <c r="K1151" s="15"/>
      <c r="L1151" s="15">
        <v>1216.3</v>
      </c>
      <c r="M1151" s="15"/>
      <c r="N1151" s="15" t="s">
        <v>20</v>
      </c>
      <c r="O1151" s="15">
        <v>279114011</v>
      </c>
      <c r="P1151" s="91"/>
    </row>
    <row r="1152" spans="1:16" s="10" customFormat="1" ht="41.25" customHeight="1" x14ac:dyDescent="0.3">
      <c r="A1152" s="303"/>
      <c r="B1152" s="305"/>
      <c r="C1152" s="303"/>
      <c r="D1152" s="303"/>
      <c r="E1152" s="303"/>
      <c r="F1152" s="303"/>
      <c r="G1152" s="15"/>
      <c r="H1152" s="15">
        <v>173.8</v>
      </c>
      <c r="I1152" s="15"/>
      <c r="J1152" s="15"/>
      <c r="K1152" s="15"/>
      <c r="L1152" s="15">
        <v>347.5</v>
      </c>
      <c r="M1152" s="15"/>
      <c r="N1152" s="15" t="s">
        <v>37</v>
      </c>
      <c r="O1152" s="15">
        <v>279114015</v>
      </c>
      <c r="P1152" s="91"/>
    </row>
    <row r="1153" spans="1:16" s="10" customFormat="1" ht="41.25" customHeight="1" x14ac:dyDescent="0.3">
      <c r="A1153" s="303"/>
      <c r="B1153" s="305" t="s">
        <v>333</v>
      </c>
      <c r="C1153" s="303" t="s">
        <v>163</v>
      </c>
      <c r="D1153" s="303"/>
      <c r="E1153" s="15" t="s">
        <v>33</v>
      </c>
      <c r="F1153" s="303" t="s">
        <v>103</v>
      </c>
      <c r="G1153" s="15"/>
      <c r="H1153" s="15"/>
      <c r="I1153" s="15"/>
      <c r="J1153" s="15"/>
      <c r="K1153" s="15"/>
      <c r="L1153" s="15" t="s">
        <v>871</v>
      </c>
      <c r="M1153" s="15">
        <v>1</v>
      </c>
      <c r="N1153" s="15"/>
      <c r="O1153" s="78"/>
      <c r="P1153" s="91"/>
    </row>
    <row r="1154" spans="1:16" s="10" customFormat="1" ht="41.25" customHeight="1" x14ac:dyDescent="0.3">
      <c r="A1154" s="303"/>
      <c r="B1154" s="305"/>
      <c r="C1154" s="303"/>
      <c r="D1154" s="303"/>
      <c r="E1154" s="303" t="s">
        <v>41</v>
      </c>
      <c r="F1154" s="303"/>
      <c r="G1154" s="15"/>
      <c r="H1154" s="15"/>
      <c r="I1154" s="15"/>
      <c r="J1154" s="15">
        <v>4330.1000000000004</v>
      </c>
      <c r="K1154" s="15">
        <v>4330.1000000000004</v>
      </c>
      <c r="L1154" s="15"/>
      <c r="M1154" s="15"/>
      <c r="N1154" s="15" t="s">
        <v>20</v>
      </c>
      <c r="O1154" s="15">
        <v>279114011</v>
      </c>
      <c r="P1154" s="91"/>
    </row>
    <row r="1155" spans="1:16" s="10" customFormat="1" ht="41.25" customHeight="1" x14ac:dyDescent="0.3">
      <c r="A1155" s="303"/>
      <c r="B1155" s="305"/>
      <c r="C1155" s="303"/>
      <c r="D1155" s="303"/>
      <c r="E1155" s="303"/>
      <c r="F1155" s="303"/>
      <c r="G1155" s="15"/>
      <c r="H1155" s="15"/>
      <c r="I1155" s="15"/>
      <c r="J1155" s="15">
        <v>481.1</v>
      </c>
      <c r="K1155" s="15">
        <v>481.1</v>
      </c>
      <c r="L1155" s="15"/>
      <c r="M1155" s="15"/>
      <c r="N1155" s="15" t="s">
        <v>37</v>
      </c>
      <c r="O1155" s="15">
        <v>279114015</v>
      </c>
      <c r="P1155" s="91"/>
    </row>
    <row r="1156" spans="1:16" s="58" customFormat="1" ht="41.25" customHeight="1" x14ac:dyDescent="0.3">
      <c r="A1156" s="55"/>
      <c r="B1156" s="9" t="s">
        <v>21</v>
      </c>
      <c r="C1156" s="48"/>
      <c r="D1156" s="243"/>
      <c r="E1156" s="48"/>
      <c r="F1156" s="34"/>
      <c r="G1156" s="150">
        <f>G1157+G1161+G1158+G1159+G1160+G1162</f>
        <v>2966.335</v>
      </c>
      <c r="H1156" s="150">
        <f>H1157+H1161+H1158+H1159+H1160+H1162</f>
        <v>4119.83</v>
      </c>
      <c r="I1156" s="150">
        <f>I1157+I1161+I1158+I1159+I1160+I1162</f>
        <v>3588.3159999999998</v>
      </c>
      <c r="J1156" s="150">
        <f t="shared" ref="J1156:M1156" si="109">J1157+J1161+J1158+J1159+J1160+J1162</f>
        <v>18776.198</v>
      </c>
      <c r="K1156" s="150">
        <f t="shared" si="109"/>
        <v>14625.585000000001</v>
      </c>
      <c r="L1156" s="150">
        <f t="shared" si="109"/>
        <v>40705.299999999996</v>
      </c>
      <c r="M1156" s="150">
        <f t="shared" si="109"/>
        <v>44520</v>
      </c>
      <c r="N1156" s="154"/>
      <c r="O1156" s="154"/>
      <c r="P1156" s="154"/>
    </row>
    <row r="1157" spans="1:16" ht="41.25" customHeight="1" x14ac:dyDescent="0.3">
      <c r="A1157" s="1"/>
      <c r="B1157" s="2" t="s">
        <v>22</v>
      </c>
      <c r="C1157" s="1"/>
      <c r="D1157" s="1"/>
      <c r="E1157" s="1"/>
      <c r="F1157" s="1"/>
      <c r="G1157" s="46">
        <f t="shared" ref="G1157:M1157" si="110">G1136+G1106+G1044</f>
        <v>500</v>
      </c>
      <c r="H1157" s="46">
        <f>H1136+H1106+H1044</f>
        <v>300</v>
      </c>
      <c r="I1157" s="46">
        <f>I1136+I1106+I1044</f>
        <v>3452.7159999999999</v>
      </c>
      <c r="J1157" s="46">
        <f t="shared" si="110"/>
        <v>12727.698</v>
      </c>
      <c r="K1157" s="46">
        <f t="shared" si="110"/>
        <v>9657.9850000000006</v>
      </c>
      <c r="L1157" s="46">
        <f t="shared" si="110"/>
        <v>33563.399999999994</v>
      </c>
      <c r="M1157" s="46">
        <f t="shared" si="110"/>
        <v>35800</v>
      </c>
      <c r="N1157" s="1"/>
      <c r="O1157" s="1"/>
      <c r="P1157" s="2"/>
    </row>
    <row r="1158" spans="1:16" ht="41.25" customHeight="1" x14ac:dyDescent="0.3">
      <c r="A1158" s="1"/>
      <c r="B1158" s="2" t="s">
        <v>270</v>
      </c>
      <c r="C1158" s="1"/>
      <c r="D1158" s="1"/>
      <c r="E1158" s="1"/>
      <c r="F1158" s="1"/>
      <c r="G1158" s="46">
        <f t="shared" ref="G1158:M1158" si="111">G1043</f>
        <v>1852.337</v>
      </c>
      <c r="H1158" s="46">
        <f t="shared" si="111"/>
        <v>3520.6310000000003</v>
      </c>
      <c r="I1158" s="46">
        <f t="shared" si="111"/>
        <v>0</v>
      </c>
      <c r="J1158" s="46">
        <f t="shared" si="111"/>
        <v>0</v>
      </c>
      <c r="K1158" s="46">
        <f t="shared" si="111"/>
        <v>0</v>
      </c>
      <c r="L1158" s="46">
        <f t="shared" si="111"/>
        <v>0</v>
      </c>
      <c r="M1158" s="46">
        <f t="shared" si="111"/>
        <v>0</v>
      </c>
      <c r="N1158" s="1"/>
      <c r="O1158" s="1"/>
      <c r="P1158" s="2"/>
    </row>
    <row r="1159" spans="1:16" ht="41.25" customHeight="1" x14ac:dyDescent="0.3">
      <c r="A1159" s="1"/>
      <c r="B1159" s="2" t="s">
        <v>185</v>
      </c>
      <c r="C1159" s="1"/>
      <c r="D1159" s="1"/>
      <c r="E1159" s="1"/>
      <c r="F1159" s="1"/>
      <c r="G1159" s="46"/>
      <c r="H1159" s="46"/>
      <c r="I1159" s="46"/>
      <c r="J1159" s="46"/>
      <c r="K1159" s="46"/>
      <c r="L1159" s="46"/>
      <c r="M1159" s="46"/>
      <c r="N1159" s="1"/>
      <c r="O1159" s="1"/>
      <c r="P1159" s="2"/>
    </row>
    <row r="1160" spans="1:16" ht="41.25" customHeight="1" x14ac:dyDescent="0.3">
      <c r="A1160" s="1"/>
      <c r="B1160" s="2" t="s">
        <v>271</v>
      </c>
      <c r="C1160" s="1"/>
      <c r="D1160" s="1"/>
      <c r="E1160" s="1"/>
      <c r="F1160" s="1"/>
      <c r="G1160" s="46"/>
      <c r="H1160" s="46"/>
      <c r="I1160" s="46"/>
      <c r="J1160" s="46"/>
      <c r="K1160" s="46"/>
      <c r="L1160" s="46"/>
      <c r="M1160" s="46"/>
      <c r="N1160" s="1"/>
      <c r="O1160" s="1"/>
      <c r="P1160" s="2"/>
    </row>
    <row r="1161" spans="1:16" ht="41.25" customHeight="1" x14ac:dyDescent="0.3">
      <c r="A1161" s="1"/>
      <c r="B1161" s="2" t="s">
        <v>23</v>
      </c>
      <c r="C1161" s="1"/>
      <c r="D1161" s="1"/>
      <c r="E1161" s="1"/>
      <c r="F1161" s="1"/>
      <c r="G1161" s="46">
        <f t="shared" ref="G1161:M1161" si="112">G1137+G1107+G1042</f>
        <v>613.99800000000005</v>
      </c>
      <c r="H1161" s="46">
        <f t="shared" si="112"/>
        <v>299.19900000000001</v>
      </c>
      <c r="I1161" s="46">
        <f t="shared" si="112"/>
        <v>135.6</v>
      </c>
      <c r="J1161" s="46">
        <f t="shared" si="112"/>
        <v>6048.5</v>
      </c>
      <c r="K1161" s="46">
        <f t="shared" si="112"/>
        <v>4967.6000000000004</v>
      </c>
      <c r="L1161" s="46">
        <f t="shared" si="112"/>
        <v>7141.9</v>
      </c>
      <c r="M1161" s="46">
        <f t="shared" si="112"/>
        <v>8720</v>
      </c>
      <c r="N1161" s="1"/>
      <c r="O1161" s="1"/>
      <c r="P1161" s="2"/>
    </row>
    <row r="1162" spans="1:16" ht="41.25" customHeight="1" x14ac:dyDescent="0.3">
      <c r="A1162" s="1"/>
      <c r="B1162" s="2" t="s">
        <v>24</v>
      </c>
      <c r="C1162" s="1"/>
      <c r="D1162" s="1"/>
      <c r="E1162" s="1"/>
      <c r="F1162" s="1"/>
      <c r="G1162" s="21"/>
      <c r="H1162" s="21"/>
      <c r="I1162" s="244"/>
      <c r="J1162" s="244"/>
      <c r="K1162" s="21"/>
      <c r="L1162" s="21"/>
      <c r="M1162" s="21"/>
      <c r="N1162" s="1"/>
      <c r="O1162" s="1"/>
      <c r="P1162" s="2"/>
    </row>
    <row r="1163" spans="1:16" s="6" customFormat="1" ht="75" x14ac:dyDescent="0.3">
      <c r="A1163" s="1"/>
      <c r="B1163" s="2" t="s">
        <v>630</v>
      </c>
      <c r="C1163" s="88" t="s">
        <v>631</v>
      </c>
      <c r="D1163" s="2" t="s">
        <v>632</v>
      </c>
      <c r="E1163" s="1" t="s">
        <v>15</v>
      </c>
      <c r="F1163" s="51"/>
      <c r="G1163" s="1">
        <v>62.1</v>
      </c>
      <c r="H1163" s="1">
        <v>63.3</v>
      </c>
      <c r="I1163" s="1">
        <v>65.2</v>
      </c>
      <c r="J1163" s="1">
        <v>67.2</v>
      </c>
      <c r="K1163" s="1">
        <v>69.2</v>
      </c>
      <c r="L1163" s="1">
        <v>71.3</v>
      </c>
      <c r="M1163" s="1">
        <v>72.7</v>
      </c>
      <c r="N1163" s="27"/>
      <c r="O1163" s="27"/>
    </row>
    <row r="1164" spans="1:16" s="6" customFormat="1" ht="34.5" customHeight="1" x14ac:dyDescent="0.3">
      <c r="A1164" s="12"/>
      <c r="B1164" s="315" t="s">
        <v>776</v>
      </c>
      <c r="C1164" s="314"/>
      <c r="D1164" s="314"/>
      <c r="E1164" s="314"/>
      <c r="F1164" s="314"/>
      <c r="G1164" s="328"/>
      <c r="H1164" s="328"/>
      <c r="I1164" s="328"/>
      <c r="J1164" s="328"/>
      <c r="K1164" s="328"/>
      <c r="L1164" s="328"/>
      <c r="M1164" s="328"/>
      <c r="N1164" s="318"/>
      <c r="O1164" s="53"/>
    </row>
    <row r="1165" spans="1:16" s="6" customFormat="1" ht="27.75" customHeight="1" x14ac:dyDescent="0.3">
      <c r="A1165" s="12"/>
      <c r="B1165" s="315" t="s">
        <v>777</v>
      </c>
      <c r="C1165" s="314"/>
      <c r="D1165" s="314"/>
      <c r="E1165" s="314"/>
      <c r="F1165" s="314"/>
      <c r="G1165" s="318"/>
      <c r="H1165" s="2"/>
      <c r="I1165" s="2"/>
      <c r="J1165" s="2"/>
      <c r="K1165" s="2"/>
      <c r="L1165" s="2"/>
      <c r="M1165" s="2"/>
      <c r="N1165" s="2"/>
      <c r="O1165" s="2"/>
    </row>
    <row r="1166" spans="1:16" ht="41.25" customHeight="1" x14ac:dyDescent="0.3">
      <c r="A1166" s="1"/>
      <c r="B1166" s="299" t="s">
        <v>226</v>
      </c>
      <c r="C1166" s="301"/>
      <c r="D1166" s="301"/>
      <c r="E1166" s="301"/>
      <c r="F1166" s="301"/>
      <c r="G1166" s="301"/>
      <c r="H1166" s="301"/>
      <c r="I1166" s="301"/>
      <c r="J1166" s="301"/>
      <c r="K1166" s="301"/>
      <c r="L1166" s="301"/>
      <c r="M1166" s="301"/>
      <c r="N1166" s="301"/>
      <c r="O1166" s="301"/>
      <c r="P1166" s="299"/>
    </row>
    <row r="1167" spans="1:16" ht="41.25" customHeight="1" x14ac:dyDescent="0.3">
      <c r="A1167" s="1">
        <v>99</v>
      </c>
      <c r="B1167" s="2" t="s">
        <v>152</v>
      </c>
      <c r="C1167" s="1" t="s">
        <v>746</v>
      </c>
      <c r="D1167" s="1"/>
      <c r="E1167" s="15" t="s">
        <v>153</v>
      </c>
      <c r="F1167" s="15"/>
      <c r="G1167" s="15">
        <v>2</v>
      </c>
      <c r="H1167" s="15">
        <v>3</v>
      </c>
      <c r="I1167" s="15">
        <v>3</v>
      </c>
      <c r="J1167" s="15">
        <v>4</v>
      </c>
      <c r="K1167" s="15">
        <v>4</v>
      </c>
      <c r="L1167" s="15">
        <v>5</v>
      </c>
      <c r="M1167" s="15">
        <v>6</v>
      </c>
      <c r="N1167" s="1" t="s">
        <v>481</v>
      </c>
      <c r="O1167" s="1"/>
      <c r="P1167" s="9"/>
    </row>
    <row r="1168" spans="1:16" ht="80.25" customHeight="1" x14ac:dyDescent="0.3">
      <c r="A1168" s="1">
        <v>100</v>
      </c>
      <c r="B1168" s="2" t="s">
        <v>155</v>
      </c>
      <c r="C1168" s="1" t="s">
        <v>746</v>
      </c>
      <c r="D1168" s="1"/>
      <c r="E1168" s="15" t="s">
        <v>154</v>
      </c>
      <c r="F1168" s="15"/>
      <c r="G1168" s="15">
        <v>2</v>
      </c>
      <c r="H1168" s="15">
        <v>2</v>
      </c>
      <c r="I1168" s="15">
        <v>3</v>
      </c>
      <c r="J1168" s="15">
        <v>3</v>
      </c>
      <c r="K1168" s="15">
        <v>3</v>
      </c>
      <c r="L1168" s="15">
        <v>3</v>
      </c>
      <c r="M1168" s="15">
        <v>3</v>
      </c>
      <c r="N1168" s="1" t="s">
        <v>481</v>
      </c>
      <c r="O1168" s="1"/>
      <c r="P1168" s="9"/>
    </row>
    <row r="1169" spans="1:16" s="10" customFormat="1" ht="41.25" customHeight="1" x14ac:dyDescent="0.3">
      <c r="A1169" s="55"/>
      <c r="B1169" s="299" t="s">
        <v>778</v>
      </c>
      <c r="C1169" s="299"/>
      <c r="D1169" s="299"/>
      <c r="E1169" s="299"/>
      <c r="F1169" s="299"/>
      <c r="G1169" s="299"/>
      <c r="H1169" s="299"/>
      <c r="I1169" s="299"/>
      <c r="J1169" s="299"/>
      <c r="K1169" s="299"/>
      <c r="L1169" s="299"/>
      <c r="M1169" s="299"/>
      <c r="N1169" s="299"/>
      <c r="O1169" s="299"/>
      <c r="P1169" s="299"/>
    </row>
    <row r="1170" spans="1:16" ht="64.5" customHeight="1" x14ac:dyDescent="0.3">
      <c r="A1170" s="1">
        <v>101</v>
      </c>
      <c r="B1170" s="2" t="s">
        <v>157</v>
      </c>
      <c r="C1170" s="15" t="s">
        <v>746</v>
      </c>
      <c r="D1170" s="1"/>
      <c r="E1170" s="1" t="s">
        <v>156</v>
      </c>
      <c r="F1170" s="1" t="s">
        <v>45</v>
      </c>
      <c r="G1170" s="15">
        <v>2.5</v>
      </c>
      <c r="H1170" s="127">
        <v>9.1</v>
      </c>
      <c r="I1170" s="127">
        <v>8</v>
      </c>
      <c r="J1170" s="127">
        <v>8</v>
      </c>
      <c r="K1170" s="127">
        <v>8</v>
      </c>
      <c r="L1170" s="127">
        <v>8</v>
      </c>
      <c r="M1170" s="127">
        <v>8</v>
      </c>
      <c r="N1170" s="1"/>
      <c r="O1170" s="1"/>
      <c r="P1170" s="9"/>
    </row>
    <row r="1171" spans="1:16" s="6" customFormat="1" ht="72.75" customHeight="1" x14ac:dyDescent="0.3">
      <c r="A1171" s="12"/>
      <c r="B1171" s="16" t="s">
        <v>627</v>
      </c>
      <c r="C1171" s="22" t="s">
        <v>618</v>
      </c>
      <c r="D1171" s="86"/>
      <c r="E1171" s="73" t="s">
        <v>15</v>
      </c>
      <c r="G1171" s="32">
        <v>78.5</v>
      </c>
      <c r="H1171" s="32">
        <v>79.5</v>
      </c>
      <c r="I1171" s="32">
        <v>79</v>
      </c>
      <c r="J1171" s="32">
        <v>79</v>
      </c>
      <c r="K1171" s="32">
        <v>80</v>
      </c>
      <c r="L1171" s="32">
        <v>85</v>
      </c>
      <c r="M1171" s="32">
        <v>86</v>
      </c>
    </row>
    <row r="1172" spans="1:16" ht="41.25" customHeight="1" x14ac:dyDescent="0.3">
      <c r="A1172" s="1"/>
      <c r="B1172" s="9" t="s">
        <v>21</v>
      </c>
      <c r="C1172" s="1"/>
      <c r="D1172" s="1"/>
      <c r="E1172" s="15"/>
      <c r="F1172" s="1"/>
      <c r="G1172" s="92">
        <f>G1177</f>
        <v>0</v>
      </c>
      <c r="H1172" s="55">
        <f t="shared" ref="H1172:M1172" si="113">H1177</f>
        <v>0</v>
      </c>
      <c r="I1172" s="55">
        <f t="shared" si="113"/>
        <v>0</v>
      </c>
      <c r="J1172" s="55">
        <f t="shared" si="113"/>
        <v>0</v>
      </c>
      <c r="K1172" s="55">
        <f t="shared" si="113"/>
        <v>0</v>
      </c>
      <c r="L1172" s="55">
        <f t="shared" si="113"/>
        <v>0</v>
      </c>
      <c r="M1172" s="55">
        <f t="shared" si="113"/>
        <v>0</v>
      </c>
      <c r="N1172" s="15"/>
      <c r="O1172" s="1"/>
      <c r="P1172" s="2"/>
    </row>
    <row r="1173" spans="1:16" ht="41.25" customHeight="1" x14ac:dyDescent="0.3">
      <c r="A1173" s="1"/>
      <c r="B1173" s="2" t="s">
        <v>22</v>
      </c>
      <c r="C1173" s="1"/>
      <c r="D1173" s="1"/>
      <c r="E1173" s="15"/>
      <c r="F1173" s="1"/>
      <c r="G1173" s="1"/>
      <c r="H1173" s="1"/>
      <c r="I1173" s="1"/>
      <c r="J1173" s="1"/>
      <c r="K1173" s="1"/>
      <c r="L1173" s="1"/>
      <c r="M1173" s="1"/>
      <c r="N1173" s="15"/>
      <c r="O1173" s="1"/>
      <c r="P1173" s="2"/>
    </row>
    <row r="1174" spans="1:16" ht="41.25" customHeight="1" x14ac:dyDescent="0.3">
      <c r="A1174" s="1"/>
      <c r="B1174" s="2" t="s">
        <v>270</v>
      </c>
      <c r="C1174" s="1"/>
      <c r="D1174" s="1"/>
      <c r="E1174" s="15"/>
      <c r="F1174" s="1"/>
      <c r="G1174" s="1"/>
      <c r="H1174" s="1"/>
      <c r="I1174" s="1"/>
      <c r="J1174" s="1"/>
      <c r="K1174" s="1"/>
      <c r="L1174" s="1"/>
      <c r="M1174" s="1"/>
      <c r="N1174" s="15"/>
      <c r="O1174" s="1"/>
      <c r="P1174" s="2"/>
    </row>
    <row r="1175" spans="1:16" ht="41.25" customHeight="1" x14ac:dyDescent="0.3">
      <c r="A1175" s="1"/>
      <c r="B1175" s="2" t="s">
        <v>185</v>
      </c>
      <c r="C1175" s="1"/>
      <c r="D1175" s="1"/>
      <c r="E1175" s="15"/>
      <c r="F1175" s="1"/>
      <c r="G1175" s="1"/>
      <c r="H1175" s="1"/>
      <c r="I1175" s="1"/>
      <c r="J1175" s="1"/>
      <c r="K1175" s="1"/>
      <c r="L1175" s="1"/>
      <c r="M1175" s="1"/>
      <c r="N1175" s="15"/>
      <c r="O1175" s="1"/>
      <c r="P1175" s="2"/>
    </row>
    <row r="1176" spans="1:16" ht="41.25" customHeight="1" x14ac:dyDescent="0.3">
      <c r="A1176" s="1"/>
      <c r="B1176" s="2" t="s">
        <v>271</v>
      </c>
      <c r="C1176" s="1"/>
      <c r="D1176" s="1"/>
      <c r="E1176" s="15"/>
      <c r="F1176" s="1"/>
      <c r="G1176" s="1"/>
      <c r="H1176" s="1"/>
      <c r="I1176" s="1"/>
      <c r="J1176" s="1"/>
      <c r="K1176" s="1"/>
      <c r="L1176" s="1"/>
      <c r="M1176" s="1"/>
      <c r="N1176" s="15"/>
      <c r="O1176" s="1"/>
      <c r="P1176" s="2"/>
    </row>
    <row r="1177" spans="1:16" ht="41.25" customHeight="1" x14ac:dyDescent="0.3">
      <c r="A1177" s="1"/>
      <c r="B1177" s="2" t="s">
        <v>23</v>
      </c>
      <c r="C1177" s="1"/>
      <c r="D1177" s="1"/>
      <c r="E1177" s="15"/>
      <c r="F1177" s="1"/>
      <c r="G1177" s="46"/>
      <c r="H1177" s="46"/>
      <c r="I1177" s="46"/>
      <c r="J1177" s="46"/>
      <c r="K1177" s="46"/>
      <c r="L1177" s="46"/>
      <c r="M1177" s="46"/>
      <c r="N1177" s="15"/>
      <c r="O1177" s="1"/>
      <c r="P1177" s="2"/>
    </row>
    <row r="1178" spans="1:16" ht="41.25" customHeight="1" x14ac:dyDescent="0.3">
      <c r="A1178" s="1"/>
      <c r="B1178" s="2" t="s">
        <v>24</v>
      </c>
      <c r="C1178" s="1"/>
      <c r="D1178" s="1"/>
      <c r="E1178" s="15"/>
      <c r="F1178" s="1"/>
      <c r="G1178" s="1"/>
      <c r="H1178" s="1"/>
      <c r="I1178" s="1"/>
      <c r="J1178" s="1"/>
      <c r="K1178" s="1"/>
      <c r="L1178" s="1"/>
      <c r="M1178" s="1"/>
      <c r="N1178" s="15"/>
      <c r="O1178" s="1"/>
      <c r="P1178" s="2"/>
    </row>
    <row r="1179" spans="1:16" ht="41.25" customHeight="1" x14ac:dyDescent="0.3">
      <c r="A1179" s="1"/>
      <c r="B1179" s="9" t="s">
        <v>272</v>
      </c>
      <c r="C1179" s="1"/>
      <c r="D1179" s="1"/>
      <c r="E1179" s="15"/>
      <c r="F1179" s="1"/>
      <c r="G1179" s="92">
        <f>G1180+G1181+G1182+G1183+G1184+G1185+G1186</f>
        <v>24373.4683</v>
      </c>
      <c r="H1179" s="92">
        <f t="shared" ref="H1179:M1179" si="114">H1180+H1181+H1182+H1183+H1184+H1185+H1186</f>
        <v>36575.555928399997</v>
      </c>
      <c r="I1179" s="92">
        <f t="shared" si="114"/>
        <v>35983.495999999999</v>
      </c>
      <c r="J1179" s="92">
        <f t="shared" si="114"/>
        <v>165183.587</v>
      </c>
      <c r="K1179" s="92">
        <f t="shared" si="114"/>
        <v>148120.03700000001</v>
      </c>
      <c r="L1179" s="92">
        <f t="shared" si="114"/>
        <v>716434.38124024007</v>
      </c>
      <c r="M1179" s="92">
        <f t="shared" si="114"/>
        <v>1553397.58993994</v>
      </c>
      <c r="N1179" s="46"/>
      <c r="O1179" s="1"/>
      <c r="P1179" s="2"/>
    </row>
    <row r="1180" spans="1:16" ht="41.25" customHeight="1" x14ac:dyDescent="0.3">
      <c r="A1180" s="1"/>
      <c r="B1180" s="2" t="s">
        <v>22</v>
      </c>
      <c r="C1180" s="1"/>
      <c r="D1180" s="1"/>
      <c r="E1180" s="15"/>
      <c r="F1180" s="1"/>
      <c r="G1180" s="46">
        <f t="shared" ref="G1180:M1180" si="115">G1173+G1157+G1030+G199+G243+G212</f>
        <v>1312.1</v>
      </c>
      <c r="H1180" s="46">
        <f t="shared" si="115"/>
        <v>679.4</v>
      </c>
      <c r="I1180" s="46">
        <f t="shared" si="115"/>
        <v>7298.3899999999994</v>
      </c>
      <c r="J1180" s="46">
        <f t="shared" si="115"/>
        <v>27758.597999999998</v>
      </c>
      <c r="K1180" s="46">
        <f t="shared" si="115"/>
        <v>24435.485000000001</v>
      </c>
      <c r="L1180" s="46">
        <f t="shared" si="115"/>
        <v>547419.9</v>
      </c>
      <c r="M1180" s="46">
        <f t="shared" si="115"/>
        <v>947676.8</v>
      </c>
      <c r="N1180" s="15"/>
      <c r="O1180" s="1"/>
      <c r="P1180" s="2"/>
    </row>
    <row r="1181" spans="1:16" ht="41.25" customHeight="1" x14ac:dyDescent="0.3">
      <c r="A1181" s="1"/>
      <c r="B1181" s="2" t="s">
        <v>270</v>
      </c>
      <c r="C1181" s="1"/>
      <c r="D1181" s="1"/>
      <c r="E1181" s="15"/>
      <c r="F1181" s="1"/>
      <c r="G1181" s="46">
        <f t="shared" ref="G1181:G1182" si="116">G1174+G1158+G1031</f>
        <v>11099.736999999999</v>
      </c>
      <c r="H1181" s="46">
        <f t="shared" ref="H1181:M1181" si="117">H1174+H1158+H1031</f>
        <v>12982.931</v>
      </c>
      <c r="I1181" s="46">
        <f t="shared" si="117"/>
        <v>0</v>
      </c>
      <c r="J1181" s="46">
        <f t="shared" si="117"/>
        <v>0</v>
      </c>
      <c r="K1181" s="46">
        <f t="shared" si="117"/>
        <v>0</v>
      </c>
      <c r="L1181" s="46">
        <f t="shared" si="117"/>
        <v>0</v>
      </c>
      <c r="M1181" s="46">
        <f t="shared" si="117"/>
        <v>0</v>
      </c>
      <c r="N1181" s="15"/>
      <c r="O1181" s="1"/>
      <c r="P1181" s="2"/>
    </row>
    <row r="1182" spans="1:16" ht="41.25" customHeight="1" x14ac:dyDescent="0.3">
      <c r="A1182" s="1"/>
      <c r="B1182" s="2" t="s">
        <v>185</v>
      </c>
      <c r="C1182" s="1"/>
      <c r="D1182" s="1"/>
      <c r="E1182" s="15"/>
      <c r="F1182" s="1"/>
      <c r="G1182" s="46">
        <f t="shared" si="116"/>
        <v>0</v>
      </c>
      <c r="H1182" s="46">
        <f t="shared" ref="H1182:M1182" si="118">H1175+H1159+H1032</f>
        <v>7600</v>
      </c>
      <c r="I1182" s="46">
        <f t="shared" si="118"/>
        <v>0</v>
      </c>
      <c r="J1182" s="46">
        <f t="shared" si="118"/>
        <v>0</v>
      </c>
      <c r="K1182" s="46">
        <f t="shared" si="118"/>
        <v>0</v>
      </c>
      <c r="L1182" s="46">
        <f t="shared" si="118"/>
        <v>3436.9</v>
      </c>
      <c r="M1182" s="46">
        <f t="shared" si="118"/>
        <v>3436.9</v>
      </c>
      <c r="N1182" s="15"/>
      <c r="O1182" s="1"/>
      <c r="P1182" s="2"/>
    </row>
    <row r="1183" spans="1:16" ht="41.25" customHeight="1" x14ac:dyDescent="0.3">
      <c r="A1183" s="1"/>
      <c r="B1183" s="2" t="s">
        <v>271</v>
      </c>
      <c r="C1183" s="1"/>
      <c r="D1183" s="1"/>
      <c r="E1183" s="15"/>
      <c r="F1183" s="1"/>
      <c r="G1183" s="46">
        <f t="shared" ref="G1183:M1183" si="119">G1176+G1033+G245+G1160</f>
        <v>0</v>
      </c>
      <c r="H1183" s="46">
        <f t="shared" si="119"/>
        <v>0</v>
      </c>
      <c r="I1183" s="46">
        <f t="shared" si="119"/>
        <v>0</v>
      </c>
      <c r="J1183" s="46">
        <f t="shared" si="119"/>
        <v>11000.5</v>
      </c>
      <c r="K1183" s="46">
        <f t="shared" si="119"/>
        <v>7800.5</v>
      </c>
      <c r="L1183" s="46">
        <f t="shared" si="119"/>
        <v>32450.794000000002</v>
      </c>
      <c r="M1183" s="46">
        <f t="shared" si="119"/>
        <v>13363.056</v>
      </c>
      <c r="N1183" s="15"/>
      <c r="O1183" s="1"/>
      <c r="P1183" s="2"/>
    </row>
    <row r="1184" spans="1:16" ht="41.25" customHeight="1" x14ac:dyDescent="0.3">
      <c r="A1184" s="1"/>
      <c r="B1184" s="2" t="s">
        <v>23</v>
      </c>
      <c r="C1184" s="1"/>
      <c r="D1184" s="1"/>
      <c r="E1184" s="15"/>
      <c r="F1184" s="1"/>
      <c r="G1184" s="46">
        <f t="shared" ref="G1184:M1185" si="120">G1177+G1161+G1034+G200+G244+G213</f>
        <v>4445.6383000000005</v>
      </c>
      <c r="H1184" s="46">
        <f t="shared" si="120"/>
        <v>8722.630000000001</v>
      </c>
      <c r="I1184" s="46">
        <f t="shared" si="120"/>
        <v>10385.106</v>
      </c>
      <c r="J1184" s="46">
        <f t="shared" si="120"/>
        <v>57102.089</v>
      </c>
      <c r="K1184" s="46">
        <f t="shared" si="120"/>
        <v>49567.552000000003</v>
      </c>
      <c r="L1184" s="46">
        <f t="shared" si="120"/>
        <v>97446.787240239981</v>
      </c>
      <c r="M1184" s="46">
        <f t="shared" si="120"/>
        <v>93641.53493994</v>
      </c>
      <c r="N1184" s="15"/>
      <c r="O1184" s="1"/>
      <c r="P1184" s="2"/>
    </row>
    <row r="1185" spans="1:20" ht="41.25" customHeight="1" x14ac:dyDescent="0.3">
      <c r="A1185" s="1"/>
      <c r="B1185" s="2" t="s">
        <v>24</v>
      </c>
      <c r="C1185" s="1"/>
      <c r="D1185" s="1"/>
      <c r="E1185" s="15"/>
      <c r="F1185" s="1"/>
      <c r="G1185" s="46">
        <f t="shared" si="120"/>
        <v>0</v>
      </c>
      <c r="H1185" s="46">
        <f t="shared" si="120"/>
        <v>0</v>
      </c>
      <c r="I1185" s="46">
        <f t="shared" si="120"/>
        <v>18300</v>
      </c>
      <c r="J1185" s="46">
        <f t="shared" si="120"/>
        <v>62550</v>
      </c>
      <c r="K1185" s="46">
        <f t="shared" si="120"/>
        <v>59319</v>
      </c>
      <c r="L1185" s="46">
        <f t="shared" si="120"/>
        <v>28560</v>
      </c>
      <c r="M1185" s="46">
        <f t="shared" si="120"/>
        <v>488058.89899999998</v>
      </c>
      <c r="N1185" s="15"/>
      <c r="O1185" s="1"/>
      <c r="P1185" s="2"/>
    </row>
    <row r="1186" spans="1:20" ht="41.25" customHeight="1" x14ac:dyDescent="0.3">
      <c r="A1186" s="1"/>
      <c r="B1186" s="2" t="s">
        <v>332</v>
      </c>
      <c r="C1186" s="1"/>
      <c r="D1186" s="1"/>
      <c r="E1186" s="15"/>
      <c r="F1186" s="1"/>
      <c r="G1186" s="46">
        <f t="shared" ref="G1186:M1186" si="121">G1036</f>
        <v>7515.9930000000004</v>
      </c>
      <c r="H1186" s="46">
        <f t="shared" si="121"/>
        <v>6590.5949283999998</v>
      </c>
      <c r="I1186" s="46">
        <f t="shared" si="121"/>
        <v>0</v>
      </c>
      <c r="J1186" s="46">
        <f t="shared" si="121"/>
        <v>6772.4</v>
      </c>
      <c r="K1186" s="46">
        <f t="shared" si="121"/>
        <v>6997.5</v>
      </c>
      <c r="L1186" s="46">
        <f t="shared" si="121"/>
        <v>7120</v>
      </c>
      <c r="M1186" s="46">
        <f t="shared" si="121"/>
        <v>7220.4</v>
      </c>
      <c r="N1186" s="15"/>
      <c r="O1186" s="1"/>
      <c r="P1186" s="2"/>
    </row>
    <row r="1187" spans="1:20" ht="41.25" customHeight="1" x14ac:dyDescent="0.3">
      <c r="A1187" s="1"/>
      <c r="B1187" s="2" t="s">
        <v>682</v>
      </c>
      <c r="C1187" s="1"/>
      <c r="D1187" s="1"/>
      <c r="E1187" s="15"/>
      <c r="F1187" s="1"/>
      <c r="G1187" s="46">
        <f>G824+G822+G766+G743+G740+G736+G714+G710+G596+G588+G546+G545+G544+G592+G694+G802+G435</f>
        <v>0</v>
      </c>
      <c r="H1187" s="46">
        <f t="shared" ref="H1187:M1187" si="122">H824+H822+H766+H743+H740+H736+H714+H710+H596+H588+H546+H545+H544+H592+H694+H802</f>
        <v>304.39999999999998</v>
      </c>
      <c r="I1187" s="46">
        <f t="shared" si="122"/>
        <v>414.1</v>
      </c>
      <c r="J1187" s="46">
        <f t="shared" si="122"/>
        <v>140</v>
      </c>
      <c r="K1187" s="46">
        <f t="shared" si="122"/>
        <v>0</v>
      </c>
      <c r="L1187" s="46">
        <f t="shared" si="122"/>
        <v>739.15343308000024</v>
      </c>
      <c r="M1187" s="46">
        <f t="shared" si="122"/>
        <v>0</v>
      </c>
      <c r="N1187" s="15"/>
      <c r="O1187" s="1"/>
      <c r="P1187" s="2"/>
    </row>
    <row r="1188" spans="1:20" s="246" customFormat="1" ht="41.25" customHeight="1" x14ac:dyDescent="0.3">
      <c r="A1188" s="245"/>
      <c r="B1188" s="327" t="s">
        <v>158</v>
      </c>
      <c r="C1188" s="327"/>
      <c r="D1188" s="327"/>
      <c r="E1188" s="327"/>
      <c r="F1188" s="327"/>
      <c r="G1188" s="327"/>
      <c r="H1188" s="327"/>
      <c r="I1188" s="327"/>
      <c r="J1188" s="327"/>
      <c r="K1188" s="327"/>
      <c r="L1188" s="327"/>
      <c r="M1188" s="327"/>
      <c r="N1188" s="327"/>
      <c r="O1188" s="327"/>
      <c r="P1188" s="327"/>
    </row>
    <row r="1189" spans="1:20" s="6" customFormat="1" ht="92.25" customHeight="1" x14ac:dyDescent="0.3">
      <c r="A1189" s="32"/>
      <c r="B1189" s="5" t="s">
        <v>633</v>
      </c>
      <c r="C1189" s="82" t="s">
        <v>634</v>
      </c>
      <c r="D1189" s="1" t="s">
        <v>14</v>
      </c>
      <c r="E1189" s="78" t="s">
        <v>15</v>
      </c>
      <c r="F1189" s="4"/>
      <c r="G1189" s="55">
        <v>17.5</v>
      </c>
      <c r="H1189" s="55">
        <v>18.399999999999999</v>
      </c>
      <c r="I1189" s="55">
        <v>18.899999999999999</v>
      </c>
      <c r="J1189" s="55">
        <v>19.3</v>
      </c>
      <c r="K1189" s="55">
        <v>19.7</v>
      </c>
      <c r="L1189" s="55">
        <v>20.100000000000001</v>
      </c>
      <c r="M1189" s="55">
        <v>20.5</v>
      </c>
      <c r="N1189" s="4"/>
      <c r="O1189" s="4"/>
    </row>
    <row r="1190" spans="1:20" s="320" customFormat="1" ht="30" customHeight="1" x14ac:dyDescent="0.25">
      <c r="A1190" s="319" t="s">
        <v>779</v>
      </c>
      <c r="B1190" s="319"/>
      <c r="C1190" s="319"/>
      <c r="D1190" s="319"/>
      <c r="E1190" s="319"/>
      <c r="F1190" s="319"/>
      <c r="G1190" s="319"/>
      <c r="H1190" s="319"/>
      <c r="I1190" s="319"/>
      <c r="J1190" s="319"/>
      <c r="K1190" s="319"/>
      <c r="L1190" s="319"/>
      <c r="M1190" s="319"/>
      <c r="N1190" s="319"/>
      <c r="O1190" s="319"/>
      <c r="P1190" s="319"/>
      <c r="Q1190" s="319"/>
      <c r="R1190" s="319"/>
      <c r="S1190" s="319"/>
      <c r="T1190" s="319"/>
    </row>
    <row r="1191" spans="1:20" s="6" customFormat="1" ht="33.75" customHeight="1" x14ac:dyDescent="0.3">
      <c r="A1191" s="12"/>
      <c r="B1191" s="321" t="s">
        <v>780</v>
      </c>
      <c r="C1191" s="322"/>
      <c r="D1191" s="322"/>
      <c r="E1191" s="322"/>
      <c r="F1191" s="322"/>
      <c r="G1191" s="322"/>
      <c r="H1191" s="322"/>
      <c r="I1191" s="322"/>
      <c r="J1191" s="322"/>
      <c r="K1191" s="322"/>
      <c r="L1191" s="322"/>
      <c r="M1191" s="322"/>
      <c r="N1191" s="323"/>
      <c r="O1191" s="89"/>
    </row>
    <row r="1192" spans="1:20" s="6" customFormat="1" ht="96" customHeight="1" x14ac:dyDescent="0.3">
      <c r="A1192" s="12"/>
      <c r="B1192" s="90" t="s">
        <v>635</v>
      </c>
      <c r="C1192" s="82" t="s">
        <v>634</v>
      </c>
      <c r="D1192" s="1" t="s">
        <v>14</v>
      </c>
      <c r="E1192" s="91"/>
      <c r="F1192" s="91"/>
      <c r="G1192" s="55">
        <v>3</v>
      </c>
      <c r="H1192" s="55">
        <v>6.2</v>
      </c>
      <c r="I1192" s="55">
        <v>6.7</v>
      </c>
      <c r="J1192" s="55">
        <v>7.6</v>
      </c>
      <c r="K1192" s="55">
        <v>7.6</v>
      </c>
      <c r="L1192" s="55">
        <v>7.7</v>
      </c>
      <c r="M1192" s="55">
        <v>7.7</v>
      </c>
      <c r="N1192" s="4"/>
      <c r="O1192" s="4"/>
    </row>
    <row r="1193" spans="1:20" s="6" customFormat="1" ht="33.75" customHeight="1" x14ac:dyDescent="0.3">
      <c r="A1193" s="12"/>
      <c r="B1193" s="91" t="s">
        <v>226</v>
      </c>
      <c r="C1193" s="91"/>
      <c r="D1193" s="91"/>
      <c r="E1193" s="91"/>
      <c r="F1193" s="91"/>
      <c r="G1193" s="91"/>
      <c r="H1193" s="91"/>
      <c r="I1193" s="91"/>
      <c r="J1193" s="91"/>
      <c r="K1193" s="91"/>
      <c r="L1193" s="91"/>
      <c r="M1193" s="91"/>
      <c r="N1193" s="91"/>
      <c r="O1193" s="89"/>
    </row>
    <row r="1194" spans="1:20" s="6" customFormat="1" ht="56.25" x14ac:dyDescent="0.3">
      <c r="A1194" s="32">
        <v>102</v>
      </c>
      <c r="B1194" s="2" t="s">
        <v>792</v>
      </c>
      <c r="C1194" s="2" t="s">
        <v>791</v>
      </c>
      <c r="D1194" s="2"/>
      <c r="E1194" s="2" t="s">
        <v>33</v>
      </c>
      <c r="F1194" s="2"/>
      <c r="G1194" s="46"/>
      <c r="H1194" s="46"/>
      <c r="I1194" s="2">
        <v>2</v>
      </c>
      <c r="J1194" s="2">
        <v>2</v>
      </c>
      <c r="K1194" s="2">
        <v>2</v>
      </c>
      <c r="L1194" s="2">
        <v>2</v>
      </c>
      <c r="M1194" s="2">
        <v>2</v>
      </c>
      <c r="N1194" s="2"/>
      <c r="O1194" s="27"/>
    </row>
    <row r="1195" spans="1:20" s="6" customFormat="1" ht="18.75" x14ac:dyDescent="0.3">
      <c r="A1195" s="12"/>
      <c r="B1195" s="9" t="s">
        <v>800</v>
      </c>
      <c r="C1195" s="2"/>
      <c r="D1195" s="2"/>
      <c r="E1195" s="2"/>
      <c r="F1195" s="2"/>
      <c r="G1195" s="92">
        <v>0</v>
      </c>
      <c r="H1195" s="92">
        <v>0</v>
      </c>
      <c r="I1195" s="92">
        <f>I1196+I1197+I1198</f>
        <v>0</v>
      </c>
      <c r="J1195" s="92">
        <f t="shared" ref="J1195:M1195" si="123">J1196+J1197+J1198</f>
        <v>0</v>
      </c>
      <c r="K1195" s="92">
        <f t="shared" si="123"/>
        <v>0</v>
      </c>
      <c r="L1195" s="92">
        <f t="shared" si="123"/>
        <v>0</v>
      </c>
      <c r="M1195" s="92">
        <f t="shared" si="123"/>
        <v>0</v>
      </c>
      <c r="N1195" s="2"/>
      <c r="O1195" s="27"/>
    </row>
    <row r="1196" spans="1:20" s="6" customFormat="1" ht="18.75" x14ac:dyDescent="0.3">
      <c r="A1196" s="12"/>
      <c r="B1196" s="2" t="s">
        <v>22</v>
      </c>
      <c r="C1196" s="2"/>
      <c r="D1196" s="2"/>
      <c r="E1196" s="2"/>
      <c r="F1196" s="2"/>
      <c r="G1196" s="46"/>
      <c r="H1196" s="46"/>
      <c r="I1196" s="2"/>
      <c r="J1196" s="2"/>
      <c r="K1196" s="2"/>
      <c r="L1196" s="2"/>
      <c r="M1196" s="2"/>
      <c r="N1196" s="2"/>
      <c r="O1196" s="27"/>
    </row>
    <row r="1197" spans="1:20" s="6" customFormat="1" ht="18.75" x14ac:dyDescent="0.3">
      <c r="A1197" s="12"/>
      <c r="B1197" s="2" t="s">
        <v>23</v>
      </c>
      <c r="C1197" s="2"/>
      <c r="D1197" s="2"/>
      <c r="E1197" s="2"/>
      <c r="F1197" s="2"/>
      <c r="G1197" s="46">
        <v>0</v>
      </c>
      <c r="H1197" s="46">
        <v>0</v>
      </c>
      <c r="I1197" s="46">
        <v>0</v>
      </c>
      <c r="J1197" s="46">
        <v>0</v>
      </c>
      <c r="K1197" s="46">
        <v>0</v>
      </c>
      <c r="L1197" s="46">
        <v>0</v>
      </c>
      <c r="M1197" s="46">
        <v>0</v>
      </c>
      <c r="N1197" s="2"/>
      <c r="O1197" s="27"/>
    </row>
    <row r="1198" spans="1:20" s="6" customFormat="1" ht="18.75" x14ac:dyDescent="0.3">
      <c r="A1198" s="12"/>
      <c r="B1198" s="2" t="s">
        <v>271</v>
      </c>
      <c r="C1198" s="2"/>
      <c r="D1198" s="2"/>
      <c r="E1198" s="2"/>
      <c r="F1198" s="2"/>
      <c r="G1198" s="46">
        <v>0</v>
      </c>
      <c r="H1198" s="46">
        <v>0</v>
      </c>
      <c r="I1198" s="46">
        <v>0</v>
      </c>
      <c r="J1198" s="46">
        <v>0</v>
      </c>
      <c r="K1198" s="46">
        <v>0</v>
      </c>
      <c r="L1198" s="46">
        <v>0</v>
      </c>
      <c r="M1198" s="46">
        <v>0</v>
      </c>
      <c r="N1198" s="2"/>
      <c r="O1198" s="27"/>
    </row>
    <row r="1199" spans="1:20" s="6" customFormat="1" ht="43.5" customHeight="1" x14ac:dyDescent="0.3">
      <c r="A1199" s="12"/>
      <c r="B1199" s="324" t="s">
        <v>781</v>
      </c>
      <c r="C1199" s="325"/>
      <c r="D1199" s="325"/>
      <c r="E1199" s="325"/>
      <c r="F1199" s="325"/>
      <c r="G1199" s="325"/>
      <c r="H1199" s="325"/>
      <c r="I1199" s="325"/>
      <c r="J1199" s="325"/>
      <c r="K1199" s="325"/>
      <c r="L1199" s="325"/>
      <c r="M1199" s="325"/>
      <c r="N1199" s="326"/>
      <c r="O1199" s="89"/>
    </row>
    <row r="1200" spans="1:20" s="6" customFormat="1" ht="37.5" customHeight="1" x14ac:dyDescent="0.3">
      <c r="A1200" s="12"/>
      <c r="B1200" s="321" t="s">
        <v>782</v>
      </c>
      <c r="C1200" s="322"/>
      <c r="D1200" s="322"/>
      <c r="E1200" s="322"/>
      <c r="F1200" s="322"/>
      <c r="G1200" s="322"/>
      <c r="H1200" s="322"/>
      <c r="I1200" s="322"/>
      <c r="J1200" s="93"/>
      <c r="K1200" s="93"/>
      <c r="L1200" s="93"/>
      <c r="M1200" s="93"/>
      <c r="N1200" s="89"/>
      <c r="O1200" s="89"/>
    </row>
    <row r="1201" spans="1:16" s="6" customFormat="1" ht="84" customHeight="1" x14ac:dyDescent="0.3">
      <c r="A1201" s="32"/>
      <c r="B1201" s="5" t="s">
        <v>636</v>
      </c>
      <c r="C1201" s="82" t="s">
        <v>634</v>
      </c>
      <c r="D1201" s="1" t="s">
        <v>14</v>
      </c>
      <c r="E1201" s="1" t="s">
        <v>207</v>
      </c>
      <c r="F1201" s="4"/>
      <c r="G1201" s="55">
        <v>559.70000000000005</v>
      </c>
      <c r="H1201" s="55">
        <v>880.4</v>
      </c>
      <c r="I1201" s="55">
        <v>1087.9000000000001</v>
      </c>
      <c r="J1201" s="55">
        <v>1335.3</v>
      </c>
      <c r="K1201" s="55">
        <v>1796.5</v>
      </c>
      <c r="L1201" s="55">
        <v>2204.3000000000002</v>
      </c>
      <c r="M1201" s="55">
        <v>2560.6</v>
      </c>
      <c r="N1201" s="4"/>
      <c r="O1201" s="4"/>
    </row>
    <row r="1202" spans="1:16" s="6" customFormat="1" ht="82.5" customHeight="1" x14ac:dyDescent="0.3">
      <c r="A1202" s="32"/>
      <c r="B1202" s="5" t="s">
        <v>637</v>
      </c>
      <c r="C1202" s="82" t="s">
        <v>638</v>
      </c>
      <c r="D1202" s="1" t="s">
        <v>14</v>
      </c>
      <c r="E1202" s="1" t="s">
        <v>207</v>
      </c>
      <c r="F1202" s="4"/>
      <c r="G1202" s="55">
        <v>165.4</v>
      </c>
      <c r="H1202" s="55">
        <v>266.10000000000002</v>
      </c>
      <c r="I1202" s="55">
        <v>328.5</v>
      </c>
      <c r="J1202" s="55">
        <v>403.2</v>
      </c>
      <c r="K1202" s="55">
        <v>542.20000000000005</v>
      </c>
      <c r="L1202" s="55">
        <v>664.7</v>
      </c>
      <c r="M1202" s="55">
        <v>806.1</v>
      </c>
      <c r="N1202" s="4"/>
      <c r="O1202" s="4"/>
    </row>
    <row r="1203" spans="1:16" ht="32.25" customHeight="1" x14ac:dyDescent="0.3">
      <c r="A1203" s="32"/>
      <c r="B1203" s="94" t="s">
        <v>809</v>
      </c>
      <c r="C1203" s="82" t="s">
        <v>638</v>
      </c>
      <c r="D1203" s="1"/>
      <c r="E1203" s="1" t="s">
        <v>64</v>
      </c>
      <c r="F1203" s="4"/>
      <c r="G1203" s="55"/>
      <c r="H1203" s="55">
        <v>5</v>
      </c>
      <c r="I1203" s="55">
        <v>6</v>
      </c>
      <c r="J1203" s="55">
        <v>8</v>
      </c>
      <c r="K1203" s="55">
        <v>8</v>
      </c>
      <c r="L1203" s="55">
        <v>10</v>
      </c>
      <c r="M1203" s="55"/>
      <c r="N1203" s="4"/>
      <c r="O1203" s="4"/>
      <c r="P1203" s="6"/>
    </row>
    <row r="1204" spans="1:16" ht="41.25" customHeight="1" x14ac:dyDescent="0.3">
      <c r="A1204" s="55"/>
      <c r="B1204" s="299" t="s">
        <v>235</v>
      </c>
      <c r="C1204" s="29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</row>
    <row r="1205" spans="1:16" ht="41.25" customHeight="1" x14ac:dyDescent="0.3">
      <c r="A1205" s="286">
        <v>103</v>
      </c>
      <c r="B1205" s="287" t="s">
        <v>205</v>
      </c>
      <c r="C1205" s="286" t="s">
        <v>32</v>
      </c>
      <c r="D1205" s="286"/>
      <c r="E1205" s="1" t="s">
        <v>64</v>
      </c>
      <c r="F1205" s="286" t="s">
        <v>329</v>
      </c>
      <c r="G1205" s="1"/>
      <c r="H1205" s="1"/>
      <c r="I1205" s="1">
        <v>24</v>
      </c>
      <c r="J1205" s="1">
        <v>36</v>
      </c>
      <c r="K1205" s="1"/>
      <c r="L1205" s="1"/>
      <c r="M1205" s="1"/>
      <c r="N1205" s="1"/>
      <c r="O1205" s="1"/>
      <c r="P1205" s="2"/>
    </row>
    <row r="1206" spans="1:16" ht="86.25" customHeight="1" x14ac:dyDescent="0.3">
      <c r="A1206" s="286"/>
      <c r="B1206" s="287"/>
      <c r="C1206" s="286"/>
      <c r="D1206" s="286"/>
      <c r="E1206" s="1" t="s">
        <v>17</v>
      </c>
      <c r="F1206" s="286"/>
      <c r="G1206" s="1"/>
      <c r="H1206" s="1"/>
      <c r="I1206" s="1">
        <v>2000</v>
      </c>
      <c r="J1206" s="56"/>
      <c r="K1206" s="1"/>
      <c r="L1206" s="1"/>
      <c r="M1206" s="1"/>
      <c r="N1206" s="1" t="s">
        <v>37</v>
      </c>
      <c r="O1206" s="1">
        <v>266065015</v>
      </c>
      <c r="P1206" s="2"/>
    </row>
    <row r="1207" spans="1:16" ht="41.25" customHeight="1" x14ac:dyDescent="0.3">
      <c r="A1207" s="55"/>
      <c r="B1207" s="9" t="s">
        <v>21</v>
      </c>
      <c r="C1207" s="9"/>
      <c r="D1207" s="9"/>
      <c r="E1207" s="9"/>
      <c r="F1207" s="55"/>
      <c r="G1207" s="92">
        <f>G1208+G1209+G1210+G1211+G1212+G1213</f>
        <v>0</v>
      </c>
      <c r="H1207" s="92">
        <f t="shared" ref="H1207:M1207" si="124">H1208+H1209+H1210+H1211+H1212+H1213</f>
        <v>0</v>
      </c>
      <c r="I1207" s="92">
        <f t="shared" si="124"/>
        <v>2000</v>
      </c>
      <c r="J1207" s="92">
        <f t="shared" si="124"/>
        <v>0</v>
      </c>
      <c r="K1207" s="92">
        <f t="shared" si="124"/>
        <v>0</v>
      </c>
      <c r="L1207" s="92">
        <f t="shared" si="124"/>
        <v>0</v>
      </c>
      <c r="M1207" s="92">
        <f t="shared" si="124"/>
        <v>0</v>
      </c>
      <c r="N1207" s="9"/>
      <c r="O1207" s="9"/>
      <c r="P1207" s="9"/>
    </row>
    <row r="1208" spans="1:16" ht="41.25" customHeight="1" x14ac:dyDescent="0.3">
      <c r="A1208" s="55"/>
      <c r="B1208" s="2" t="s">
        <v>22</v>
      </c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</row>
    <row r="1209" spans="1:16" ht="41.25" customHeight="1" x14ac:dyDescent="0.3">
      <c r="A1209" s="55"/>
      <c r="B1209" s="2" t="s">
        <v>270</v>
      </c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</row>
    <row r="1210" spans="1:16" ht="41.25" customHeight="1" x14ac:dyDescent="0.3">
      <c r="A1210" s="55"/>
      <c r="B1210" s="2" t="s">
        <v>185</v>
      </c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</row>
    <row r="1211" spans="1:16" ht="41.25" customHeight="1" x14ac:dyDescent="0.3">
      <c r="A1211" s="55"/>
      <c r="B1211" s="2" t="s">
        <v>271</v>
      </c>
      <c r="C1211" s="9"/>
      <c r="D1211" s="9"/>
      <c r="E1211" s="9"/>
      <c r="F1211" s="9"/>
      <c r="G1211" s="55"/>
      <c r="H1211" s="55"/>
      <c r="I1211" s="55"/>
      <c r="J1211" s="55"/>
      <c r="K1211" s="55"/>
      <c r="L1211" s="55"/>
      <c r="M1211" s="55"/>
      <c r="N1211" s="9"/>
      <c r="O1211" s="9"/>
      <c r="P1211" s="9"/>
    </row>
    <row r="1212" spans="1:16" ht="41.25" customHeight="1" x14ac:dyDescent="0.3">
      <c r="A1212" s="55"/>
      <c r="B1212" s="2" t="s">
        <v>23</v>
      </c>
      <c r="C1212" s="9"/>
      <c r="D1212" s="9"/>
      <c r="E1212" s="9"/>
      <c r="F1212" s="55"/>
      <c r="G1212" s="55">
        <f t="shared" ref="G1212:M1212" si="125">G1206</f>
        <v>0</v>
      </c>
      <c r="H1212" s="55">
        <f t="shared" si="125"/>
        <v>0</v>
      </c>
      <c r="I1212" s="55">
        <f t="shared" si="125"/>
        <v>2000</v>
      </c>
      <c r="J1212" s="55">
        <f t="shared" si="125"/>
        <v>0</v>
      </c>
      <c r="K1212" s="55">
        <f t="shared" si="125"/>
        <v>0</v>
      </c>
      <c r="L1212" s="55">
        <f t="shared" si="125"/>
        <v>0</v>
      </c>
      <c r="M1212" s="55">
        <f t="shared" si="125"/>
        <v>0</v>
      </c>
      <c r="N1212" s="9"/>
      <c r="O1212" s="9"/>
      <c r="P1212" s="9"/>
    </row>
    <row r="1213" spans="1:16" ht="41.25" customHeight="1" x14ac:dyDescent="0.3">
      <c r="A1213" s="55"/>
      <c r="B1213" s="2" t="s">
        <v>24</v>
      </c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</row>
    <row r="1214" spans="1:16" s="6" customFormat="1" ht="76.5" customHeight="1" x14ac:dyDescent="0.3">
      <c r="A1214" s="265"/>
      <c r="B1214" s="74" t="s">
        <v>639</v>
      </c>
      <c r="C1214" s="22" t="s">
        <v>634</v>
      </c>
      <c r="D1214" s="268" t="s">
        <v>14</v>
      </c>
      <c r="E1214" s="268" t="s">
        <v>15</v>
      </c>
      <c r="F1214" s="4"/>
      <c r="G1214" s="55">
        <v>122.3</v>
      </c>
      <c r="H1214" s="55">
        <v>193.7</v>
      </c>
      <c r="I1214" s="55">
        <v>250.2</v>
      </c>
      <c r="J1214" s="55">
        <v>333.8</v>
      </c>
      <c r="K1214" s="55">
        <v>485.1</v>
      </c>
      <c r="L1214" s="55">
        <v>661.3</v>
      </c>
      <c r="M1214" s="55">
        <v>768.2</v>
      </c>
      <c r="N1214" s="4"/>
      <c r="O1214" s="4"/>
    </row>
    <row r="1215" spans="1:16" s="6" customFormat="1" ht="93.75" x14ac:dyDescent="0.3">
      <c r="A1215" s="267"/>
      <c r="B1215" s="14" t="s">
        <v>637</v>
      </c>
      <c r="C1215" s="82" t="s">
        <v>638</v>
      </c>
      <c r="D1215" s="269"/>
      <c r="E1215" s="269"/>
      <c r="F1215" s="5"/>
      <c r="G1215" s="55">
        <v>6.1</v>
      </c>
      <c r="H1215" s="55">
        <v>10.5</v>
      </c>
      <c r="I1215" s="55">
        <v>13.7</v>
      </c>
      <c r="J1215" s="55">
        <v>18.899999999999999</v>
      </c>
      <c r="K1215" s="55">
        <v>28</v>
      </c>
      <c r="L1215" s="55">
        <v>39.200000000000003</v>
      </c>
      <c r="M1215" s="55">
        <v>45.6</v>
      </c>
      <c r="N1215" s="5"/>
      <c r="O1215" s="5"/>
      <c r="P1215" s="1"/>
    </row>
    <row r="1216" spans="1:16" s="6" customFormat="1" ht="27.75" customHeight="1" x14ac:dyDescent="0.3">
      <c r="A1216" s="32"/>
      <c r="B1216" s="306" t="s">
        <v>783</v>
      </c>
      <c r="C1216" s="307"/>
      <c r="D1216" s="307"/>
      <c r="E1216" s="307"/>
      <c r="F1216" s="307"/>
      <c r="G1216" s="307"/>
      <c r="H1216" s="307"/>
      <c r="I1216" s="307"/>
      <c r="J1216" s="307"/>
      <c r="K1216" s="307"/>
      <c r="L1216" s="307"/>
      <c r="M1216" s="308"/>
      <c r="N1216" s="95"/>
      <c r="O1216" s="95"/>
    </row>
    <row r="1217" spans="1:16" s="6" customFormat="1" ht="27.75" customHeight="1" x14ac:dyDescent="0.3">
      <c r="A1217" s="32"/>
      <c r="B1217" s="309" t="s">
        <v>784</v>
      </c>
      <c r="C1217" s="310"/>
      <c r="D1217" s="310"/>
      <c r="E1217" s="310"/>
      <c r="F1217" s="310"/>
      <c r="G1217" s="310"/>
      <c r="H1217" s="310"/>
      <c r="I1217" s="310"/>
      <c r="J1217" s="311"/>
      <c r="K1217" s="96"/>
      <c r="L1217" s="96"/>
      <c r="M1217" s="96"/>
      <c r="N1217" s="4"/>
      <c r="O1217" s="4"/>
    </row>
    <row r="1218" spans="1:16" s="6" customFormat="1" ht="18.75" x14ac:dyDescent="0.3">
      <c r="A1218" s="268">
        <v>104</v>
      </c>
      <c r="B1218" s="312" t="s">
        <v>640</v>
      </c>
      <c r="C1218" s="268" t="s">
        <v>487</v>
      </c>
      <c r="D1218" s="5"/>
      <c r="E1218" s="5" t="s">
        <v>566</v>
      </c>
      <c r="F1218" s="5"/>
      <c r="G1218" s="5"/>
      <c r="H1218" s="5"/>
      <c r="I1218" s="5"/>
      <c r="J1218" s="1">
        <v>70</v>
      </c>
      <c r="K1218" s="5"/>
      <c r="L1218" s="5"/>
      <c r="M1218" s="5"/>
      <c r="N1218" s="5"/>
      <c r="O1218" s="5"/>
      <c r="P1218" s="5"/>
    </row>
    <row r="1219" spans="1:16" s="6" customFormat="1" ht="116.25" customHeight="1" x14ac:dyDescent="0.3">
      <c r="A1219" s="269"/>
      <c r="B1219" s="313"/>
      <c r="C1219" s="269"/>
      <c r="D1219" s="5" t="s">
        <v>54</v>
      </c>
      <c r="E1219" s="46" t="s">
        <v>567</v>
      </c>
      <c r="F1219" s="5" t="s">
        <v>19</v>
      </c>
      <c r="G1219" s="69"/>
      <c r="H1219" s="5"/>
      <c r="I1219" s="5"/>
      <c r="J1219" s="69">
        <v>5000</v>
      </c>
      <c r="K1219" s="5"/>
      <c r="L1219" s="5"/>
      <c r="M1219" s="5"/>
      <c r="N1219" s="5" t="s">
        <v>43</v>
      </c>
      <c r="O1219" s="5"/>
      <c r="P1219" s="1" t="s">
        <v>641</v>
      </c>
    </row>
    <row r="1220" spans="1:16" s="34" customFormat="1" ht="64.5" customHeight="1" x14ac:dyDescent="0.3">
      <c r="A1220" s="265"/>
      <c r="B1220" s="402" t="s">
        <v>830</v>
      </c>
      <c r="C1220" s="265" t="s">
        <v>819</v>
      </c>
      <c r="D1220" s="265" t="s">
        <v>820</v>
      </c>
      <c r="E1220" s="265" t="s">
        <v>60</v>
      </c>
      <c r="F1220" s="265"/>
      <c r="G1220" s="265" t="s">
        <v>39</v>
      </c>
      <c r="H1220" s="265">
        <v>0.56000000000000005</v>
      </c>
      <c r="I1220" s="265">
        <v>0.56999999999999995</v>
      </c>
      <c r="J1220" s="265">
        <v>0.57999999999999996</v>
      </c>
      <c r="K1220" s="265">
        <v>0.59</v>
      </c>
      <c r="L1220" s="265">
        <v>0.6</v>
      </c>
      <c r="M1220" s="265"/>
      <c r="N1220" s="97"/>
      <c r="O1220" s="94"/>
      <c r="P1220" s="55"/>
    </row>
    <row r="1221" spans="1:16" s="34" customFormat="1" ht="56.25" customHeight="1" x14ac:dyDescent="0.3">
      <c r="A1221" s="267"/>
      <c r="B1221" s="403"/>
      <c r="C1221" s="267"/>
      <c r="D1221" s="267"/>
      <c r="E1221" s="267"/>
      <c r="F1221" s="267"/>
      <c r="G1221" s="267"/>
      <c r="H1221" s="267"/>
      <c r="I1221" s="267"/>
      <c r="J1221" s="267"/>
      <c r="K1221" s="267"/>
      <c r="L1221" s="267"/>
      <c r="M1221" s="267"/>
      <c r="N1221" s="97"/>
      <c r="O1221" s="94"/>
      <c r="P1221" s="55"/>
    </row>
    <row r="1222" spans="1:16" s="34" customFormat="1" ht="39" customHeight="1" x14ac:dyDescent="0.3">
      <c r="A1222" s="203"/>
      <c r="B1222" s="397" t="s">
        <v>827</v>
      </c>
      <c r="C1222" s="333"/>
      <c r="D1222" s="333"/>
      <c r="E1222" s="333"/>
      <c r="F1222" s="333"/>
      <c r="G1222" s="333"/>
      <c r="H1222" s="333"/>
      <c r="I1222" s="333"/>
      <c r="J1222" s="333"/>
      <c r="K1222" s="333"/>
      <c r="L1222" s="333"/>
      <c r="M1222" s="385"/>
      <c r="N1222" s="94"/>
      <c r="O1222" s="94"/>
      <c r="P1222" s="55"/>
    </row>
    <row r="1223" spans="1:16" s="34" customFormat="1" ht="26.25" customHeight="1" thickBot="1" x14ac:dyDescent="0.35">
      <c r="A1223" s="203"/>
      <c r="B1223" s="299" t="s">
        <v>828</v>
      </c>
      <c r="C1223" s="299"/>
      <c r="D1223" s="299"/>
      <c r="E1223" s="299"/>
      <c r="F1223" s="299"/>
      <c r="G1223" s="299"/>
      <c r="H1223" s="299"/>
      <c r="I1223" s="299"/>
      <c r="J1223" s="299"/>
      <c r="K1223" s="299"/>
      <c r="L1223" s="299"/>
      <c r="M1223" s="299"/>
      <c r="N1223" s="94"/>
      <c r="O1223" s="94"/>
      <c r="P1223" s="55"/>
    </row>
    <row r="1224" spans="1:16" s="34" customFormat="1" ht="26.25" customHeight="1" x14ac:dyDescent="0.3">
      <c r="A1224" s="203"/>
      <c r="B1224" s="247" t="s">
        <v>226</v>
      </c>
      <c r="C1224" s="52"/>
      <c r="D1224" s="52"/>
      <c r="E1224" s="52"/>
      <c r="F1224" s="52"/>
      <c r="G1224" s="52"/>
      <c r="H1224" s="52"/>
      <c r="I1224" s="52"/>
      <c r="J1224" s="52"/>
      <c r="K1224" s="52"/>
      <c r="L1224" s="52"/>
      <c r="M1224" s="53"/>
      <c r="N1224" s="94"/>
      <c r="O1224" s="94"/>
      <c r="P1224" s="55"/>
    </row>
    <row r="1225" spans="1:16" s="6" customFormat="1" ht="51.75" customHeight="1" x14ac:dyDescent="0.3">
      <c r="A1225" s="400"/>
      <c r="B1225" s="287" t="s">
        <v>821</v>
      </c>
      <c r="C1225" s="286" t="s">
        <v>822</v>
      </c>
      <c r="D1225" s="2"/>
      <c r="E1225" s="1" t="s">
        <v>64</v>
      </c>
      <c r="F1225" s="1"/>
      <c r="G1225" s="1">
        <v>5</v>
      </c>
      <c r="H1225" s="1">
        <v>5</v>
      </c>
      <c r="I1225" s="1">
        <v>5</v>
      </c>
      <c r="J1225" s="1">
        <v>7</v>
      </c>
      <c r="K1225" s="1">
        <v>8</v>
      </c>
      <c r="L1225" s="1">
        <v>10</v>
      </c>
      <c r="M1225" s="1">
        <v>11</v>
      </c>
      <c r="N1225" s="1"/>
      <c r="O1225" s="1"/>
      <c r="P1225" s="98"/>
    </row>
    <row r="1226" spans="1:16" s="6" customFormat="1" ht="53.25" customHeight="1" x14ac:dyDescent="0.3">
      <c r="A1226" s="401"/>
      <c r="B1226" s="287"/>
      <c r="C1226" s="286"/>
      <c r="D1226" s="2"/>
      <c r="E1226" s="1" t="s">
        <v>50</v>
      </c>
      <c r="F1226" s="1"/>
      <c r="G1226" s="1">
        <v>12.9</v>
      </c>
      <c r="H1226" s="1">
        <v>15.3</v>
      </c>
      <c r="I1226" s="1">
        <v>16.52</v>
      </c>
      <c r="J1226" s="1">
        <v>18.2</v>
      </c>
      <c r="K1226" s="1">
        <v>19.3</v>
      </c>
      <c r="L1226" s="1">
        <v>21.5</v>
      </c>
      <c r="M1226" s="1">
        <v>23</v>
      </c>
      <c r="N1226" s="1" t="s">
        <v>37</v>
      </c>
      <c r="O1226" s="1">
        <v>263001015</v>
      </c>
      <c r="P1226" s="98"/>
    </row>
    <row r="1227" spans="1:16" s="6" customFormat="1" ht="53.25" customHeight="1" x14ac:dyDescent="0.3">
      <c r="A1227" s="400"/>
      <c r="B1227" s="367" t="s">
        <v>823</v>
      </c>
      <c r="C1227" s="286" t="s">
        <v>824</v>
      </c>
      <c r="D1227" s="286" t="s">
        <v>825</v>
      </c>
      <c r="E1227" s="1" t="s">
        <v>64</v>
      </c>
      <c r="F1227" s="1"/>
      <c r="G1227" s="32">
        <v>5</v>
      </c>
      <c r="H1227" s="32">
        <v>4</v>
      </c>
      <c r="I1227" s="32">
        <v>3</v>
      </c>
      <c r="J1227" s="32">
        <v>3</v>
      </c>
      <c r="K1227" s="32">
        <v>3</v>
      </c>
      <c r="L1227" s="32">
        <v>3</v>
      </c>
      <c r="M1227" s="32">
        <v>3</v>
      </c>
      <c r="N1227" s="1"/>
      <c r="O1227" s="1"/>
      <c r="P1227" s="98"/>
    </row>
    <row r="1228" spans="1:16" s="6" customFormat="1" ht="26.25" customHeight="1" x14ac:dyDescent="0.3">
      <c r="A1228" s="401"/>
      <c r="B1228" s="367"/>
      <c r="C1228" s="286"/>
      <c r="D1228" s="286"/>
      <c r="E1228" s="1" t="s">
        <v>50</v>
      </c>
      <c r="F1228" s="1"/>
      <c r="G1228" s="32">
        <v>14.012</v>
      </c>
      <c r="H1228" s="32">
        <v>14.388</v>
      </c>
      <c r="I1228" s="32">
        <v>14.12</v>
      </c>
      <c r="J1228" s="32">
        <v>14.2</v>
      </c>
      <c r="K1228" s="32">
        <v>14.3</v>
      </c>
      <c r="L1228" s="32">
        <v>14.5</v>
      </c>
      <c r="M1228" s="32">
        <v>15</v>
      </c>
      <c r="N1228" s="5"/>
      <c r="O1228" s="5"/>
      <c r="P1228" s="98"/>
    </row>
    <row r="1229" spans="1:16" s="88" customFormat="1" ht="41.25" customHeight="1" x14ac:dyDescent="0.25">
      <c r="A1229" s="1"/>
      <c r="B1229" s="9" t="s">
        <v>21</v>
      </c>
      <c r="C1229" s="1"/>
      <c r="D1229" s="1"/>
      <c r="E1229" s="1"/>
      <c r="F1229" s="1"/>
      <c r="G1229" s="55">
        <f>G1230+G1231+G1232+G1233+G1234</f>
        <v>14.012</v>
      </c>
      <c r="H1229" s="55">
        <f t="shared" ref="H1229:M1229" si="126">H1230+H1231+H1232+H1233+H1234</f>
        <v>14.388</v>
      </c>
      <c r="I1229" s="55">
        <f t="shared" si="126"/>
        <v>14.12</v>
      </c>
      <c r="J1229" s="55">
        <f t="shared" si="126"/>
        <v>5014.2</v>
      </c>
      <c r="K1229" s="55">
        <f t="shared" si="126"/>
        <v>14.3</v>
      </c>
      <c r="L1229" s="55">
        <f t="shared" si="126"/>
        <v>14.5</v>
      </c>
      <c r="M1229" s="55">
        <f t="shared" si="126"/>
        <v>15</v>
      </c>
      <c r="N1229" s="1"/>
      <c r="O1229" s="1"/>
      <c r="P1229" s="55"/>
    </row>
    <row r="1230" spans="1:16" s="88" customFormat="1" ht="41.25" customHeight="1" x14ac:dyDescent="0.25">
      <c r="A1230" s="1"/>
      <c r="B1230" s="2" t="s">
        <v>22</v>
      </c>
      <c r="C1230" s="1"/>
      <c r="D1230" s="1"/>
      <c r="E1230" s="1"/>
      <c r="F1230" s="1"/>
      <c r="G1230" s="81">
        <v>0</v>
      </c>
      <c r="H1230" s="81">
        <v>0</v>
      </c>
      <c r="I1230" s="81">
        <v>0</v>
      </c>
      <c r="J1230" s="81">
        <v>0</v>
      </c>
      <c r="K1230" s="81">
        <v>0</v>
      </c>
      <c r="L1230" s="81">
        <v>0</v>
      </c>
      <c r="M1230" s="81">
        <v>0</v>
      </c>
      <c r="N1230" s="1"/>
      <c r="O1230" s="1"/>
      <c r="P1230" s="55"/>
    </row>
    <row r="1231" spans="1:16" s="88" customFormat="1" ht="41.25" customHeight="1" x14ac:dyDescent="0.25">
      <c r="A1231" s="1"/>
      <c r="B1231" s="2" t="s">
        <v>270</v>
      </c>
      <c r="C1231" s="1"/>
      <c r="D1231" s="1"/>
      <c r="E1231" s="1"/>
      <c r="F1231" s="1"/>
      <c r="G1231" s="1"/>
      <c r="H1231" s="81"/>
      <c r="I1231" s="81"/>
      <c r="J1231" s="46"/>
      <c r="K1231" s="81"/>
      <c r="L1231" s="81"/>
      <c r="M1231" s="81"/>
      <c r="N1231" s="1"/>
      <c r="O1231" s="1"/>
      <c r="P1231" s="55"/>
    </row>
    <row r="1232" spans="1:16" ht="41.25" customHeight="1" x14ac:dyDescent="0.3">
      <c r="A1232" s="1"/>
      <c r="B1232" s="2" t="s">
        <v>185</v>
      </c>
      <c r="C1232" s="1"/>
      <c r="D1232" s="1"/>
      <c r="E1232" s="1"/>
      <c r="F1232" s="1"/>
      <c r="G1232" s="1"/>
      <c r="H1232" s="81"/>
      <c r="I1232" s="81"/>
      <c r="J1232" s="46"/>
      <c r="K1232" s="81"/>
      <c r="L1232" s="81"/>
      <c r="M1232" s="81"/>
      <c r="N1232" s="1"/>
      <c r="O1232" s="1"/>
      <c r="P1232" s="55"/>
    </row>
    <row r="1233" spans="1:16" ht="41.25" customHeight="1" x14ac:dyDescent="0.3">
      <c r="A1233" s="1"/>
      <c r="B1233" s="2" t="s">
        <v>24</v>
      </c>
      <c r="C1233" s="1"/>
      <c r="D1233" s="1"/>
      <c r="E1233" s="1"/>
      <c r="F1233" s="1"/>
      <c r="G1233" s="46">
        <f t="shared" ref="G1233:M1233" si="127">G1219</f>
        <v>0</v>
      </c>
      <c r="H1233" s="46">
        <f t="shared" si="127"/>
        <v>0</v>
      </c>
      <c r="I1233" s="46">
        <f t="shared" si="127"/>
        <v>0</v>
      </c>
      <c r="J1233" s="46">
        <f t="shared" si="127"/>
        <v>5000</v>
      </c>
      <c r="K1233" s="46">
        <f t="shared" si="127"/>
        <v>0</v>
      </c>
      <c r="L1233" s="46">
        <f t="shared" si="127"/>
        <v>0</v>
      </c>
      <c r="M1233" s="46">
        <f t="shared" si="127"/>
        <v>0</v>
      </c>
      <c r="N1233" s="1"/>
      <c r="O1233" s="1"/>
      <c r="P1233" s="55"/>
    </row>
    <row r="1234" spans="1:16" ht="41.25" customHeight="1" x14ac:dyDescent="0.3">
      <c r="A1234" s="1"/>
      <c r="B1234" s="121" t="s">
        <v>23</v>
      </c>
      <c r="C1234" s="1"/>
      <c r="D1234" s="1"/>
      <c r="E1234" s="1"/>
      <c r="F1234" s="1"/>
      <c r="G1234" s="1">
        <f>G1228</f>
        <v>14.012</v>
      </c>
      <c r="H1234" s="1">
        <f t="shared" ref="H1234:M1234" si="128">H1228</f>
        <v>14.388</v>
      </c>
      <c r="I1234" s="1">
        <f t="shared" si="128"/>
        <v>14.12</v>
      </c>
      <c r="J1234" s="1">
        <f t="shared" si="128"/>
        <v>14.2</v>
      </c>
      <c r="K1234" s="1">
        <f t="shared" si="128"/>
        <v>14.3</v>
      </c>
      <c r="L1234" s="1">
        <f t="shared" si="128"/>
        <v>14.5</v>
      </c>
      <c r="M1234" s="1">
        <f t="shared" si="128"/>
        <v>15</v>
      </c>
      <c r="N1234" s="1"/>
      <c r="O1234" s="1"/>
      <c r="P1234" s="55"/>
    </row>
    <row r="1235" spans="1:16" ht="41.25" customHeight="1" x14ac:dyDescent="0.3">
      <c r="A1235" s="1"/>
      <c r="B1235" s="299" t="s">
        <v>826</v>
      </c>
      <c r="C1235" s="265"/>
      <c r="D1235" s="265"/>
      <c r="E1235" s="265"/>
      <c r="F1235" s="301"/>
      <c r="G1235" s="301"/>
      <c r="H1235" s="301"/>
      <c r="I1235" s="301"/>
      <c r="J1235" s="301"/>
      <c r="K1235" s="301"/>
      <c r="L1235" s="301"/>
      <c r="M1235" s="301"/>
      <c r="N1235" s="301"/>
      <c r="O1235" s="301"/>
      <c r="P1235" s="299"/>
    </row>
    <row r="1236" spans="1:16" s="6" customFormat="1" ht="87" customHeight="1" x14ac:dyDescent="0.3">
      <c r="A1236" s="99"/>
      <c r="B1236" s="3" t="s">
        <v>642</v>
      </c>
      <c r="C1236" s="3" t="s">
        <v>643</v>
      </c>
      <c r="D1236" s="1" t="s">
        <v>54</v>
      </c>
      <c r="E1236" s="1" t="s">
        <v>15</v>
      </c>
      <c r="F1236" s="100"/>
      <c r="G1236" s="1">
        <v>20.5</v>
      </c>
      <c r="H1236" s="1">
        <v>22</v>
      </c>
      <c r="I1236" s="1">
        <v>23</v>
      </c>
      <c r="J1236" s="1">
        <v>24</v>
      </c>
      <c r="K1236" s="1">
        <v>25</v>
      </c>
      <c r="L1236" s="1">
        <v>26</v>
      </c>
      <c r="M1236" s="1">
        <v>27</v>
      </c>
      <c r="N1236" s="31"/>
      <c r="O1236" s="101"/>
      <c r="P1236" s="102"/>
    </row>
    <row r="1237" spans="1:16" s="6" customFormat="1" ht="46.5" customHeight="1" x14ac:dyDescent="0.3">
      <c r="A1237" s="99"/>
      <c r="B1237" s="3" t="s">
        <v>637</v>
      </c>
      <c r="C1237" s="3"/>
      <c r="D1237" s="1" t="s">
        <v>54</v>
      </c>
      <c r="E1237" s="1" t="s">
        <v>15</v>
      </c>
      <c r="F1237" s="100"/>
      <c r="G1237" s="1">
        <v>26.3</v>
      </c>
      <c r="H1237" s="1">
        <v>31.5</v>
      </c>
      <c r="I1237" s="1">
        <v>31.5</v>
      </c>
      <c r="J1237" s="1">
        <v>28.7</v>
      </c>
      <c r="K1237" s="1">
        <v>29</v>
      </c>
      <c r="L1237" s="1">
        <v>30</v>
      </c>
      <c r="M1237" s="1">
        <v>31</v>
      </c>
      <c r="N1237" s="31"/>
      <c r="O1237" s="101"/>
      <c r="P1237" s="102"/>
    </row>
    <row r="1238" spans="1:16" ht="41.25" customHeight="1" x14ac:dyDescent="0.3">
      <c r="A1238" s="1"/>
      <c r="B1238" s="9" t="s">
        <v>226</v>
      </c>
      <c r="C1238" s="28"/>
      <c r="D1238" s="28"/>
      <c r="E1238" s="28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2"/>
    </row>
    <row r="1239" spans="1:16" ht="41.25" customHeight="1" x14ac:dyDescent="0.3">
      <c r="A1239" s="1"/>
      <c r="B1239" s="9" t="s">
        <v>34</v>
      </c>
      <c r="C1239" s="1"/>
      <c r="D1239" s="1"/>
      <c r="E1239" s="1"/>
      <c r="F1239" s="1"/>
      <c r="G1239" s="55">
        <f t="shared" ref="G1239:M1239" si="129">G1240+G1241+G1242</f>
        <v>0</v>
      </c>
      <c r="H1239" s="55">
        <f t="shared" si="129"/>
        <v>0</v>
      </c>
      <c r="I1239" s="55">
        <f t="shared" si="129"/>
        <v>0</v>
      </c>
      <c r="J1239" s="55">
        <f t="shared" si="129"/>
        <v>0</v>
      </c>
      <c r="K1239" s="55">
        <f t="shared" si="129"/>
        <v>0</v>
      </c>
      <c r="L1239" s="55">
        <f t="shared" si="129"/>
        <v>0</v>
      </c>
      <c r="M1239" s="55">
        <f t="shared" si="129"/>
        <v>0</v>
      </c>
      <c r="N1239" s="1"/>
      <c r="O1239" s="1"/>
      <c r="P1239" s="2"/>
    </row>
    <row r="1240" spans="1:16" ht="41.25" customHeight="1" x14ac:dyDescent="0.3">
      <c r="A1240" s="1"/>
      <c r="B1240" s="121" t="s">
        <v>22</v>
      </c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2"/>
    </row>
    <row r="1241" spans="1:16" ht="41.25" customHeight="1" x14ac:dyDescent="0.3">
      <c r="A1241" s="1"/>
      <c r="B1241" s="121" t="s">
        <v>23</v>
      </c>
      <c r="C1241" s="1"/>
      <c r="D1241" s="1"/>
      <c r="E1241" s="1"/>
      <c r="F1241" s="1"/>
      <c r="G1241" s="46">
        <v>0</v>
      </c>
      <c r="H1241" s="46">
        <v>0</v>
      </c>
      <c r="I1241" s="46">
        <v>0</v>
      </c>
      <c r="J1241" s="46">
        <v>0</v>
      </c>
      <c r="K1241" s="46">
        <v>0</v>
      </c>
      <c r="L1241" s="46">
        <v>0</v>
      </c>
      <c r="M1241" s="46">
        <v>0</v>
      </c>
      <c r="N1241" s="1"/>
      <c r="O1241" s="1"/>
      <c r="P1241" s="2"/>
    </row>
    <row r="1242" spans="1:16" ht="41.25" customHeight="1" x14ac:dyDescent="0.3">
      <c r="A1242" s="1"/>
      <c r="B1242" s="121" t="s">
        <v>24</v>
      </c>
      <c r="C1242" s="1"/>
      <c r="D1242" s="1"/>
      <c r="E1242" s="1"/>
      <c r="F1242" s="1"/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/>
      <c r="O1242" s="1"/>
      <c r="P1242" s="2"/>
    </row>
    <row r="1243" spans="1:16" ht="41.25" customHeight="1" x14ac:dyDescent="0.3">
      <c r="A1243" s="245"/>
      <c r="B1243" s="248" t="s">
        <v>799</v>
      </c>
      <c r="C1243" s="245"/>
      <c r="D1243" s="245"/>
      <c r="E1243" s="245"/>
      <c r="F1243" s="245"/>
      <c r="G1243" s="249">
        <f>G1244+G1245+G1246+G1247+G1248</f>
        <v>14.012</v>
      </c>
      <c r="H1243" s="249">
        <f t="shared" ref="H1243:M1243" si="130">H1244+H1245+H1246+H1247+H1248</f>
        <v>14.388</v>
      </c>
      <c r="I1243" s="249">
        <f t="shared" si="130"/>
        <v>2014.12</v>
      </c>
      <c r="J1243" s="249">
        <f t="shared" si="130"/>
        <v>5014.2</v>
      </c>
      <c r="K1243" s="249">
        <f t="shared" si="130"/>
        <v>14.3</v>
      </c>
      <c r="L1243" s="249">
        <f t="shared" si="130"/>
        <v>14.5</v>
      </c>
      <c r="M1243" s="249">
        <f t="shared" si="130"/>
        <v>15</v>
      </c>
      <c r="N1243" s="245"/>
      <c r="O1243" s="245"/>
      <c r="P1243" s="245"/>
    </row>
    <row r="1244" spans="1:16" ht="41.25" customHeight="1" x14ac:dyDescent="0.3">
      <c r="A1244" s="250"/>
      <c r="B1244" s="251" t="s">
        <v>22</v>
      </c>
      <c r="C1244" s="250"/>
      <c r="D1244" s="250"/>
      <c r="E1244" s="250"/>
      <c r="F1244" s="250"/>
      <c r="G1244" s="252">
        <f t="shared" ref="G1244:M1244" si="131">G1230+G1208+G1240</f>
        <v>0</v>
      </c>
      <c r="H1244" s="252">
        <f t="shared" si="131"/>
        <v>0</v>
      </c>
      <c r="I1244" s="252">
        <f t="shared" si="131"/>
        <v>0</v>
      </c>
      <c r="J1244" s="252">
        <f t="shared" si="131"/>
        <v>0</v>
      </c>
      <c r="K1244" s="252">
        <f t="shared" si="131"/>
        <v>0</v>
      </c>
      <c r="L1244" s="252">
        <f t="shared" si="131"/>
        <v>0</v>
      </c>
      <c r="M1244" s="252">
        <f t="shared" si="131"/>
        <v>0</v>
      </c>
      <c r="N1244" s="250"/>
      <c r="O1244" s="250"/>
      <c r="P1244" s="250"/>
    </row>
    <row r="1245" spans="1:16" ht="41.25" customHeight="1" x14ac:dyDescent="0.3">
      <c r="A1245" s="1"/>
      <c r="B1245" s="121" t="s">
        <v>270</v>
      </c>
      <c r="C1245" s="1"/>
      <c r="D1245" s="1"/>
      <c r="E1245" s="1"/>
      <c r="F1245" s="1"/>
      <c r="G1245" s="252">
        <f t="shared" ref="G1245:M1246" si="132">G1231+G1209</f>
        <v>0</v>
      </c>
      <c r="H1245" s="252">
        <f t="shared" si="132"/>
        <v>0</v>
      </c>
      <c r="I1245" s="252">
        <f t="shared" si="132"/>
        <v>0</v>
      </c>
      <c r="J1245" s="252">
        <f t="shared" si="132"/>
        <v>0</v>
      </c>
      <c r="K1245" s="252">
        <f t="shared" si="132"/>
        <v>0</v>
      </c>
      <c r="L1245" s="252">
        <f t="shared" si="132"/>
        <v>0</v>
      </c>
      <c r="M1245" s="252">
        <f t="shared" si="132"/>
        <v>0</v>
      </c>
      <c r="N1245" s="1"/>
      <c r="O1245" s="1"/>
      <c r="P1245" s="1"/>
    </row>
    <row r="1246" spans="1:16" ht="41.25" customHeight="1" x14ac:dyDescent="0.3">
      <c r="A1246" s="1"/>
      <c r="B1246" s="121" t="s">
        <v>185</v>
      </c>
      <c r="C1246" s="1"/>
      <c r="D1246" s="1"/>
      <c r="E1246" s="1"/>
      <c r="F1246" s="1"/>
      <c r="G1246" s="252">
        <f t="shared" si="132"/>
        <v>0</v>
      </c>
      <c r="H1246" s="252">
        <f t="shared" si="132"/>
        <v>0</v>
      </c>
      <c r="I1246" s="252">
        <f t="shared" si="132"/>
        <v>0</v>
      </c>
      <c r="J1246" s="252">
        <f t="shared" si="132"/>
        <v>0</v>
      </c>
      <c r="K1246" s="252">
        <f t="shared" si="132"/>
        <v>0</v>
      </c>
      <c r="L1246" s="252">
        <f t="shared" si="132"/>
        <v>0</v>
      </c>
      <c r="M1246" s="252">
        <f t="shared" si="132"/>
        <v>0</v>
      </c>
      <c r="N1246" s="1"/>
      <c r="O1246" s="1"/>
      <c r="P1246" s="1"/>
    </row>
    <row r="1247" spans="1:16" ht="41.25" customHeight="1" x14ac:dyDescent="0.3">
      <c r="A1247" s="1"/>
      <c r="B1247" s="121" t="s">
        <v>24</v>
      </c>
      <c r="C1247" s="1"/>
      <c r="D1247" s="1"/>
      <c r="E1247" s="1"/>
      <c r="F1247" s="1"/>
      <c r="G1247" s="46">
        <f t="shared" ref="G1247:M1247" si="133">G1233+G1213+G1242</f>
        <v>0</v>
      </c>
      <c r="H1247" s="46">
        <f t="shared" si="133"/>
        <v>0</v>
      </c>
      <c r="I1247" s="46">
        <f t="shared" si="133"/>
        <v>0</v>
      </c>
      <c r="J1247" s="46">
        <f t="shared" si="133"/>
        <v>5000</v>
      </c>
      <c r="K1247" s="46">
        <f t="shared" si="133"/>
        <v>0</v>
      </c>
      <c r="L1247" s="46">
        <f t="shared" si="133"/>
        <v>0</v>
      </c>
      <c r="M1247" s="46">
        <f t="shared" si="133"/>
        <v>0</v>
      </c>
      <c r="N1247" s="1"/>
      <c r="O1247" s="1"/>
      <c r="P1247" s="1"/>
    </row>
    <row r="1248" spans="1:16" ht="41.25" customHeight="1" x14ac:dyDescent="0.3">
      <c r="A1248" s="1"/>
      <c r="B1248" s="121" t="s">
        <v>23</v>
      </c>
      <c r="C1248" s="1"/>
      <c r="D1248" s="1"/>
      <c r="E1248" s="1"/>
      <c r="F1248" s="1"/>
      <c r="G1248" s="46">
        <f t="shared" ref="G1248:M1248" si="134">G1234+G1212+G1241</f>
        <v>14.012</v>
      </c>
      <c r="H1248" s="46">
        <f t="shared" si="134"/>
        <v>14.388</v>
      </c>
      <c r="I1248" s="46">
        <f t="shared" si="134"/>
        <v>2014.12</v>
      </c>
      <c r="J1248" s="46">
        <f t="shared" si="134"/>
        <v>14.2</v>
      </c>
      <c r="K1248" s="46">
        <f t="shared" si="134"/>
        <v>14.3</v>
      </c>
      <c r="L1248" s="46">
        <f t="shared" si="134"/>
        <v>14.5</v>
      </c>
      <c r="M1248" s="46">
        <f t="shared" si="134"/>
        <v>15</v>
      </c>
      <c r="N1248" s="1"/>
      <c r="O1248" s="1"/>
      <c r="P1248" s="1"/>
    </row>
    <row r="1249" spans="1:16" s="254" customFormat="1" ht="60" customHeight="1" x14ac:dyDescent="0.3">
      <c r="A1249" s="245"/>
      <c r="B1249" s="248" t="s">
        <v>801</v>
      </c>
      <c r="C1249" s="245"/>
      <c r="D1249" s="245"/>
      <c r="E1249" s="245"/>
      <c r="F1249" s="245"/>
      <c r="G1249" s="253">
        <f>G1250+G1251+G1252+G1253+G1254+G1255+G1256+G1257</f>
        <v>24387.480300000003</v>
      </c>
      <c r="H1249" s="253">
        <f t="shared" ref="H1249:M1249" si="135">H1250+H1251+H1252+H1253+H1254+H1255+H1256+H1257</f>
        <v>54594.343928400005</v>
      </c>
      <c r="I1249" s="253">
        <f t="shared" si="135"/>
        <v>144299.71600000001</v>
      </c>
      <c r="J1249" s="253">
        <f t="shared" si="135"/>
        <v>291437.78700000001</v>
      </c>
      <c r="K1249" s="253">
        <f t="shared" si="135"/>
        <v>227734.337</v>
      </c>
      <c r="L1249" s="253">
        <f t="shared" si="135"/>
        <v>809788.03467332001</v>
      </c>
      <c r="M1249" s="253">
        <f t="shared" si="135"/>
        <v>1553412.58993994</v>
      </c>
      <c r="N1249" s="245"/>
      <c r="O1249" s="245"/>
      <c r="P1249" s="245"/>
    </row>
    <row r="1250" spans="1:16" s="246" customFormat="1" ht="41.25" customHeight="1" x14ac:dyDescent="0.3">
      <c r="A1250" s="250"/>
      <c r="B1250" s="251" t="s">
        <v>22</v>
      </c>
      <c r="C1250" s="250"/>
      <c r="D1250" s="250"/>
      <c r="E1250" s="250"/>
      <c r="F1250" s="250"/>
      <c r="G1250" s="255">
        <f t="shared" ref="G1250:M1250" si="136">G55+G136+G1180+G1244</f>
        <v>1312.1</v>
      </c>
      <c r="H1250" s="255">
        <f t="shared" si="136"/>
        <v>679.4</v>
      </c>
      <c r="I1250" s="255">
        <f t="shared" si="136"/>
        <v>7298.3899999999994</v>
      </c>
      <c r="J1250" s="255">
        <f t="shared" si="136"/>
        <v>27758.597999999998</v>
      </c>
      <c r="K1250" s="255">
        <f t="shared" si="136"/>
        <v>24435.485000000001</v>
      </c>
      <c r="L1250" s="255">
        <f t="shared" si="136"/>
        <v>561419.9</v>
      </c>
      <c r="M1250" s="255">
        <f t="shared" si="136"/>
        <v>947676.8</v>
      </c>
      <c r="N1250" s="250"/>
      <c r="O1250" s="250"/>
      <c r="P1250" s="250"/>
    </row>
    <row r="1251" spans="1:16" s="246" customFormat="1" ht="41.25" customHeight="1" x14ac:dyDescent="0.3">
      <c r="A1251" s="250"/>
      <c r="B1251" s="251" t="s">
        <v>270</v>
      </c>
      <c r="C1251" s="250"/>
      <c r="D1251" s="250"/>
      <c r="E1251" s="250"/>
      <c r="F1251" s="250"/>
      <c r="G1251" s="255">
        <f t="shared" ref="G1251:M1251" si="137">G1181+G1245</f>
        <v>11099.736999999999</v>
      </c>
      <c r="H1251" s="255">
        <f t="shared" si="137"/>
        <v>12982.931</v>
      </c>
      <c r="I1251" s="255">
        <f t="shared" si="137"/>
        <v>0</v>
      </c>
      <c r="J1251" s="255">
        <f t="shared" si="137"/>
        <v>0</v>
      </c>
      <c r="K1251" s="255">
        <f t="shared" si="137"/>
        <v>0</v>
      </c>
      <c r="L1251" s="255">
        <f t="shared" si="137"/>
        <v>0</v>
      </c>
      <c r="M1251" s="255">
        <f t="shared" si="137"/>
        <v>0</v>
      </c>
      <c r="N1251" s="250"/>
      <c r="O1251" s="250"/>
      <c r="P1251" s="250"/>
    </row>
    <row r="1252" spans="1:16" s="246" customFormat="1" ht="41.25" customHeight="1" x14ac:dyDescent="0.3">
      <c r="A1252" s="250"/>
      <c r="B1252" s="251" t="s">
        <v>185</v>
      </c>
      <c r="C1252" s="250"/>
      <c r="D1252" s="250"/>
      <c r="E1252" s="250"/>
      <c r="F1252" s="250"/>
      <c r="G1252" s="255">
        <f t="shared" ref="G1252:M1252" si="138">G137+G1182+G1246</f>
        <v>0</v>
      </c>
      <c r="H1252" s="255">
        <f t="shared" si="138"/>
        <v>7600</v>
      </c>
      <c r="I1252" s="255">
        <f t="shared" si="138"/>
        <v>0</v>
      </c>
      <c r="J1252" s="255">
        <f t="shared" si="138"/>
        <v>0</v>
      </c>
      <c r="K1252" s="255">
        <f t="shared" si="138"/>
        <v>0</v>
      </c>
      <c r="L1252" s="255">
        <f t="shared" si="138"/>
        <v>3436.9</v>
      </c>
      <c r="M1252" s="255">
        <f t="shared" si="138"/>
        <v>3436.9</v>
      </c>
      <c r="N1252" s="250"/>
      <c r="O1252" s="250"/>
      <c r="P1252" s="250"/>
    </row>
    <row r="1253" spans="1:16" s="246" customFormat="1" ht="41.25" customHeight="1" x14ac:dyDescent="0.3">
      <c r="A1253" s="250"/>
      <c r="B1253" s="251" t="s">
        <v>271</v>
      </c>
      <c r="C1253" s="250"/>
      <c r="D1253" s="250"/>
      <c r="E1253" s="250"/>
      <c r="F1253" s="250"/>
      <c r="G1253" s="255">
        <f t="shared" ref="G1253:M1253" si="139">G1183</f>
        <v>0</v>
      </c>
      <c r="H1253" s="255">
        <f t="shared" si="139"/>
        <v>0</v>
      </c>
      <c r="I1253" s="255">
        <f t="shared" si="139"/>
        <v>0</v>
      </c>
      <c r="J1253" s="255">
        <f t="shared" si="139"/>
        <v>11000.5</v>
      </c>
      <c r="K1253" s="255">
        <f t="shared" si="139"/>
        <v>7800.5</v>
      </c>
      <c r="L1253" s="255">
        <f t="shared" si="139"/>
        <v>32450.794000000002</v>
      </c>
      <c r="M1253" s="255">
        <f t="shared" si="139"/>
        <v>13363.056</v>
      </c>
      <c r="N1253" s="250"/>
      <c r="O1253" s="250"/>
      <c r="P1253" s="250"/>
    </row>
    <row r="1254" spans="1:16" s="246" customFormat="1" ht="41.25" customHeight="1" x14ac:dyDescent="0.3">
      <c r="A1254" s="250"/>
      <c r="B1254" s="251" t="s">
        <v>23</v>
      </c>
      <c r="C1254" s="250"/>
      <c r="D1254" s="250"/>
      <c r="E1254" s="250"/>
      <c r="F1254" s="250"/>
      <c r="G1254" s="255">
        <f t="shared" ref="G1254:M1254" si="140">G56+G138+G1184+G1248</f>
        <v>4459.6503000000002</v>
      </c>
      <c r="H1254" s="255">
        <f t="shared" si="140"/>
        <v>8737.0180000000018</v>
      </c>
      <c r="I1254" s="255">
        <f t="shared" si="140"/>
        <v>12399.225999999999</v>
      </c>
      <c r="J1254" s="255">
        <f t="shared" si="140"/>
        <v>57516.288999999997</v>
      </c>
      <c r="K1254" s="255">
        <f t="shared" si="140"/>
        <v>50581.852000000006</v>
      </c>
      <c r="L1254" s="255">
        <f t="shared" si="140"/>
        <v>97461.287240239981</v>
      </c>
      <c r="M1254" s="255">
        <f t="shared" si="140"/>
        <v>93656.53493994</v>
      </c>
      <c r="N1254" s="250"/>
      <c r="O1254" s="250"/>
      <c r="P1254" s="250"/>
    </row>
    <row r="1255" spans="1:16" ht="41.25" customHeight="1" x14ac:dyDescent="0.3">
      <c r="A1255" s="1"/>
      <c r="B1255" s="121" t="s">
        <v>24</v>
      </c>
      <c r="C1255" s="1"/>
      <c r="D1255" s="1"/>
      <c r="E1255" s="1"/>
      <c r="F1255" s="1"/>
      <c r="G1255" s="255">
        <f t="shared" ref="G1255:M1255" si="141">G57+G139+G1185+G1247</f>
        <v>0</v>
      </c>
      <c r="H1255" s="255">
        <f t="shared" si="141"/>
        <v>17700</v>
      </c>
      <c r="I1255" s="255">
        <f t="shared" si="141"/>
        <v>124188</v>
      </c>
      <c r="J1255" s="255">
        <f t="shared" si="141"/>
        <v>188250</v>
      </c>
      <c r="K1255" s="255">
        <f t="shared" si="141"/>
        <v>137919</v>
      </c>
      <c r="L1255" s="255">
        <f t="shared" si="141"/>
        <v>107160</v>
      </c>
      <c r="M1255" s="255">
        <f t="shared" si="141"/>
        <v>488058.89899999998</v>
      </c>
      <c r="N1255" s="1"/>
      <c r="O1255" s="1"/>
      <c r="P1255" s="1"/>
    </row>
    <row r="1256" spans="1:16" ht="41.25" customHeight="1" x14ac:dyDescent="0.3">
      <c r="A1256" s="1"/>
      <c r="B1256" s="121" t="s">
        <v>332</v>
      </c>
      <c r="C1256" s="1"/>
      <c r="D1256" s="1"/>
      <c r="E1256" s="1"/>
      <c r="F1256" s="1"/>
      <c r="G1256" s="255">
        <f t="shared" ref="G1256:M1257" si="142">G1186</f>
        <v>7515.9930000000004</v>
      </c>
      <c r="H1256" s="255">
        <f t="shared" si="142"/>
        <v>6590.5949283999998</v>
      </c>
      <c r="I1256" s="255">
        <f t="shared" si="142"/>
        <v>0</v>
      </c>
      <c r="J1256" s="255">
        <f t="shared" si="142"/>
        <v>6772.4</v>
      </c>
      <c r="K1256" s="255">
        <f t="shared" si="142"/>
        <v>6997.5</v>
      </c>
      <c r="L1256" s="255">
        <f t="shared" si="142"/>
        <v>7120</v>
      </c>
      <c r="M1256" s="255">
        <f t="shared" si="142"/>
        <v>7220.4</v>
      </c>
      <c r="N1256" s="1"/>
      <c r="O1256" s="1"/>
      <c r="P1256" s="1"/>
    </row>
    <row r="1257" spans="1:16" ht="41.25" customHeight="1" x14ac:dyDescent="0.3">
      <c r="A1257" s="1"/>
      <c r="B1257" s="121" t="s">
        <v>682</v>
      </c>
      <c r="C1257" s="1"/>
      <c r="D1257" s="1"/>
      <c r="E1257" s="1"/>
      <c r="F1257" s="1"/>
      <c r="G1257" s="132">
        <f t="shared" si="142"/>
        <v>0</v>
      </c>
      <c r="H1257" s="132">
        <f t="shared" si="142"/>
        <v>304.39999999999998</v>
      </c>
      <c r="I1257" s="132">
        <f t="shared" si="142"/>
        <v>414.1</v>
      </c>
      <c r="J1257" s="132">
        <f t="shared" si="142"/>
        <v>140</v>
      </c>
      <c r="K1257" s="132">
        <f t="shared" si="142"/>
        <v>0</v>
      </c>
      <c r="L1257" s="132">
        <f t="shared" si="142"/>
        <v>739.15343308000024</v>
      </c>
      <c r="M1257" s="132">
        <f t="shared" si="142"/>
        <v>0</v>
      </c>
      <c r="N1257" s="1"/>
      <c r="O1257" s="1"/>
      <c r="P1257" s="1"/>
    </row>
    <row r="1258" spans="1:16" ht="41.25" customHeight="1" x14ac:dyDescent="0.3">
      <c r="A1258" s="1"/>
      <c r="B1258" s="301" t="s">
        <v>348</v>
      </c>
      <c r="C1258" s="301"/>
      <c r="D1258" s="301"/>
      <c r="E1258" s="301"/>
      <c r="F1258" s="301"/>
      <c r="G1258" s="301"/>
      <c r="H1258" s="301"/>
      <c r="I1258" s="301"/>
      <c r="J1258" s="301"/>
      <c r="K1258" s="301"/>
      <c r="L1258" s="301"/>
      <c r="M1258" s="301"/>
      <c r="N1258" s="301"/>
      <c r="O1258" s="301"/>
      <c r="P1258" s="299"/>
    </row>
    <row r="1259" spans="1:16" ht="41.25" customHeight="1" x14ac:dyDescent="0.3">
      <c r="A1259" s="301" t="s">
        <v>349</v>
      </c>
      <c r="B1259" s="301"/>
      <c r="C1259" s="301"/>
      <c r="D1259" s="301"/>
      <c r="E1259" s="301"/>
      <c r="F1259" s="301"/>
      <c r="G1259" s="301"/>
      <c r="H1259" s="301"/>
      <c r="I1259" s="301"/>
      <c r="J1259" s="301"/>
      <c r="K1259" s="301"/>
      <c r="L1259" s="301"/>
      <c r="M1259" s="301"/>
      <c r="N1259" s="301"/>
      <c r="O1259" s="301"/>
      <c r="P1259" s="301"/>
    </row>
    <row r="1260" spans="1:16" s="6" customFormat="1" ht="18" customHeight="1" x14ac:dyDescent="0.3">
      <c r="A1260" s="103"/>
      <c r="B1260" s="314" t="s">
        <v>417</v>
      </c>
      <c r="C1260" s="314"/>
      <c r="D1260" s="314"/>
      <c r="E1260" s="314"/>
      <c r="F1260" s="314"/>
      <c r="G1260" s="314"/>
      <c r="H1260" s="103"/>
      <c r="I1260" s="103"/>
      <c r="J1260" s="103"/>
      <c r="K1260" s="103"/>
      <c r="L1260" s="103"/>
      <c r="M1260" s="103"/>
      <c r="N1260" s="104"/>
      <c r="O1260" s="104"/>
    </row>
    <row r="1261" spans="1:16" s="34" customFormat="1" ht="89.25" customHeight="1" x14ac:dyDescent="0.3">
      <c r="A1261" s="30"/>
      <c r="B1261" s="3" t="s">
        <v>644</v>
      </c>
      <c r="C1261" s="22" t="s">
        <v>603</v>
      </c>
      <c r="D1261" s="22" t="s">
        <v>44</v>
      </c>
      <c r="E1261" s="1" t="s">
        <v>15</v>
      </c>
      <c r="F1261" s="59"/>
      <c r="G1261" s="105">
        <v>96</v>
      </c>
      <c r="H1261" s="105">
        <v>96</v>
      </c>
      <c r="I1261" s="105">
        <v>100</v>
      </c>
      <c r="J1261" s="105">
        <v>100</v>
      </c>
      <c r="K1261" s="105">
        <v>100</v>
      </c>
      <c r="L1261" s="105">
        <v>100</v>
      </c>
      <c r="M1261" s="105">
        <v>100</v>
      </c>
    </row>
    <row r="1262" spans="1:16" ht="41.25" customHeight="1" x14ac:dyDescent="0.3">
      <c r="A1262" s="1"/>
      <c r="B1262" s="299" t="s">
        <v>31</v>
      </c>
      <c r="C1262" s="301"/>
      <c r="D1262" s="301"/>
      <c r="E1262" s="301"/>
      <c r="F1262" s="301"/>
      <c r="G1262" s="301"/>
      <c r="H1262" s="301"/>
      <c r="I1262" s="301"/>
      <c r="J1262" s="301"/>
      <c r="K1262" s="301"/>
      <c r="L1262" s="301"/>
      <c r="M1262" s="301"/>
      <c r="N1262" s="301"/>
      <c r="O1262" s="301"/>
      <c r="P1262" s="299"/>
    </row>
    <row r="1263" spans="1:16" ht="69" customHeight="1" x14ac:dyDescent="0.3">
      <c r="A1263" s="1">
        <v>105</v>
      </c>
      <c r="B1263" s="2" t="s">
        <v>160</v>
      </c>
      <c r="C1263" s="1" t="s">
        <v>473</v>
      </c>
      <c r="D1263" s="1"/>
      <c r="E1263" s="1" t="s">
        <v>33</v>
      </c>
      <c r="F1263" s="1"/>
      <c r="G1263" s="1"/>
      <c r="H1263" s="1"/>
      <c r="I1263" s="15">
        <v>3</v>
      </c>
      <c r="J1263" s="1"/>
      <c r="K1263" s="1"/>
      <c r="L1263" s="1"/>
      <c r="M1263" s="1"/>
      <c r="N1263" s="1"/>
      <c r="O1263" s="1"/>
      <c r="P1263" s="2"/>
    </row>
    <row r="1264" spans="1:16" s="58" customFormat="1" ht="19.5" x14ac:dyDescent="0.3">
      <c r="A1264" s="55"/>
      <c r="B1264" s="9" t="s">
        <v>34</v>
      </c>
      <c r="C1264" s="55"/>
      <c r="D1264" s="55"/>
      <c r="E1264" s="55"/>
      <c r="F1264" s="55"/>
      <c r="G1264" s="55">
        <f t="shared" ref="G1264:M1264" si="143">G1265+G1266+G1267</f>
        <v>0</v>
      </c>
      <c r="H1264" s="55">
        <f t="shared" si="143"/>
        <v>0</v>
      </c>
      <c r="I1264" s="78">
        <f t="shared" si="143"/>
        <v>0</v>
      </c>
      <c r="J1264" s="55">
        <f t="shared" si="143"/>
        <v>0</v>
      </c>
      <c r="K1264" s="55">
        <f t="shared" si="143"/>
        <v>0</v>
      </c>
      <c r="L1264" s="55">
        <f t="shared" si="143"/>
        <v>0</v>
      </c>
      <c r="M1264" s="55">
        <f t="shared" si="143"/>
        <v>0</v>
      </c>
      <c r="N1264" s="55"/>
      <c r="O1264" s="55"/>
      <c r="P1264" s="9"/>
    </row>
    <row r="1265" spans="1:16" ht="18.75" x14ac:dyDescent="0.3">
      <c r="A1265" s="1"/>
      <c r="B1265" s="2" t="s">
        <v>22</v>
      </c>
      <c r="C1265" s="1"/>
      <c r="D1265" s="1"/>
      <c r="E1265" s="1"/>
      <c r="F1265" s="1"/>
      <c r="G1265" s="1"/>
      <c r="H1265" s="1"/>
      <c r="I1265" s="15"/>
      <c r="J1265" s="1"/>
      <c r="K1265" s="1"/>
      <c r="L1265" s="1"/>
      <c r="M1265" s="1"/>
      <c r="N1265" s="1"/>
      <c r="O1265" s="1"/>
      <c r="P1265" s="2"/>
    </row>
    <row r="1266" spans="1:16" ht="18.75" x14ac:dyDescent="0.3">
      <c r="A1266" s="1"/>
      <c r="B1266" s="2" t="s">
        <v>23</v>
      </c>
      <c r="C1266" s="1"/>
      <c r="D1266" s="1"/>
      <c r="E1266" s="1"/>
      <c r="F1266" s="1"/>
      <c r="G1266" s="1">
        <v>0</v>
      </c>
      <c r="H1266" s="1">
        <v>0</v>
      </c>
      <c r="I1266" s="15">
        <v>0</v>
      </c>
      <c r="J1266" s="1">
        <v>0</v>
      </c>
      <c r="K1266" s="1">
        <v>0</v>
      </c>
      <c r="L1266" s="1">
        <v>0</v>
      </c>
      <c r="M1266" s="1">
        <v>0</v>
      </c>
      <c r="N1266" s="1"/>
      <c r="O1266" s="1"/>
      <c r="P1266" s="2"/>
    </row>
    <row r="1267" spans="1:16" ht="18.75" x14ac:dyDescent="0.3">
      <c r="A1267" s="1"/>
      <c r="B1267" s="2" t="s">
        <v>24</v>
      </c>
      <c r="C1267" s="1"/>
      <c r="D1267" s="1"/>
      <c r="E1267" s="1"/>
      <c r="F1267" s="1"/>
      <c r="G1267" s="1">
        <v>0</v>
      </c>
      <c r="H1267" s="1">
        <v>0</v>
      </c>
      <c r="I1267" s="15">
        <v>0</v>
      </c>
      <c r="J1267" s="1">
        <v>0</v>
      </c>
      <c r="K1267" s="1">
        <v>0</v>
      </c>
      <c r="L1267" s="1">
        <v>0</v>
      </c>
      <c r="M1267" s="1">
        <v>0</v>
      </c>
      <c r="N1267" s="1"/>
      <c r="O1267" s="1"/>
      <c r="P1267" s="2"/>
    </row>
    <row r="1268" spans="1:16" s="34" customFormat="1" ht="32.25" customHeight="1" x14ac:dyDescent="0.3">
      <c r="A1268" s="30"/>
      <c r="B1268" s="315" t="s">
        <v>645</v>
      </c>
      <c r="C1268" s="314"/>
      <c r="D1268" s="316"/>
      <c r="E1268" s="316"/>
      <c r="F1268" s="314"/>
      <c r="G1268" s="106"/>
      <c r="H1268" s="106"/>
      <c r="I1268" s="106"/>
      <c r="J1268" s="106"/>
      <c r="K1268" s="106"/>
      <c r="L1268" s="106"/>
      <c r="M1268" s="106"/>
      <c r="N1268" s="107"/>
      <c r="O1268" s="107"/>
    </row>
    <row r="1269" spans="1:16" s="34" customFormat="1" ht="77.25" customHeight="1" x14ac:dyDescent="0.3">
      <c r="A1269" s="30"/>
      <c r="B1269" s="2" t="s">
        <v>646</v>
      </c>
      <c r="C1269" s="264" t="s">
        <v>647</v>
      </c>
      <c r="D1269" s="1" t="s">
        <v>54</v>
      </c>
      <c r="E1269" s="1" t="s">
        <v>648</v>
      </c>
      <c r="F1269" s="53"/>
      <c r="G1269" s="105">
        <v>5436</v>
      </c>
      <c r="H1269" s="105">
        <v>4650</v>
      </c>
      <c r="I1269" s="105">
        <v>1515</v>
      </c>
      <c r="J1269" s="105">
        <v>1517</v>
      </c>
      <c r="K1269" s="105">
        <v>1521</v>
      </c>
      <c r="L1269" s="105">
        <v>1524</v>
      </c>
      <c r="M1269" s="105">
        <v>1524</v>
      </c>
      <c r="N1269" s="107"/>
      <c r="O1269" s="107"/>
    </row>
    <row r="1270" spans="1:16" ht="41.25" customHeight="1" x14ac:dyDescent="0.3">
      <c r="A1270" s="1"/>
      <c r="B1270" s="9" t="s">
        <v>57</v>
      </c>
      <c r="C1270" s="55"/>
      <c r="D1270" s="203"/>
      <c r="E1270" s="203"/>
      <c r="F1270" s="55"/>
      <c r="G1270" s="256"/>
      <c r="H1270" s="55"/>
      <c r="I1270" s="55"/>
      <c r="J1270" s="55"/>
      <c r="K1270" s="55"/>
      <c r="L1270" s="55"/>
      <c r="M1270" s="55"/>
      <c r="N1270" s="48"/>
      <c r="O1270" s="48"/>
      <c r="P1270" s="120"/>
    </row>
    <row r="1271" spans="1:16" ht="41.25" customHeight="1" x14ac:dyDescent="0.3">
      <c r="A1271" s="286">
        <v>106</v>
      </c>
      <c r="B1271" s="287" t="s">
        <v>195</v>
      </c>
      <c r="C1271" s="286" t="s">
        <v>197</v>
      </c>
      <c r="D1271" s="1"/>
      <c r="E1271" s="1" t="s">
        <v>33</v>
      </c>
      <c r="F1271" s="286" t="s">
        <v>49</v>
      </c>
      <c r="G1271" s="127">
        <v>103</v>
      </c>
      <c r="H1271" s="127">
        <v>85</v>
      </c>
      <c r="I1271" s="127">
        <v>104</v>
      </c>
      <c r="J1271" s="127">
        <v>104</v>
      </c>
      <c r="K1271" s="127">
        <v>104</v>
      </c>
      <c r="L1271" s="127">
        <v>104</v>
      </c>
      <c r="M1271" s="127">
        <v>104</v>
      </c>
      <c r="N1271" s="1"/>
      <c r="O1271" s="1"/>
      <c r="P1271" s="287"/>
    </row>
    <row r="1272" spans="1:16" ht="41.25" customHeight="1" x14ac:dyDescent="0.3">
      <c r="A1272" s="286"/>
      <c r="B1272" s="287"/>
      <c r="C1272" s="286"/>
      <c r="D1272" s="1"/>
      <c r="E1272" s="1" t="s">
        <v>50</v>
      </c>
      <c r="F1272" s="286"/>
      <c r="G1272" s="127">
        <v>161.9984</v>
      </c>
      <c r="H1272" s="127">
        <v>125.52800000000001</v>
      </c>
      <c r="I1272" s="127">
        <v>179.92</v>
      </c>
      <c r="J1272" s="127">
        <v>192.48320000000001</v>
      </c>
      <c r="K1272" s="127">
        <v>204.04900000000001</v>
      </c>
      <c r="L1272" s="127">
        <v>204.04900000000001</v>
      </c>
      <c r="M1272" s="127">
        <v>204.04900000000001</v>
      </c>
      <c r="N1272" s="1"/>
      <c r="O1272" s="1"/>
      <c r="P1272" s="287"/>
    </row>
    <row r="1273" spans="1:16" s="189" customFormat="1" ht="41.25" customHeight="1" x14ac:dyDescent="0.35">
      <c r="A1273" s="301">
        <v>107</v>
      </c>
      <c r="B1273" s="299" t="s">
        <v>414</v>
      </c>
      <c r="C1273" s="286" t="s">
        <v>647</v>
      </c>
      <c r="D1273" s="317"/>
      <c r="E1273" s="55" t="s">
        <v>4</v>
      </c>
      <c r="F1273" s="317" t="s">
        <v>56</v>
      </c>
      <c r="G1273" s="206">
        <f t="shared" ref="G1273:H1273" si="144">G1275</f>
        <v>0</v>
      </c>
      <c r="H1273" s="206">
        <f t="shared" si="144"/>
        <v>0</v>
      </c>
      <c r="I1273" s="206">
        <f>I1275</f>
        <v>1</v>
      </c>
      <c r="J1273" s="206">
        <f t="shared" ref="J1273:M1273" si="145">J1275</f>
        <v>0</v>
      </c>
      <c r="K1273" s="206">
        <f t="shared" si="145"/>
        <v>0</v>
      </c>
      <c r="L1273" s="206">
        <f t="shared" si="145"/>
        <v>0</v>
      </c>
      <c r="M1273" s="206">
        <f t="shared" si="145"/>
        <v>0</v>
      </c>
      <c r="N1273" s="78"/>
      <c r="O1273" s="78"/>
      <c r="P1273" s="91"/>
    </row>
    <row r="1274" spans="1:16" s="189" customFormat="1" ht="41.25" customHeight="1" x14ac:dyDescent="0.35">
      <c r="A1274" s="301"/>
      <c r="B1274" s="299"/>
      <c r="C1274" s="286"/>
      <c r="D1274" s="317"/>
      <c r="E1274" s="55" t="s">
        <v>50</v>
      </c>
      <c r="F1274" s="317"/>
      <c r="G1274" s="206">
        <f t="shared" ref="G1274:H1274" si="146">G1276</f>
        <v>0</v>
      </c>
      <c r="H1274" s="206">
        <f t="shared" si="146"/>
        <v>0</v>
      </c>
      <c r="I1274" s="206">
        <f>I1276</f>
        <v>191.6</v>
      </c>
      <c r="J1274" s="206">
        <f t="shared" ref="J1274:M1274" si="147">J1276</f>
        <v>0</v>
      </c>
      <c r="K1274" s="206">
        <f t="shared" si="147"/>
        <v>0</v>
      </c>
      <c r="L1274" s="206">
        <f t="shared" si="147"/>
        <v>0</v>
      </c>
      <c r="M1274" s="206">
        <f t="shared" si="147"/>
        <v>0</v>
      </c>
      <c r="N1274" s="78"/>
      <c r="O1274" s="78"/>
      <c r="P1274" s="91"/>
    </row>
    <row r="1275" spans="1:16" s="10" customFormat="1" ht="41.25" customHeight="1" x14ac:dyDescent="0.3">
      <c r="A1275" s="303"/>
      <c r="B1275" s="305" t="s">
        <v>415</v>
      </c>
      <c r="C1275" s="303" t="s">
        <v>416</v>
      </c>
      <c r="D1275" s="303"/>
      <c r="E1275" s="1" t="s">
        <v>4</v>
      </c>
      <c r="F1275" s="303" t="s">
        <v>56</v>
      </c>
      <c r="G1275" s="127"/>
      <c r="H1275" s="127"/>
      <c r="I1275" s="127">
        <v>1</v>
      </c>
      <c r="J1275" s="127"/>
      <c r="K1275" s="127"/>
      <c r="L1275" s="127"/>
      <c r="M1275" s="127"/>
      <c r="N1275" s="15"/>
      <c r="O1275" s="15"/>
      <c r="P1275" s="121"/>
    </row>
    <row r="1276" spans="1:16" s="10" customFormat="1" ht="127.5" customHeight="1" x14ac:dyDescent="0.3">
      <c r="A1276" s="303"/>
      <c r="B1276" s="305"/>
      <c r="C1276" s="303"/>
      <c r="D1276" s="303"/>
      <c r="E1276" s="1" t="s">
        <v>50</v>
      </c>
      <c r="F1276" s="303"/>
      <c r="G1276" s="127"/>
      <c r="H1276" s="127"/>
      <c r="I1276" s="127">
        <v>191.6</v>
      </c>
      <c r="J1276" s="127"/>
      <c r="K1276" s="127"/>
      <c r="L1276" s="127"/>
      <c r="M1276" s="127"/>
      <c r="N1276" s="15"/>
      <c r="O1276" s="15"/>
      <c r="P1276" s="121"/>
    </row>
    <row r="1277" spans="1:16" s="58" customFormat="1" ht="41.25" customHeight="1" x14ac:dyDescent="0.3">
      <c r="A1277" s="257"/>
      <c r="B1277" s="9" t="s">
        <v>34</v>
      </c>
      <c r="C1277" s="92"/>
      <c r="D1277" s="92"/>
      <c r="E1277" s="92"/>
      <c r="F1277" s="92"/>
      <c r="G1277" s="92">
        <f t="shared" ref="G1277:M1277" si="148">G1278+G1279+G1280</f>
        <v>161.9984</v>
      </c>
      <c r="H1277" s="92">
        <f t="shared" si="148"/>
        <v>125.52800000000001</v>
      </c>
      <c r="I1277" s="92">
        <f t="shared" si="148"/>
        <v>371.52</v>
      </c>
      <c r="J1277" s="92">
        <f t="shared" si="148"/>
        <v>192.48320000000001</v>
      </c>
      <c r="K1277" s="92">
        <f t="shared" si="148"/>
        <v>204.04900000000001</v>
      </c>
      <c r="L1277" s="92">
        <f t="shared" si="148"/>
        <v>204.04900000000001</v>
      </c>
      <c r="M1277" s="92">
        <f t="shared" si="148"/>
        <v>204.04900000000001</v>
      </c>
      <c r="N1277" s="55"/>
      <c r="O1277" s="55"/>
      <c r="P1277" s="9"/>
    </row>
    <row r="1278" spans="1:16" s="10" customFormat="1" ht="41.25" customHeight="1" x14ac:dyDescent="0.3">
      <c r="A1278" s="15"/>
      <c r="B1278" s="121" t="s">
        <v>22</v>
      </c>
      <c r="C1278" s="15"/>
      <c r="D1278" s="15"/>
      <c r="E1278" s="15"/>
      <c r="F1278" s="15"/>
      <c r="G1278" s="78"/>
      <c r="H1278" s="78"/>
      <c r="I1278" s="78"/>
      <c r="J1278" s="78"/>
      <c r="K1278" s="78"/>
      <c r="L1278" s="78"/>
      <c r="M1278" s="78"/>
      <c r="N1278" s="15"/>
      <c r="O1278" s="15"/>
      <c r="P1278" s="121"/>
    </row>
    <row r="1279" spans="1:16" s="10" customFormat="1" ht="41.25" customHeight="1" x14ac:dyDescent="0.3">
      <c r="A1279" s="15"/>
      <c r="B1279" s="121" t="s">
        <v>23</v>
      </c>
      <c r="C1279" s="15"/>
      <c r="D1279" s="15"/>
      <c r="E1279" s="15"/>
      <c r="F1279" s="15"/>
      <c r="G1279" s="69">
        <f>G1272+G1274</f>
        <v>161.9984</v>
      </c>
      <c r="H1279" s="69">
        <f t="shared" ref="H1279:M1279" si="149">H1272+H1274</f>
        <v>125.52800000000001</v>
      </c>
      <c r="I1279" s="69">
        <f t="shared" si="149"/>
        <v>371.52</v>
      </c>
      <c r="J1279" s="69">
        <f t="shared" si="149"/>
        <v>192.48320000000001</v>
      </c>
      <c r="K1279" s="69">
        <f t="shared" si="149"/>
        <v>204.04900000000001</v>
      </c>
      <c r="L1279" s="69">
        <f t="shared" si="149"/>
        <v>204.04900000000001</v>
      </c>
      <c r="M1279" s="69">
        <f t="shared" si="149"/>
        <v>204.04900000000001</v>
      </c>
      <c r="N1279" s="15"/>
      <c r="O1279" s="15"/>
      <c r="P1279" s="121"/>
    </row>
    <row r="1280" spans="1:16" s="10" customFormat="1" ht="41.25" customHeight="1" x14ac:dyDescent="0.3">
      <c r="A1280" s="15"/>
      <c r="B1280" s="121" t="s">
        <v>24</v>
      </c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21"/>
    </row>
    <row r="1281" spans="1:16" s="34" customFormat="1" ht="33.75" customHeight="1" x14ac:dyDescent="0.3">
      <c r="A1281" s="30"/>
      <c r="B1281" s="58" t="s">
        <v>649</v>
      </c>
      <c r="C1281" s="108"/>
      <c r="D1281" s="109"/>
      <c r="E1281" s="109"/>
      <c r="F1281" s="110"/>
      <c r="G1281" s="111"/>
      <c r="H1281" s="111"/>
      <c r="I1281" s="111"/>
      <c r="J1281" s="111"/>
      <c r="K1281" s="111"/>
      <c r="L1281" s="111"/>
      <c r="M1281" s="111"/>
      <c r="N1281" s="107"/>
      <c r="O1281" s="107"/>
    </row>
    <row r="1282" spans="1:16" s="34" customFormat="1" ht="78.75" customHeight="1" x14ac:dyDescent="0.3">
      <c r="A1282" s="30"/>
      <c r="B1282" s="2" t="s">
        <v>650</v>
      </c>
      <c r="C1282" s="22" t="s">
        <v>651</v>
      </c>
      <c r="D1282" s="1" t="s">
        <v>54</v>
      </c>
      <c r="E1282" s="55" t="s">
        <v>15</v>
      </c>
      <c r="F1282" s="9"/>
      <c r="G1282" s="112">
        <v>41.8</v>
      </c>
      <c r="H1282" s="112">
        <v>41.9</v>
      </c>
      <c r="I1282" s="112">
        <v>42.2</v>
      </c>
      <c r="J1282" s="112">
        <v>46.1</v>
      </c>
      <c r="K1282" s="112">
        <v>48.2</v>
      </c>
      <c r="L1282" s="112">
        <v>49.6</v>
      </c>
      <c r="M1282" s="112">
        <v>50</v>
      </c>
      <c r="N1282" s="107"/>
      <c r="O1282" s="107"/>
    </row>
    <row r="1283" spans="1:16" ht="41.25" customHeight="1" x14ac:dyDescent="0.3">
      <c r="A1283" s="286">
        <v>108</v>
      </c>
      <c r="B1283" s="299" t="s">
        <v>331</v>
      </c>
      <c r="C1283" s="301" t="s">
        <v>163</v>
      </c>
      <c r="D1283" s="301" t="s">
        <v>54</v>
      </c>
      <c r="E1283" s="55" t="s">
        <v>33</v>
      </c>
      <c r="F1283" s="55"/>
      <c r="G1283" s="55">
        <f>G1288+G1291+G1294+G1297+G1300+G1303+G1306</f>
        <v>0</v>
      </c>
      <c r="H1283" s="55">
        <f t="shared" ref="H1283:M1283" si="150">H1288+H1291+H1294+H1297+H1300+H1303+H1306</f>
        <v>0</v>
      </c>
      <c r="I1283" s="55">
        <f t="shared" si="150"/>
        <v>0</v>
      </c>
      <c r="J1283" s="55">
        <f t="shared" si="150"/>
        <v>0</v>
      </c>
      <c r="K1283" s="55">
        <f t="shared" si="150"/>
        <v>0</v>
      </c>
      <c r="L1283" s="55">
        <f t="shared" si="150"/>
        <v>3</v>
      </c>
      <c r="M1283" s="55">
        <f t="shared" si="150"/>
        <v>4</v>
      </c>
      <c r="N1283" s="55"/>
      <c r="O1283" s="55"/>
      <c r="P1283" s="9"/>
    </row>
    <row r="1284" spans="1:16" ht="41.25" customHeight="1" x14ac:dyDescent="0.3">
      <c r="A1284" s="286"/>
      <c r="B1284" s="299"/>
      <c r="C1284" s="301"/>
      <c r="D1284" s="301"/>
      <c r="E1284" s="301" t="s">
        <v>41</v>
      </c>
      <c r="F1284" s="301"/>
      <c r="G1284" s="55">
        <f>G1290+G1293+G1296+G1299+G1302+G1304+G1307</f>
        <v>0</v>
      </c>
      <c r="H1284" s="55">
        <f t="shared" ref="H1284:M1284" si="151">H1290+H1293+H1296+H1299+H1302+H1304+H1307</f>
        <v>0</v>
      </c>
      <c r="I1284" s="55">
        <f t="shared" si="151"/>
        <v>0</v>
      </c>
      <c r="J1284" s="55">
        <f t="shared" si="151"/>
        <v>0</v>
      </c>
      <c r="K1284" s="55">
        <f t="shared" si="151"/>
        <v>0</v>
      </c>
      <c r="L1284" s="55">
        <f t="shared" si="151"/>
        <v>6900</v>
      </c>
      <c r="M1284" s="55">
        <f t="shared" si="151"/>
        <v>3680</v>
      </c>
      <c r="N1284" s="1" t="s">
        <v>20</v>
      </c>
      <c r="O1284" s="55"/>
      <c r="P1284" s="9"/>
    </row>
    <row r="1285" spans="1:16" ht="41.25" customHeight="1" x14ac:dyDescent="0.3">
      <c r="A1285" s="286"/>
      <c r="B1285" s="299"/>
      <c r="C1285" s="301"/>
      <c r="D1285" s="301"/>
      <c r="E1285" s="301"/>
      <c r="F1285" s="301"/>
      <c r="G1285" s="55">
        <f>G1289+G1292+G1295+G1298+G1301+G1305+G1308</f>
        <v>0</v>
      </c>
      <c r="H1285" s="55">
        <f t="shared" ref="H1285:M1285" si="152">H1289+H1292+H1295+H1298+H1301+H1305+H1308</f>
        <v>0</v>
      </c>
      <c r="I1285" s="55">
        <f t="shared" si="152"/>
        <v>0</v>
      </c>
      <c r="J1285" s="55">
        <f t="shared" si="152"/>
        <v>380</v>
      </c>
      <c r="K1285" s="55">
        <f t="shared" si="152"/>
        <v>470</v>
      </c>
      <c r="L1285" s="55">
        <f t="shared" si="152"/>
        <v>1050</v>
      </c>
      <c r="M1285" s="55">
        <f t="shared" si="152"/>
        <v>200</v>
      </c>
      <c r="N1285" s="1" t="s">
        <v>37</v>
      </c>
      <c r="O1285" s="55"/>
      <c r="P1285" s="9"/>
    </row>
    <row r="1286" spans="1:16" ht="41.25" customHeight="1" x14ac:dyDescent="0.3">
      <c r="A1286" s="286"/>
      <c r="B1286" s="299"/>
      <c r="C1286" s="301"/>
      <c r="D1286" s="301"/>
      <c r="E1286" s="301"/>
      <c r="F1286" s="301"/>
      <c r="G1286" s="55">
        <f>G1310</f>
        <v>0</v>
      </c>
      <c r="H1286" s="55">
        <f t="shared" ref="H1286:M1286" si="153">H1310</f>
        <v>0</v>
      </c>
      <c r="I1286" s="55">
        <f t="shared" si="153"/>
        <v>0</v>
      </c>
      <c r="J1286" s="55">
        <f t="shared" si="153"/>
        <v>10500</v>
      </c>
      <c r="K1286" s="55">
        <f t="shared" si="153"/>
        <v>11500</v>
      </c>
      <c r="L1286" s="55">
        <f t="shared" si="153"/>
        <v>0</v>
      </c>
      <c r="M1286" s="55">
        <f t="shared" si="153"/>
        <v>0</v>
      </c>
      <c r="N1286" s="1" t="s">
        <v>318</v>
      </c>
      <c r="O1286" s="55"/>
      <c r="P1286" s="9"/>
    </row>
    <row r="1287" spans="1:16" ht="41.25" customHeight="1" x14ac:dyDescent="0.3">
      <c r="A1287" s="1"/>
      <c r="B1287" s="9" t="s">
        <v>6</v>
      </c>
      <c r="C1287" s="1"/>
      <c r="D1287" s="14"/>
      <c r="E1287" s="14"/>
      <c r="F1287" s="55"/>
      <c r="G1287" s="55">
        <f>G1289+G1290+G1292+G1293+G1295+G1296+G1298+G1299+G1301+G1302+G1304+G1305+G1307+G1308+G1310</f>
        <v>0</v>
      </c>
      <c r="H1287" s="55">
        <f t="shared" ref="H1287:M1287" si="154">H1289+H1290+H1292+H1293+H1295+H1296+H1298+H1299+H1301+H1302+H1304+H1305+H1307+H1308+H1310</f>
        <v>0</v>
      </c>
      <c r="I1287" s="55">
        <f t="shared" si="154"/>
        <v>0</v>
      </c>
      <c r="J1287" s="55">
        <f>J1289+J1290+J1292+J1293+J1295+J1296+J1298+J1299+J1301+J1302+J1304+J1305+J1307+J1308+J1310</f>
        <v>10880</v>
      </c>
      <c r="K1287" s="55">
        <f t="shared" si="154"/>
        <v>11970</v>
      </c>
      <c r="L1287" s="55">
        <f t="shared" si="154"/>
        <v>7950</v>
      </c>
      <c r="M1287" s="55">
        <f t="shared" si="154"/>
        <v>3880</v>
      </c>
      <c r="N1287" s="1"/>
      <c r="O1287" s="55"/>
      <c r="P1287" s="9"/>
    </row>
    <row r="1288" spans="1:16" s="220" customFormat="1" ht="41.25" customHeight="1" x14ac:dyDescent="0.3">
      <c r="A1288" s="303"/>
      <c r="B1288" s="305" t="s">
        <v>323</v>
      </c>
      <c r="C1288" s="303" t="s">
        <v>163</v>
      </c>
      <c r="D1288" s="303" t="s">
        <v>54</v>
      </c>
      <c r="E1288" s="15" t="s">
        <v>33</v>
      </c>
      <c r="F1288" s="303" t="s">
        <v>103</v>
      </c>
      <c r="G1288" s="15"/>
      <c r="H1288" s="15"/>
      <c r="I1288" s="15"/>
      <c r="J1288" s="15"/>
      <c r="K1288" s="222"/>
      <c r="L1288" s="15">
        <v>1</v>
      </c>
      <c r="M1288" s="74"/>
      <c r="N1288" s="15"/>
      <c r="O1288" s="74"/>
      <c r="P1288" s="74"/>
    </row>
    <row r="1289" spans="1:16" s="220" customFormat="1" ht="41.25" customHeight="1" x14ac:dyDescent="0.3">
      <c r="A1289" s="303"/>
      <c r="B1289" s="305"/>
      <c r="C1289" s="303"/>
      <c r="D1289" s="303"/>
      <c r="E1289" s="303" t="s">
        <v>41</v>
      </c>
      <c r="F1289" s="303"/>
      <c r="G1289" s="15"/>
      <c r="H1289" s="15"/>
      <c r="I1289" s="15"/>
      <c r="J1289" s="15">
        <v>50</v>
      </c>
      <c r="K1289" s="15">
        <v>50</v>
      </c>
      <c r="L1289" s="15">
        <v>100</v>
      </c>
      <c r="M1289" s="74"/>
      <c r="N1289" s="15" t="s">
        <v>37</v>
      </c>
      <c r="O1289" s="15">
        <v>279114015</v>
      </c>
      <c r="P1289" s="74"/>
    </row>
    <row r="1290" spans="1:16" s="220" customFormat="1" ht="41.25" customHeight="1" x14ac:dyDescent="0.3">
      <c r="A1290" s="303"/>
      <c r="B1290" s="305"/>
      <c r="C1290" s="303"/>
      <c r="D1290" s="303"/>
      <c r="E1290" s="303"/>
      <c r="F1290" s="303"/>
      <c r="G1290" s="15"/>
      <c r="H1290" s="15"/>
      <c r="I1290" s="15"/>
      <c r="J1290" s="15"/>
      <c r="K1290" s="222"/>
      <c r="L1290" s="15">
        <v>800</v>
      </c>
      <c r="M1290" s="74"/>
      <c r="N1290" s="15" t="s">
        <v>20</v>
      </c>
      <c r="O1290" s="15">
        <v>279114011</v>
      </c>
      <c r="P1290" s="74"/>
    </row>
    <row r="1291" spans="1:16" s="220" customFormat="1" ht="41.25" customHeight="1" x14ac:dyDescent="0.3">
      <c r="A1291" s="303"/>
      <c r="B1291" s="304" t="s">
        <v>326</v>
      </c>
      <c r="C1291" s="303" t="s">
        <v>163</v>
      </c>
      <c r="D1291" s="303" t="s">
        <v>54</v>
      </c>
      <c r="E1291" s="15" t="s">
        <v>33</v>
      </c>
      <c r="F1291" s="303" t="s">
        <v>103</v>
      </c>
      <c r="G1291" s="15"/>
      <c r="H1291" s="15"/>
      <c r="I1291" s="15"/>
      <c r="J1291" s="15"/>
      <c r="K1291" s="15"/>
      <c r="L1291" s="15"/>
      <c r="M1291" s="15">
        <v>1</v>
      </c>
      <c r="N1291" s="15"/>
      <c r="O1291" s="74" t="s">
        <v>100</v>
      </c>
      <c r="P1291" s="74" t="s">
        <v>100</v>
      </c>
    </row>
    <row r="1292" spans="1:16" s="220" customFormat="1" ht="41.25" customHeight="1" x14ac:dyDescent="0.3">
      <c r="A1292" s="303"/>
      <c r="B1292" s="304"/>
      <c r="C1292" s="303"/>
      <c r="D1292" s="303"/>
      <c r="E1292" s="303" t="s">
        <v>41</v>
      </c>
      <c r="F1292" s="303"/>
      <c r="G1292" s="15"/>
      <c r="H1292" s="15"/>
      <c r="I1292" s="15"/>
      <c r="J1292" s="15">
        <v>100</v>
      </c>
      <c r="K1292" s="15">
        <v>150</v>
      </c>
      <c r="L1292" s="15">
        <v>250</v>
      </c>
      <c r="M1292" s="74"/>
      <c r="N1292" s="15" t="s">
        <v>37</v>
      </c>
      <c r="O1292" s="15">
        <v>279114015</v>
      </c>
      <c r="P1292" s="74"/>
    </row>
    <row r="1293" spans="1:16" s="220" customFormat="1" ht="41.25" customHeight="1" x14ac:dyDescent="0.3">
      <c r="A1293" s="303"/>
      <c r="B1293" s="304"/>
      <c r="C1293" s="303"/>
      <c r="D1293" s="303"/>
      <c r="E1293" s="303"/>
      <c r="F1293" s="303"/>
      <c r="G1293" s="15"/>
      <c r="H1293" s="15"/>
      <c r="I1293" s="15"/>
      <c r="J1293" s="15"/>
      <c r="K1293" s="15"/>
      <c r="L1293" s="15">
        <f>1000</f>
        <v>1000</v>
      </c>
      <c r="M1293" s="15">
        <f>1000</f>
        <v>1000</v>
      </c>
      <c r="N1293" s="15" t="s">
        <v>20</v>
      </c>
      <c r="O1293" s="15">
        <v>279114011</v>
      </c>
      <c r="P1293" s="74"/>
    </row>
    <row r="1294" spans="1:16" s="220" customFormat="1" ht="41.25" customHeight="1" x14ac:dyDescent="0.3">
      <c r="A1294" s="303"/>
      <c r="B1294" s="304" t="s">
        <v>325</v>
      </c>
      <c r="C1294" s="303" t="s">
        <v>163</v>
      </c>
      <c r="D1294" s="303" t="s">
        <v>54</v>
      </c>
      <c r="E1294" s="15" t="s">
        <v>33</v>
      </c>
      <c r="F1294" s="303" t="s">
        <v>103</v>
      </c>
      <c r="G1294" s="15"/>
      <c r="H1294" s="15"/>
      <c r="I1294" s="15"/>
      <c r="J1294" s="15"/>
      <c r="K1294" s="15"/>
      <c r="L1294" s="15">
        <v>1</v>
      </c>
      <c r="M1294" s="74"/>
      <c r="N1294" s="15"/>
      <c r="O1294" s="74" t="s">
        <v>100</v>
      </c>
      <c r="P1294" s="74"/>
    </row>
    <row r="1295" spans="1:16" s="220" customFormat="1" ht="41.25" customHeight="1" x14ac:dyDescent="0.3">
      <c r="A1295" s="303"/>
      <c r="B1295" s="304"/>
      <c r="C1295" s="303"/>
      <c r="D1295" s="303"/>
      <c r="E1295" s="303" t="s">
        <v>41</v>
      </c>
      <c r="F1295" s="303"/>
      <c r="G1295" s="15"/>
      <c r="H1295" s="15"/>
      <c r="I1295" s="15"/>
      <c r="J1295" s="15">
        <v>50</v>
      </c>
      <c r="K1295" s="15">
        <v>50</v>
      </c>
      <c r="L1295" s="15">
        <v>100</v>
      </c>
      <c r="M1295" s="74"/>
      <c r="N1295" s="15" t="s">
        <v>37</v>
      </c>
      <c r="O1295" s="15">
        <v>279114015</v>
      </c>
      <c r="P1295" s="74"/>
    </row>
    <row r="1296" spans="1:16" s="220" customFormat="1" ht="41.25" customHeight="1" x14ac:dyDescent="0.3">
      <c r="A1296" s="303"/>
      <c r="B1296" s="304"/>
      <c r="C1296" s="303"/>
      <c r="D1296" s="303"/>
      <c r="E1296" s="303"/>
      <c r="F1296" s="303"/>
      <c r="G1296" s="15"/>
      <c r="H1296" s="15"/>
      <c r="I1296" s="15"/>
      <c r="J1296" s="15"/>
      <c r="K1296" s="15"/>
      <c r="L1296" s="15">
        <v>800</v>
      </c>
      <c r="M1296" s="74"/>
      <c r="N1296" s="15" t="s">
        <v>20</v>
      </c>
      <c r="O1296" s="15">
        <v>279114011</v>
      </c>
      <c r="P1296" s="74"/>
    </row>
    <row r="1297" spans="1:16" s="220" customFormat="1" ht="41.25" customHeight="1" x14ac:dyDescent="0.3">
      <c r="A1297" s="303"/>
      <c r="B1297" s="304" t="s">
        <v>327</v>
      </c>
      <c r="C1297" s="303" t="s">
        <v>163</v>
      </c>
      <c r="D1297" s="303" t="s">
        <v>54</v>
      </c>
      <c r="E1297" s="15" t="s">
        <v>33</v>
      </c>
      <c r="F1297" s="303" t="s">
        <v>103</v>
      </c>
      <c r="G1297" s="15"/>
      <c r="H1297" s="15"/>
      <c r="I1297" s="15"/>
      <c r="J1297" s="15"/>
      <c r="K1297" s="15"/>
      <c r="L1297" s="15">
        <v>1</v>
      </c>
      <c r="M1297" s="74"/>
      <c r="N1297" s="15"/>
      <c r="O1297" s="74" t="s">
        <v>100</v>
      </c>
      <c r="P1297" s="74"/>
    </row>
    <row r="1298" spans="1:16" s="220" customFormat="1" ht="41.25" customHeight="1" x14ac:dyDescent="0.3">
      <c r="A1298" s="303"/>
      <c r="B1298" s="304"/>
      <c r="C1298" s="303"/>
      <c r="D1298" s="303"/>
      <c r="E1298" s="303" t="s">
        <v>41</v>
      </c>
      <c r="F1298" s="303"/>
      <c r="G1298" s="15"/>
      <c r="H1298" s="15"/>
      <c r="I1298" s="15"/>
      <c r="J1298" s="15">
        <v>80</v>
      </c>
      <c r="K1298" s="15">
        <v>100</v>
      </c>
      <c r="L1298" s="15">
        <v>180</v>
      </c>
      <c r="M1298" s="74"/>
      <c r="N1298" s="15" t="s">
        <v>37</v>
      </c>
      <c r="O1298" s="15">
        <v>279114015</v>
      </c>
      <c r="P1298" s="74"/>
    </row>
    <row r="1299" spans="1:16" s="220" customFormat="1" ht="41.25" customHeight="1" x14ac:dyDescent="0.3">
      <c r="A1299" s="303"/>
      <c r="B1299" s="304"/>
      <c r="C1299" s="303"/>
      <c r="D1299" s="303"/>
      <c r="E1299" s="303"/>
      <c r="F1299" s="303"/>
      <c r="G1299" s="15"/>
      <c r="H1299" s="15"/>
      <c r="I1299" s="15"/>
      <c r="J1299" s="15"/>
      <c r="K1299" s="15"/>
      <c r="L1299" s="15">
        <f>1800-180</f>
        <v>1620</v>
      </c>
      <c r="M1299" s="74"/>
      <c r="N1299" s="15" t="s">
        <v>20</v>
      </c>
      <c r="O1299" s="15">
        <v>279114011</v>
      </c>
      <c r="P1299" s="74"/>
    </row>
    <row r="1300" spans="1:16" s="220" customFormat="1" ht="41.25" customHeight="1" x14ac:dyDescent="0.3">
      <c r="A1300" s="303"/>
      <c r="B1300" s="304" t="s">
        <v>328</v>
      </c>
      <c r="C1300" s="303" t="s">
        <v>163</v>
      </c>
      <c r="D1300" s="303" t="s">
        <v>54</v>
      </c>
      <c r="E1300" s="15" t="s">
        <v>33</v>
      </c>
      <c r="F1300" s="303" t="s">
        <v>103</v>
      </c>
      <c r="G1300" s="15"/>
      <c r="H1300" s="15"/>
      <c r="I1300" s="15"/>
      <c r="J1300" s="15"/>
      <c r="K1300" s="15"/>
      <c r="L1300" s="15"/>
      <c r="M1300" s="15">
        <v>1</v>
      </c>
      <c r="N1300" s="15"/>
      <c r="O1300" s="74" t="s">
        <v>100</v>
      </c>
      <c r="P1300" s="74"/>
    </row>
    <row r="1301" spans="1:16" s="220" customFormat="1" ht="41.25" customHeight="1" x14ac:dyDescent="0.3">
      <c r="A1301" s="303"/>
      <c r="B1301" s="304"/>
      <c r="C1301" s="303"/>
      <c r="D1301" s="303"/>
      <c r="E1301" s="303" t="s">
        <v>41</v>
      </c>
      <c r="F1301" s="303"/>
      <c r="G1301" s="15"/>
      <c r="H1301" s="15"/>
      <c r="I1301" s="15"/>
      <c r="J1301" s="15">
        <v>100</v>
      </c>
      <c r="K1301" s="15">
        <v>120</v>
      </c>
      <c r="L1301" s="15">
        <v>220</v>
      </c>
      <c r="M1301" s="74"/>
      <c r="N1301" s="15" t="s">
        <v>37</v>
      </c>
      <c r="O1301" s="15">
        <v>279114015</v>
      </c>
      <c r="P1301" s="74"/>
    </row>
    <row r="1302" spans="1:16" s="220" customFormat="1" ht="41.25" customHeight="1" x14ac:dyDescent="0.3">
      <c r="A1302" s="303"/>
      <c r="B1302" s="304"/>
      <c r="C1302" s="303"/>
      <c r="D1302" s="303"/>
      <c r="E1302" s="303"/>
      <c r="F1302" s="303"/>
      <c r="G1302" s="15"/>
      <c r="H1302" s="15"/>
      <c r="I1302" s="15"/>
      <c r="J1302" s="15"/>
      <c r="K1302" s="15"/>
      <c r="L1302" s="15">
        <f>(2200-440)/2</f>
        <v>880</v>
      </c>
      <c r="M1302" s="15">
        <f>(2200-440)/2</f>
        <v>880</v>
      </c>
      <c r="N1302" s="15" t="s">
        <v>20</v>
      </c>
      <c r="O1302" s="15">
        <v>279114011</v>
      </c>
      <c r="P1302" s="74"/>
    </row>
    <row r="1303" spans="1:16" s="10" customFormat="1" ht="41.25" customHeight="1" x14ac:dyDescent="0.3">
      <c r="A1303" s="303"/>
      <c r="B1303" s="305" t="s">
        <v>114</v>
      </c>
      <c r="C1303" s="303" t="s">
        <v>163</v>
      </c>
      <c r="D1303" s="303" t="s">
        <v>54</v>
      </c>
      <c r="E1303" s="15" t="s">
        <v>33</v>
      </c>
      <c r="F1303" s="303" t="s">
        <v>103</v>
      </c>
      <c r="G1303" s="15"/>
      <c r="H1303" s="15"/>
      <c r="I1303" s="15"/>
      <c r="J1303" s="15"/>
      <c r="K1303" s="15"/>
      <c r="L1303" s="15"/>
      <c r="M1303" s="15">
        <v>1</v>
      </c>
      <c r="N1303" s="15"/>
      <c r="O1303" s="78"/>
      <c r="P1303" s="91"/>
    </row>
    <row r="1304" spans="1:16" s="10" customFormat="1" ht="41.25" customHeight="1" x14ac:dyDescent="0.3">
      <c r="A1304" s="303"/>
      <c r="B1304" s="305"/>
      <c r="C1304" s="303"/>
      <c r="D1304" s="303"/>
      <c r="E1304" s="303" t="s">
        <v>41</v>
      </c>
      <c r="F1304" s="303"/>
      <c r="G1304" s="15"/>
      <c r="H1304" s="15"/>
      <c r="I1304" s="15"/>
      <c r="J1304" s="15"/>
      <c r="K1304" s="15"/>
      <c r="L1304" s="15">
        <v>900</v>
      </c>
      <c r="M1304" s="15">
        <v>900</v>
      </c>
      <c r="N1304" s="15" t="s">
        <v>20</v>
      </c>
      <c r="O1304" s="15">
        <v>279114011</v>
      </c>
      <c r="P1304" s="91"/>
    </row>
    <row r="1305" spans="1:16" s="10" customFormat="1" ht="41.25" customHeight="1" x14ac:dyDescent="0.3">
      <c r="A1305" s="303"/>
      <c r="B1305" s="305"/>
      <c r="C1305" s="303"/>
      <c r="D1305" s="303"/>
      <c r="E1305" s="303"/>
      <c r="F1305" s="303"/>
      <c r="G1305" s="15"/>
      <c r="H1305" s="15"/>
      <c r="I1305" s="15"/>
      <c r="J1305" s="15"/>
      <c r="K1305" s="15"/>
      <c r="L1305" s="15">
        <v>100</v>
      </c>
      <c r="M1305" s="15">
        <v>100</v>
      </c>
      <c r="N1305" s="15" t="s">
        <v>37</v>
      </c>
      <c r="O1305" s="15">
        <v>279114015</v>
      </c>
      <c r="P1305" s="91"/>
    </row>
    <row r="1306" spans="1:16" s="10" customFormat="1" ht="41.25" customHeight="1" x14ac:dyDescent="0.3">
      <c r="A1306" s="303"/>
      <c r="B1306" s="305" t="s">
        <v>115</v>
      </c>
      <c r="C1306" s="303" t="s">
        <v>163</v>
      </c>
      <c r="D1306" s="303" t="s">
        <v>54</v>
      </c>
      <c r="E1306" s="15" t="s">
        <v>33</v>
      </c>
      <c r="F1306" s="303" t="s">
        <v>103</v>
      </c>
      <c r="G1306" s="15"/>
      <c r="H1306" s="15"/>
      <c r="I1306" s="15"/>
      <c r="J1306" s="15"/>
      <c r="K1306" s="15"/>
      <c r="L1306" s="15"/>
      <c r="M1306" s="15">
        <v>1</v>
      </c>
      <c r="N1306" s="15"/>
      <c r="O1306" s="78"/>
      <c r="P1306" s="91"/>
    </row>
    <row r="1307" spans="1:16" s="10" customFormat="1" ht="41.25" customHeight="1" x14ac:dyDescent="0.3">
      <c r="A1307" s="303"/>
      <c r="B1307" s="305"/>
      <c r="C1307" s="303"/>
      <c r="D1307" s="303"/>
      <c r="E1307" s="303" t="s">
        <v>41</v>
      </c>
      <c r="F1307" s="303"/>
      <c r="G1307" s="15"/>
      <c r="H1307" s="15"/>
      <c r="I1307" s="15"/>
      <c r="J1307" s="15"/>
      <c r="K1307" s="15"/>
      <c r="L1307" s="15">
        <v>900</v>
      </c>
      <c r="M1307" s="15">
        <v>900</v>
      </c>
      <c r="N1307" s="15" t="s">
        <v>20</v>
      </c>
      <c r="O1307" s="15">
        <v>279114011</v>
      </c>
      <c r="P1307" s="91"/>
    </row>
    <row r="1308" spans="1:16" s="10" customFormat="1" ht="41.25" customHeight="1" x14ac:dyDescent="0.3">
      <c r="A1308" s="303"/>
      <c r="B1308" s="305"/>
      <c r="C1308" s="303"/>
      <c r="D1308" s="303"/>
      <c r="E1308" s="303"/>
      <c r="F1308" s="303"/>
      <c r="G1308" s="15"/>
      <c r="H1308" s="15"/>
      <c r="I1308" s="15"/>
      <c r="J1308" s="15"/>
      <c r="K1308" s="15"/>
      <c r="L1308" s="15">
        <v>100</v>
      </c>
      <c r="M1308" s="15">
        <v>100</v>
      </c>
      <c r="N1308" s="15" t="s">
        <v>37</v>
      </c>
      <c r="O1308" s="15">
        <v>279114015</v>
      </c>
      <c r="P1308" s="91"/>
    </row>
    <row r="1309" spans="1:16" s="10" customFormat="1" ht="41.25" customHeight="1" x14ac:dyDescent="0.3">
      <c r="A1309" s="303"/>
      <c r="B1309" s="304" t="s">
        <v>330</v>
      </c>
      <c r="C1309" s="303" t="s">
        <v>163</v>
      </c>
      <c r="D1309" s="303" t="s">
        <v>54</v>
      </c>
      <c r="E1309" s="15" t="s">
        <v>33</v>
      </c>
      <c r="F1309" s="303" t="s">
        <v>19</v>
      </c>
      <c r="G1309" s="15"/>
      <c r="H1309" s="15"/>
      <c r="I1309" s="15"/>
      <c r="J1309" s="15"/>
      <c r="K1309" s="15">
        <v>1</v>
      </c>
      <c r="L1309" s="15"/>
      <c r="M1309" s="74" t="s">
        <v>100</v>
      </c>
      <c r="N1309" s="15"/>
      <c r="O1309" s="74" t="s">
        <v>100</v>
      </c>
      <c r="P1309" s="91"/>
    </row>
    <row r="1310" spans="1:16" s="10" customFormat="1" ht="41.25" customHeight="1" x14ac:dyDescent="0.3">
      <c r="A1310" s="303"/>
      <c r="B1310" s="304"/>
      <c r="C1310" s="303"/>
      <c r="D1310" s="303"/>
      <c r="E1310" s="15" t="s">
        <v>41</v>
      </c>
      <c r="F1310" s="303"/>
      <c r="G1310" s="15"/>
      <c r="H1310" s="15"/>
      <c r="I1310" s="15"/>
      <c r="J1310" s="15">
        <v>10500</v>
      </c>
      <c r="K1310" s="15">
        <v>11500</v>
      </c>
      <c r="L1310" s="15"/>
      <c r="M1310" s="15"/>
      <c r="N1310" s="15" t="s">
        <v>318</v>
      </c>
      <c r="O1310" s="15">
        <v>279114034</v>
      </c>
      <c r="P1310" s="91"/>
    </row>
    <row r="1311" spans="1:16" s="58" customFormat="1" ht="41.25" customHeight="1" x14ac:dyDescent="0.3">
      <c r="A1311" s="257"/>
      <c r="B1311" s="9" t="s">
        <v>34</v>
      </c>
      <c r="C1311" s="92"/>
      <c r="D1311" s="92"/>
      <c r="E1311" s="92"/>
      <c r="F1311" s="92"/>
      <c r="G1311" s="92">
        <f>G1312+G1313+G1314</f>
        <v>0</v>
      </c>
      <c r="H1311" s="92">
        <f t="shared" ref="H1311:M1311" si="155">H1312+H1313+H1314</f>
        <v>0</v>
      </c>
      <c r="I1311" s="92">
        <f t="shared" si="155"/>
        <v>0</v>
      </c>
      <c r="J1311" s="92">
        <f t="shared" si="155"/>
        <v>10880</v>
      </c>
      <c r="K1311" s="92">
        <f t="shared" si="155"/>
        <v>11970</v>
      </c>
      <c r="L1311" s="92">
        <f t="shared" si="155"/>
        <v>7950</v>
      </c>
      <c r="M1311" s="92">
        <f t="shared" si="155"/>
        <v>3880</v>
      </c>
      <c r="N1311" s="55"/>
      <c r="O1311" s="55"/>
      <c r="P1311" s="9"/>
    </row>
    <row r="1312" spans="1:16" s="10" customFormat="1" ht="41.25" customHeight="1" x14ac:dyDescent="0.3">
      <c r="A1312" s="15"/>
      <c r="B1312" s="121" t="s">
        <v>22</v>
      </c>
      <c r="C1312" s="15"/>
      <c r="D1312" s="15"/>
      <c r="E1312" s="15"/>
      <c r="F1312" s="15"/>
      <c r="G1312" s="127">
        <f t="shared" ref="G1312:M1314" si="156">G1284</f>
        <v>0</v>
      </c>
      <c r="H1312" s="127">
        <f t="shared" si="156"/>
        <v>0</v>
      </c>
      <c r="I1312" s="127">
        <f t="shared" si="156"/>
        <v>0</v>
      </c>
      <c r="J1312" s="127">
        <f t="shared" si="156"/>
        <v>0</v>
      </c>
      <c r="K1312" s="127">
        <f t="shared" si="156"/>
        <v>0</v>
      </c>
      <c r="L1312" s="127">
        <f t="shared" si="156"/>
        <v>6900</v>
      </c>
      <c r="M1312" s="127">
        <f t="shared" si="156"/>
        <v>3680</v>
      </c>
      <c r="N1312" s="15"/>
      <c r="O1312" s="15"/>
      <c r="P1312" s="121"/>
    </row>
    <row r="1313" spans="1:16" s="10" customFormat="1" ht="41.25" customHeight="1" x14ac:dyDescent="0.3">
      <c r="A1313" s="15"/>
      <c r="B1313" s="121" t="s">
        <v>23</v>
      </c>
      <c r="C1313" s="15"/>
      <c r="D1313" s="15"/>
      <c r="E1313" s="15"/>
      <c r="F1313" s="15"/>
      <c r="G1313" s="69">
        <f t="shared" si="156"/>
        <v>0</v>
      </c>
      <c r="H1313" s="69">
        <f t="shared" si="156"/>
        <v>0</v>
      </c>
      <c r="I1313" s="69">
        <f t="shared" si="156"/>
        <v>0</v>
      </c>
      <c r="J1313" s="69">
        <f t="shared" si="156"/>
        <v>380</v>
      </c>
      <c r="K1313" s="69">
        <f t="shared" si="156"/>
        <v>470</v>
      </c>
      <c r="L1313" s="69">
        <f t="shared" si="156"/>
        <v>1050</v>
      </c>
      <c r="M1313" s="69">
        <f t="shared" si="156"/>
        <v>200</v>
      </c>
      <c r="N1313" s="15"/>
      <c r="O1313" s="15"/>
      <c r="P1313" s="121"/>
    </row>
    <row r="1314" spans="1:16" s="10" customFormat="1" ht="41.25" customHeight="1" x14ac:dyDescent="0.3">
      <c r="A1314" s="15"/>
      <c r="B1314" s="121" t="s">
        <v>332</v>
      </c>
      <c r="C1314" s="15"/>
      <c r="D1314" s="15"/>
      <c r="E1314" s="15"/>
      <c r="F1314" s="15"/>
      <c r="G1314" s="127">
        <f t="shared" si="156"/>
        <v>0</v>
      </c>
      <c r="H1314" s="127">
        <f t="shared" si="156"/>
        <v>0</v>
      </c>
      <c r="I1314" s="127">
        <f t="shared" si="156"/>
        <v>0</v>
      </c>
      <c r="J1314" s="127">
        <f t="shared" si="156"/>
        <v>10500</v>
      </c>
      <c r="K1314" s="127">
        <f t="shared" si="156"/>
        <v>11500</v>
      </c>
      <c r="L1314" s="127">
        <f t="shared" si="156"/>
        <v>0</v>
      </c>
      <c r="M1314" s="127">
        <f t="shared" si="156"/>
        <v>0</v>
      </c>
      <c r="N1314" s="15"/>
      <c r="O1314" s="15"/>
      <c r="P1314" s="121"/>
    </row>
    <row r="1315" spans="1:16" s="34" customFormat="1" ht="44.25" customHeight="1" x14ac:dyDescent="0.3">
      <c r="A1315" s="99"/>
      <c r="B1315" s="9" t="s">
        <v>652</v>
      </c>
      <c r="C1315" s="22"/>
      <c r="D1315" s="1"/>
      <c r="E1315" s="55"/>
      <c r="F1315" s="9"/>
      <c r="G1315" s="105"/>
      <c r="H1315" s="105"/>
      <c r="I1315" s="105"/>
      <c r="J1315" s="105"/>
      <c r="K1315" s="105"/>
      <c r="L1315" s="105"/>
      <c r="M1315" s="105"/>
    </row>
    <row r="1316" spans="1:16" s="34" customFormat="1" ht="76.5" customHeight="1" x14ac:dyDescent="0.3">
      <c r="A1316" s="99"/>
      <c r="B1316" s="2" t="s">
        <v>653</v>
      </c>
      <c r="C1316" s="22" t="s">
        <v>654</v>
      </c>
      <c r="D1316" s="1" t="s">
        <v>655</v>
      </c>
      <c r="E1316" s="1" t="s">
        <v>656</v>
      </c>
      <c r="F1316" s="9"/>
      <c r="G1316" s="112">
        <v>22.2</v>
      </c>
      <c r="H1316" s="112">
        <v>22.3</v>
      </c>
      <c r="I1316" s="112">
        <v>22.3</v>
      </c>
      <c r="J1316" s="112">
        <v>22.4</v>
      </c>
      <c r="K1316" s="112">
        <v>22.5</v>
      </c>
      <c r="L1316" s="112">
        <v>22.6</v>
      </c>
      <c r="M1316" s="112">
        <v>22.7</v>
      </c>
    </row>
    <row r="1317" spans="1:16" s="34" customFormat="1" ht="21" customHeight="1" x14ac:dyDescent="0.3">
      <c r="A1317" s="99"/>
      <c r="B1317" s="299" t="s">
        <v>657</v>
      </c>
      <c r="C1317" s="299"/>
      <c r="D1317" s="299"/>
      <c r="E1317" s="299"/>
      <c r="F1317" s="9"/>
      <c r="G1317" s="105"/>
      <c r="H1317" s="105"/>
      <c r="I1317" s="105"/>
      <c r="J1317" s="105"/>
      <c r="K1317" s="105"/>
      <c r="L1317" s="105"/>
      <c r="M1317" s="105"/>
    </row>
    <row r="1318" spans="1:16" s="34" customFormat="1" ht="108.75" customHeight="1" x14ac:dyDescent="0.3">
      <c r="A1318" s="99"/>
      <c r="B1318" s="2" t="s">
        <v>658</v>
      </c>
      <c r="C1318" s="22" t="s">
        <v>659</v>
      </c>
      <c r="D1318" s="1" t="s">
        <v>655</v>
      </c>
      <c r="E1318" s="1" t="s">
        <v>15</v>
      </c>
      <c r="F1318" s="9"/>
      <c r="G1318" s="105">
        <v>5</v>
      </c>
      <c r="H1318" s="105">
        <v>10</v>
      </c>
      <c r="I1318" s="105">
        <v>17</v>
      </c>
      <c r="J1318" s="105">
        <v>19</v>
      </c>
      <c r="K1318" s="105">
        <v>21</v>
      </c>
      <c r="L1318" s="105">
        <v>23</v>
      </c>
      <c r="M1318" s="105">
        <v>24</v>
      </c>
    </row>
    <row r="1319" spans="1:16" s="34" customFormat="1" ht="48" customHeight="1" x14ac:dyDescent="0.3">
      <c r="A1319" s="99"/>
      <c r="B1319" s="299" t="s">
        <v>660</v>
      </c>
      <c r="C1319" s="299"/>
      <c r="D1319" s="299"/>
      <c r="E1319" s="299"/>
      <c r="F1319" s="299"/>
      <c r="G1319" s="299"/>
      <c r="H1319" s="299"/>
      <c r="I1319" s="299"/>
      <c r="J1319" s="105"/>
      <c r="K1319" s="105"/>
      <c r="L1319" s="105"/>
      <c r="M1319" s="105"/>
    </row>
    <row r="1320" spans="1:16" s="34" customFormat="1" ht="105.75" customHeight="1" x14ac:dyDescent="0.3">
      <c r="A1320" s="99"/>
      <c r="B1320" s="2" t="s">
        <v>661</v>
      </c>
      <c r="C1320" s="22" t="s">
        <v>659</v>
      </c>
      <c r="D1320" s="1" t="s">
        <v>655</v>
      </c>
      <c r="E1320" s="1" t="s">
        <v>662</v>
      </c>
      <c r="F1320" s="9"/>
      <c r="G1320" s="61">
        <v>7.8</v>
      </c>
      <c r="H1320" s="61">
        <v>15</v>
      </c>
      <c r="I1320" s="61">
        <v>20</v>
      </c>
      <c r="J1320" s="61">
        <v>25</v>
      </c>
      <c r="K1320" s="61">
        <v>30</v>
      </c>
      <c r="L1320" s="61">
        <v>35</v>
      </c>
      <c r="M1320" s="61">
        <v>40</v>
      </c>
    </row>
    <row r="1321" spans="1:16" s="34" customFormat="1" ht="30.75" customHeight="1" x14ac:dyDescent="0.3">
      <c r="A1321" s="99"/>
      <c r="B1321" s="299" t="s">
        <v>663</v>
      </c>
      <c r="C1321" s="299"/>
      <c r="D1321" s="299"/>
      <c r="E1321" s="299"/>
      <c r="F1321" s="299"/>
      <c r="G1321" s="299"/>
      <c r="H1321" s="299"/>
      <c r="I1321" s="299"/>
      <c r="J1321" s="299"/>
      <c r="K1321" s="299"/>
      <c r="L1321" s="299"/>
      <c r="M1321" s="299"/>
      <c r="N1321" s="299"/>
      <c r="O1321" s="9"/>
    </row>
    <row r="1322" spans="1:16" s="6" customFormat="1" ht="75" x14ac:dyDescent="0.3">
      <c r="A1322" s="113"/>
      <c r="B1322" s="17" t="s">
        <v>786</v>
      </c>
      <c r="C1322" s="1" t="s">
        <v>664</v>
      </c>
      <c r="D1322" s="1" t="s">
        <v>54</v>
      </c>
      <c r="E1322" s="55" t="s">
        <v>15</v>
      </c>
      <c r="F1322" s="68"/>
      <c r="G1322" s="114">
        <v>91</v>
      </c>
      <c r="H1322" s="114">
        <v>92</v>
      </c>
      <c r="I1322" s="115">
        <v>93</v>
      </c>
      <c r="J1322" s="114">
        <v>94</v>
      </c>
      <c r="K1322" s="114">
        <v>95</v>
      </c>
      <c r="L1322" s="114">
        <v>96</v>
      </c>
      <c r="M1322" s="114">
        <v>96</v>
      </c>
    </row>
    <row r="1323" spans="1:16" s="6" customFormat="1" ht="30" customHeight="1" x14ac:dyDescent="0.3">
      <c r="A1323" s="113"/>
      <c r="B1323" s="300" t="s">
        <v>665</v>
      </c>
      <c r="C1323" s="300"/>
      <c r="D1323" s="300"/>
      <c r="E1323" s="300"/>
      <c r="F1323" s="300"/>
      <c r="G1323" s="300"/>
      <c r="H1323" s="300"/>
      <c r="I1323" s="300"/>
      <c r="J1323" s="300"/>
      <c r="K1323" s="300"/>
      <c r="L1323" s="300"/>
      <c r="M1323" s="300"/>
      <c r="N1323" s="300"/>
      <c r="O1323" s="94"/>
    </row>
    <row r="1324" spans="1:16" s="6" customFormat="1" ht="35.25" customHeight="1" x14ac:dyDescent="0.3">
      <c r="A1324" s="113"/>
      <c r="B1324" s="299" t="s">
        <v>666</v>
      </c>
      <c r="C1324" s="299"/>
      <c r="D1324" s="299"/>
      <c r="E1324" s="299"/>
      <c r="F1324" s="299"/>
      <c r="G1324" s="94"/>
      <c r="H1324" s="94"/>
      <c r="I1324" s="94"/>
      <c r="J1324" s="94"/>
      <c r="K1324" s="94"/>
      <c r="L1324" s="94"/>
      <c r="M1324" s="94"/>
      <c r="N1324" s="94"/>
      <c r="O1324" s="94"/>
    </row>
    <row r="1325" spans="1:16" s="6" customFormat="1" ht="72" customHeight="1" x14ac:dyDescent="0.3">
      <c r="A1325" s="113"/>
      <c r="B1325" s="3" t="s">
        <v>787</v>
      </c>
      <c r="C1325" s="22" t="s">
        <v>667</v>
      </c>
      <c r="D1325" s="22" t="s">
        <v>668</v>
      </c>
      <c r="E1325" s="48" t="s">
        <v>15</v>
      </c>
      <c r="F1325" s="34"/>
      <c r="G1325" s="48"/>
      <c r="H1325" s="48"/>
      <c r="I1325" s="32">
        <v>70</v>
      </c>
      <c r="J1325" s="32">
        <v>80</v>
      </c>
      <c r="K1325" s="32">
        <v>100</v>
      </c>
      <c r="L1325" s="32">
        <v>100</v>
      </c>
      <c r="M1325" s="32">
        <v>100</v>
      </c>
      <c r="N1325" s="5"/>
      <c r="O1325" s="5"/>
    </row>
    <row r="1326" spans="1:16" ht="41.25" customHeight="1" x14ac:dyDescent="0.3">
      <c r="A1326" s="258"/>
      <c r="B1326" s="299" t="s">
        <v>31</v>
      </c>
      <c r="C1326" s="299"/>
      <c r="D1326" s="299"/>
      <c r="E1326" s="299"/>
      <c r="F1326" s="299"/>
      <c r="G1326" s="299"/>
      <c r="H1326" s="299"/>
      <c r="I1326" s="299"/>
      <c r="J1326" s="299"/>
      <c r="K1326" s="299"/>
      <c r="L1326" s="299"/>
      <c r="M1326" s="299"/>
      <c r="N1326" s="299"/>
      <c r="O1326" s="299"/>
      <c r="P1326" s="299"/>
    </row>
    <row r="1327" spans="1:16" s="6" customFormat="1" ht="60" customHeight="1" x14ac:dyDescent="0.3">
      <c r="A1327" s="113"/>
      <c r="B1327" s="16" t="s">
        <v>788</v>
      </c>
      <c r="C1327" s="22" t="s">
        <v>689</v>
      </c>
      <c r="D1327" s="22" t="s">
        <v>668</v>
      </c>
      <c r="E1327" s="48" t="s">
        <v>15</v>
      </c>
      <c r="F1327" s="34"/>
      <c r="G1327" s="48">
        <v>0</v>
      </c>
      <c r="H1327" s="48">
        <v>0</v>
      </c>
      <c r="I1327" s="32">
        <v>100</v>
      </c>
      <c r="J1327" s="32">
        <v>100</v>
      </c>
      <c r="K1327" s="32">
        <v>100</v>
      </c>
      <c r="L1327" s="32">
        <v>100</v>
      </c>
      <c r="M1327" s="32">
        <v>100</v>
      </c>
      <c r="N1327" s="5"/>
      <c r="O1327" s="5"/>
    </row>
    <row r="1328" spans="1:16" s="6" customFormat="1" ht="60" customHeight="1" x14ac:dyDescent="0.3">
      <c r="A1328" s="113"/>
      <c r="B1328" s="16" t="s">
        <v>789</v>
      </c>
      <c r="C1328" s="22" t="s">
        <v>689</v>
      </c>
      <c r="D1328" s="22" t="s">
        <v>668</v>
      </c>
      <c r="E1328" s="55" t="s">
        <v>15</v>
      </c>
      <c r="F1328" s="34"/>
      <c r="G1328" s="55">
        <v>0</v>
      </c>
      <c r="H1328" s="55">
        <v>0</v>
      </c>
      <c r="I1328" s="1">
        <v>40</v>
      </c>
      <c r="J1328" s="1">
        <v>60</v>
      </c>
      <c r="K1328" s="1">
        <v>60</v>
      </c>
      <c r="L1328" s="1">
        <v>60</v>
      </c>
      <c r="M1328" s="1">
        <v>80</v>
      </c>
      <c r="N1328" s="5"/>
      <c r="O1328" s="5"/>
    </row>
    <row r="1329" spans="1:16" ht="41.25" customHeight="1" x14ac:dyDescent="0.3">
      <c r="A1329" s="258"/>
      <c r="B1329" s="299" t="s">
        <v>226</v>
      </c>
      <c r="C1329" s="301"/>
      <c r="D1329" s="301"/>
      <c r="E1329" s="301"/>
      <c r="F1329" s="301"/>
      <c r="G1329" s="301"/>
      <c r="H1329" s="301"/>
      <c r="I1329" s="301"/>
      <c r="J1329" s="301"/>
      <c r="K1329" s="301"/>
      <c r="L1329" s="301"/>
      <c r="M1329" s="301"/>
      <c r="N1329" s="301"/>
      <c r="O1329" s="301"/>
      <c r="P1329" s="299"/>
    </row>
    <row r="1330" spans="1:16" ht="41.25" customHeight="1" x14ac:dyDescent="0.3">
      <c r="A1330" s="258"/>
      <c r="B1330" s="9" t="s">
        <v>235</v>
      </c>
      <c r="C1330" s="55"/>
      <c r="D1330" s="55"/>
      <c r="E1330" s="55"/>
      <c r="F1330" s="55"/>
      <c r="G1330" s="55"/>
      <c r="H1330" s="55"/>
      <c r="I1330" s="55"/>
      <c r="J1330" s="55"/>
      <c r="K1330" s="55"/>
      <c r="L1330" s="55"/>
      <c r="M1330" s="55"/>
      <c r="N1330" s="55"/>
      <c r="O1330" s="55"/>
      <c r="P1330" s="9"/>
    </row>
    <row r="1331" spans="1:16" ht="254.25" customHeight="1" x14ac:dyDescent="0.3">
      <c r="A1331" s="258">
        <v>109</v>
      </c>
      <c r="B1331" s="2" t="s">
        <v>162</v>
      </c>
      <c r="C1331" s="1" t="s">
        <v>264</v>
      </c>
      <c r="D1331" s="1"/>
      <c r="E1331" s="237" t="s">
        <v>41</v>
      </c>
      <c r="F1331" s="237" t="s">
        <v>164</v>
      </c>
      <c r="G1331" s="237"/>
      <c r="H1331" s="1"/>
      <c r="I1331" s="237"/>
      <c r="J1331" s="233"/>
      <c r="K1331" s="233"/>
      <c r="L1331" s="233">
        <f>5829/2</f>
        <v>2914.5</v>
      </c>
      <c r="M1331" s="233">
        <f>5829/2</f>
        <v>2914.5</v>
      </c>
      <c r="N1331" s="1" t="s">
        <v>37</v>
      </c>
      <c r="O1331" s="1">
        <v>279114015</v>
      </c>
      <c r="P1331" s="2" t="s">
        <v>165</v>
      </c>
    </row>
    <row r="1332" spans="1:16" s="6" customFormat="1" ht="75" x14ac:dyDescent="0.3">
      <c r="A1332" s="113"/>
      <c r="B1332" s="16" t="s">
        <v>669</v>
      </c>
      <c r="C1332" s="22" t="s">
        <v>689</v>
      </c>
      <c r="D1332" s="22" t="s">
        <v>668</v>
      </c>
      <c r="E1332" s="55" t="s">
        <v>15</v>
      </c>
      <c r="F1332" s="34"/>
      <c r="G1332" s="55">
        <v>69.7</v>
      </c>
      <c r="H1332" s="55">
        <v>85.2</v>
      </c>
      <c r="I1332" s="1">
        <v>93.7</v>
      </c>
      <c r="J1332" s="1">
        <v>97.9</v>
      </c>
      <c r="K1332" s="1">
        <v>97.9</v>
      </c>
      <c r="L1332" s="1">
        <v>100</v>
      </c>
      <c r="M1332" s="1">
        <v>100</v>
      </c>
      <c r="N1332" s="5"/>
      <c r="O1332" s="5"/>
    </row>
    <row r="1333" spans="1:16" s="6" customFormat="1" ht="66.75" customHeight="1" x14ac:dyDescent="0.3">
      <c r="A1333" s="113"/>
      <c r="B1333" s="17" t="s">
        <v>790</v>
      </c>
      <c r="C1333" s="22" t="s">
        <v>689</v>
      </c>
      <c r="D1333" s="22" t="s">
        <v>668</v>
      </c>
      <c r="E1333" s="55" t="s">
        <v>15</v>
      </c>
      <c r="F1333" s="34"/>
      <c r="G1333" s="55"/>
      <c r="H1333" s="55"/>
      <c r="I1333" s="1">
        <v>91.5</v>
      </c>
      <c r="J1333" s="1">
        <v>100</v>
      </c>
      <c r="K1333" s="1">
        <v>100</v>
      </c>
      <c r="L1333" s="1">
        <v>100</v>
      </c>
      <c r="M1333" s="1">
        <v>100</v>
      </c>
      <c r="N1333" s="5"/>
      <c r="O1333" s="5"/>
    </row>
    <row r="1334" spans="1:16" s="6" customFormat="1" ht="75" x14ac:dyDescent="0.3">
      <c r="A1334" s="113"/>
      <c r="B1334" s="17" t="s">
        <v>670</v>
      </c>
      <c r="C1334" s="22" t="s">
        <v>689</v>
      </c>
      <c r="D1334" s="22" t="s">
        <v>668</v>
      </c>
      <c r="E1334" s="55" t="s">
        <v>15</v>
      </c>
      <c r="F1334" s="34"/>
      <c r="G1334" s="55">
        <v>0</v>
      </c>
      <c r="H1334" s="55">
        <v>0</v>
      </c>
      <c r="I1334" s="1">
        <v>100</v>
      </c>
      <c r="J1334" s="1">
        <v>100</v>
      </c>
      <c r="K1334" s="1">
        <v>100</v>
      </c>
      <c r="L1334" s="1">
        <v>100</v>
      </c>
      <c r="M1334" s="1">
        <v>100</v>
      </c>
      <c r="N1334" s="5"/>
      <c r="O1334" s="5"/>
    </row>
    <row r="1335" spans="1:16" ht="41.25" customHeight="1" x14ac:dyDescent="0.3">
      <c r="A1335" s="119"/>
      <c r="B1335" s="91" t="s">
        <v>161</v>
      </c>
      <c r="C1335" s="1"/>
      <c r="D1335" s="237"/>
      <c r="E1335" s="1"/>
      <c r="F1335" s="237"/>
      <c r="G1335" s="55">
        <f t="shared" ref="G1335:M1335" si="157">G1336+G1337+G1338</f>
        <v>0</v>
      </c>
      <c r="H1335" s="55">
        <f t="shared" si="157"/>
        <v>0</v>
      </c>
      <c r="I1335" s="55">
        <f t="shared" si="157"/>
        <v>0</v>
      </c>
      <c r="J1335" s="55">
        <f t="shared" si="157"/>
        <v>0</v>
      </c>
      <c r="K1335" s="55">
        <f t="shared" si="157"/>
        <v>0</v>
      </c>
      <c r="L1335" s="55">
        <f t="shared" si="157"/>
        <v>2914.5</v>
      </c>
      <c r="M1335" s="55">
        <f t="shared" si="157"/>
        <v>2914.5</v>
      </c>
      <c r="N1335" s="1"/>
      <c r="O1335" s="1"/>
      <c r="P1335" s="2"/>
    </row>
    <row r="1336" spans="1:16" ht="41.25" customHeight="1" x14ac:dyDescent="0.3">
      <c r="A1336" s="119"/>
      <c r="B1336" s="2" t="s">
        <v>22</v>
      </c>
      <c r="C1336" s="1"/>
      <c r="D1336" s="237"/>
      <c r="E1336" s="1"/>
      <c r="F1336" s="237"/>
      <c r="G1336" s="1"/>
      <c r="H1336" s="32"/>
      <c r="I1336" s="233"/>
      <c r="J1336" s="233"/>
      <c r="K1336" s="233"/>
      <c r="L1336" s="237"/>
      <c r="M1336" s="233"/>
      <c r="N1336" s="1"/>
      <c r="O1336" s="1"/>
      <c r="P1336" s="2"/>
    </row>
    <row r="1337" spans="1:16" ht="41.25" customHeight="1" x14ac:dyDescent="0.3">
      <c r="A1337" s="119"/>
      <c r="B1337" s="2" t="s">
        <v>23</v>
      </c>
      <c r="C1337" s="1"/>
      <c r="D1337" s="237"/>
      <c r="E1337" s="1"/>
      <c r="F1337" s="237"/>
      <c r="G1337" s="1">
        <f>G1331</f>
        <v>0</v>
      </c>
      <c r="H1337" s="1">
        <f t="shared" ref="H1337:M1337" si="158">H1331</f>
        <v>0</v>
      </c>
      <c r="I1337" s="1">
        <f t="shared" si="158"/>
        <v>0</v>
      </c>
      <c r="J1337" s="1">
        <f t="shared" si="158"/>
        <v>0</v>
      </c>
      <c r="K1337" s="1">
        <f t="shared" si="158"/>
        <v>0</v>
      </c>
      <c r="L1337" s="1">
        <f t="shared" si="158"/>
        <v>2914.5</v>
      </c>
      <c r="M1337" s="1">
        <f t="shared" si="158"/>
        <v>2914.5</v>
      </c>
      <c r="N1337" s="1"/>
      <c r="O1337" s="1"/>
      <c r="P1337" s="2"/>
    </row>
    <row r="1338" spans="1:16" ht="41.25" customHeight="1" x14ac:dyDescent="0.3">
      <c r="A1338" s="119"/>
      <c r="B1338" s="2" t="s">
        <v>24</v>
      </c>
      <c r="C1338" s="1"/>
      <c r="D1338" s="237"/>
      <c r="E1338" s="1"/>
      <c r="F1338" s="237"/>
      <c r="G1338" s="1"/>
      <c r="H1338" s="32"/>
      <c r="I1338" s="233"/>
      <c r="J1338" s="233"/>
      <c r="K1338" s="233"/>
      <c r="L1338" s="237"/>
      <c r="M1338" s="233"/>
      <c r="N1338" s="1"/>
      <c r="O1338" s="1"/>
      <c r="P1338" s="2"/>
    </row>
    <row r="1339" spans="1:16" ht="30.75" customHeight="1" x14ac:dyDescent="0.3">
      <c r="A1339" s="116"/>
      <c r="B1339" s="299" t="s">
        <v>671</v>
      </c>
      <c r="C1339" s="299"/>
      <c r="D1339" s="299"/>
      <c r="E1339" s="299"/>
      <c r="F1339" s="299"/>
      <c r="G1339" s="299"/>
      <c r="H1339" s="117"/>
      <c r="I1339" s="117"/>
      <c r="J1339" s="117"/>
      <c r="K1339" s="117"/>
      <c r="L1339" s="117"/>
      <c r="M1339" s="117"/>
      <c r="N1339" s="94"/>
      <c r="O1339" s="94"/>
      <c r="P1339" s="34"/>
    </row>
    <row r="1340" spans="1:16" ht="33.75" customHeight="1" x14ac:dyDescent="0.3">
      <c r="A1340" s="116"/>
      <c r="B1340" s="299" t="s">
        <v>672</v>
      </c>
      <c r="C1340" s="299"/>
      <c r="D1340" s="299"/>
      <c r="E1340" s="299"/>
      <c r="F1340" s="299"/>
      <c r="G1340" s="299"/>
      <c r="H1340" s="117"/>
      <c r="I1340" s="117"/>
      <c r="J1340" s="117"/>
      <c r="K1340" s="117"/>
      <c r="L1340" s="117"/>
      <c r="M1340" s="117"/>
      <c r="N1340" s="94"/>
      <c r="O1340" s="94"/>
      <c r="P1340" s="34"/>
    </row>
    <row r="1341" spans="1:16" ht="93.75" x14ac:dyDescent="0.3">
      <c r="A1341" s="116"/>
      <c r="B1341" s="3" t="s">
        <v>673</v>
      </c>
      <c r="C1341" s="3" t="s">
        <v>674</v>
      </c>
      <c r="D1341" s="1" t="s">
        <v>655</v>
      </c>
      <c r="E1341" s="1" t="s">
        <v>183</v>
      </c>
      <c r="F1341" s="117"/>
      <c r="G1341" s="118">
        <v>0.5</v>
      </c>
      <c r="H1341" s="118">
        <v>0.6</v>
      </c>
      <c r="I1341" s="118">
        <v>0.6</v>
      </c>
      <c r="J1341" s="118">
        <v>0.7</v>
      </c>
      <c r="K1341" s="118">
        <v>0.8</v>
      </c>
      <c r="L1341" s="118">
        <v>0.9</v>
      </c>
      <c r="M1341" s="118">
        <v>0.9</v>
      </c>
      <c r="N1341" s="94"/>
      <c r="O1341" s="94"/>
      <c r="P1341" s="34"/>
    </row>
    <row r="1342" spans="1:16" ht="93.75" x14ac:dyDescent="0.3">
      <c r="A1342" s="116"/>
      <c r="B1342" s="3" t="s">
        <v>675</v>
      </c>
      <c r="C1342" s="3" t="s">
        <v>674</v>
      </c>
      <c r="D1342" s="1" t="s">
        <v>655</v>
      </c>
      <c r="E1342" s="1" t="s">
        <v>183</v>
      </c>
      <c r="F1342" s="117"/>
      <c r="G1342" s="1">
        <v>2.8</v>
      </c>
      <c r="H1342" s="1">
        <v>3.3</v>
      </c>
      <c r="I1342" s="1">
        <v>3.9</v>
      </c>
      <c r="J1342" s="1">
        <v>4.5999999999999996</v>
      </c>
      <c r="K1342" s="1">
        <v>5.2</v>
      </c>
      <c r="L1342" s="1">
        <v>5.4</v>
      </c>
      <c r="M1342" s="1">
        <v>5.7</v>
      </c>
      <c r="N1342" s="94"/>
      <c r="O1342" s="94"/>
      <c r="P1342" s="34"/>
    </row>
    <row r="1343" spans="1:16" s="260" customFormat="1" ht="41.25" customHeight="1" x14ac:dyDescent="0.25">
      <c r="A1343" s="259"/>
      <c r="B1343" s="299" t="s">
        <v>226</v>
      </c>
      <c r="C1343" s="301"/>
      <c r="D1343" s="301"/>
      <c r="E1343" s="301"/>
      <c r="F1343" s="301"/>
      <c r="G1343" s="301"/>
      <c r="H1343" s="301"/>
      <c r="I1343" s="301"/>
      <c r="J1343" s="301"/>
      <c r="K1343" s="301"/>
      <c r="L1343" s="301"/>
      <c r="M1343" s="301"/>
      <c r="N1343" s="301"/>
      <c r="O1343" s="301"/>
      <c r="P1343" s="299"/>
    </row>
    <row r="1344" spans="1:16" s="260" customFormat="1" ht="41.25" customHeight="1" x14ac:dyDescent="0.25">
      <c r="A1344" s="259"/>
      <c r="B1344" s="299" t="s">
        <v>372</v>
      </c>
      <c r="C1344" s="299"/>
      <c r="D1344" s="55"/>
      <c r="E1344" s="55"/>
      <c r="F1344" s="55"/>
      <c r="G1344" s="55"/>
      <c r="H1344" s="55"/>
      <c r="I1344" s="55"/>
      <c r="J1344" s="55"/>
      <c r="K1344" s="55"/>
      <c r="L1344" s="55"/>
      <c r="M1344" s="55"/>
      <c r="N1344" s="55"/>
      <c r="O1344" s="55"/>
      <c r="P1344" s="9"/>
    </row>
    <row r="1345" spans="1:16" ht="41.25" customHeight="1" x14ac:dyDescent="0.3">
      <c r="A1345" s="302">
        <v>110</v>
      </c>
      <c r="B1345" s="287" t="s">
        <v>474</v>
      </c>
      <c r="C1345" s="286" t="s">
        <v>206</v>
      </c>
      <c r="D1345" s="286"/>
      <c r="E1345" s="1" t="s">
        <v>167</v>
      </c>
      <c r="F1345" s="286"/>
      <c r="G1345" s="69">
        <v>0</v>
      </c>
      <c r="H1345" s="69">
        <v>1.25</v>
      </c>
      <c r="I1345" s="69">
        <v>8.8000000000000007</v>
      </c>
      <c r="J1345" s="69">
        <v>3.5</v>
      </c>
      <c r="K1345" s="69">
        <v>3.2</v>
      </c>
      <c r="L1345" s="69">
        <v>1.1000000000000001</v>
      </c>
      <c r="M1345" s="69">
        <v>1</v>
      </c>
      <c r="N1345" s="3"/>
      <c r="O1345" s="74"/>
      <c r="P1345" s="120"/>
    </row>
    <row r="1346" spans="1:16" ht="41.25" customHeight="1" x14ac:dyDescent="0.3">
      <c r="A1346" s="302"/>
      <c r="B1346" s="287"/>
      <c r="C1346" s="286"/>
      <c r="D1346" s="286"/>
      <c r="E1346" s="1" t="s">
        <v>41</v>
      </c>
      <c r="F1346" s="286"/>
      <c r="G1346" s="69"/>
      <c r="H1346" s="69"/>
      <c r="I1346" s="69"/>
      <c r="J1346" s="69"/>
      <c r="K1346" s="69"/>
      <c r="L1346" s="69"/>
      <c r="M1346" s="69"/>
      <c r="N1346" s="1" t="s">
        <v>37</v>
      </c>
      <c r="O1346" s="74" t="s">
        <v>208</v>
      </c>
      <c r="P1346" s="120"/>
    </row>
    <row r="1347" spans="1:16" ht="41.25" customHeight="1" x14ac:dyDescent="0.3">
      <c r="A1347" s="119"/>
      <c r="B1347" s="9" t="s">
        <v>166</v>
      </c>
      <c r="C1347" s="1"/>
      <c r="D1347" s="32"/>
      <c r="E1347" s="32"/>
      <c r="F1347" s="32"/>
      <c r="G1347" s="49">
        <f>G1349+G1350+G1348</f>
        <v>0</v>
      </c>
      <c r="H1347" s="49">
        <f t="shared" ref="H1347:M1347" si="159">H1349+H1350+H1348</f>
        <v>0</v>
      </c>
      <c r="I1347" s="49">
        <f t="shared" si="159"/>
        <v>0</v>
      </c>
      <c r="J1347" s="49">
        <f t="shared" si="159"/>
        <v>0</v>
      </c>
      <c r="K1347" s="49">
        <f t="shared" si="159"/>
        <v>0</v>
      </c>
      <c r="L1347" s="49">
        <f t="shared" si="159"/>
        <v>0</v>
      </c>
      <c r="M1347" s="49">
        <f t="shared" si="159"/>
        <v>0</v>
      </c>
      <c r="N1347" s="32"/>
      <c r="O1347" s="32"/>
      <c r="P1347" s="120"/>
    </row>
    <row r="1348" spans="1:16" ht="41.25" customHeight="1" x14ac:dyDescent="0.3">
      <c r="A1348" s="119"/>
      <c r="B1348" s="121" t="s">
        <v>22</v>
      </c>
      <c r="C1348" s="32"/>
      <c r="D1348" s="32"/>
      <c r="E1348" s="32"/>
      <c r="F1348" s="32"/>
      <c r="G1348" s="33"/>
      <c r="H1348" s="33"/>
      <c r="I1348" s="33"/>
      <c r="J1348" s="33"/>
      <c r="K1348" s="33"/>
      <c r="L1348" s="33"/>
      <c r="M1348" s="33"/>
      <c r="N1348" s="32"/>
      <c r="O1348" s="32"/>
      <c r="P1348" s="120"/>
    </row>
    <row r="1349" spans="1:16" ht="41.25" customHeight="1" x14ac:dyDescent="0.3">
      <c r="A1349" s="32"/>
      <c r="B1349" s="121" t="s">
        <v>23</v>
      </c>
      <c r="C1349" s="32"/>
      <c r="D1349" s="32"/>
      <c r="E1349" s="32"/>
      <c r="F1349" s="32"/>
      <c r="G1349" s="33">
        <f>G1346</f>
        <v>0</v>
      </c>
      <c r="H1349" s="33">
        <f t="shared" ref="H1349:M1349" si="160">H1346</f>
        <v>0</v>
      </c>
      <c r="I1349" s="33">
        <f t="shared" si="160"/>
        <v>0</v>
      </c>
      <c r="J1349" s="33">
        <f t="shared" si="160"/>
        <v>0</v>
      </c>
      <c r="K1349" s="33">
        <f t="shared" si="160"/>
        <v>0</v>
      </c>
      <c r="L1349" s="33">
        <f t="shared" si="160"/>
        <v>0</v>
      </c>
      <c r="M1349" s="33">
        <f t="shared" si="160"/>
        <v>0</v>
      </c>
      <c r="N1349" s="33"/>
      <c r="O1349" s="32"/>
      <c r="P1349" s="120"/>
    </row>
    <row r="1350" spans="1:16" ht="41.25" customHeight="1" x14ac:dyDescent="0.3">
      <c r="A1350" s="32"/>
      <c r="B1350" s="121" t="s">
        <v>24</v>
      </c>
      <c r="C1350" s="32"/>
      <c r="D1350" s="32"/>
      <c r="E1350" s="32"/>
      <c r="F1350" s="32"/>
      <c r="G1350" s="33"/>
      <c r="H1350" s="33"/>
      <c r="I1350" s="33"/>
      <c r="J1350" s="33"/>
      <c r="K1350" s="33"/>
      <c r="L1350" s="33"/>
      <c r="M1350" s="33"/>
      <c r="N1350" s="32"/>
      <c r="O1350" s="32"/>
      <c r="P1350" s="120"/>
    </row>
    <row r="1351" spans="1:16" ht="41.25" customHeight="1" x14ac:dyDescent="0.3">
      <c r="A1351" s="32"/>
      <c r="B1351" s="9" t="s">
        <v>273</v>
      </c>
      <c r="C1351" s="32"/>
      <c r="D1351" s="32"/>
      <c r="E1351" s="32"/>
      <c r="F1351" s="32"/>
      <c r="G1351" s="150">
        <f>G1352+G1353+G1354+G1355</f>
        <v>161.9984</v>
      </c>
      <c r="H1351" s="150">
        <f t="shared" ref="H1351:M1351" si="161">H1352+H1353+H1354+H1355</f>
        <v>125.52800000000001</v>
      </c>
      <c r="I1351" s="150">
        <f>I1352+I1353+I1354+I1355</f>
        <v>371.52</v>
      </c>
      <c r="J1351" s="150">
        <f t="shared" si="161"/>
        <v>11072.483200000001</v>
      </c>
      <c r="K1351" s="150">
        <f t="shared" si="161"/>
        <v>12174.048999999999</v>
      </c>
      <c r="L1351" s="150">
        <f t="shared" si="161"/>
        <v>11068.548999999999</v>
      </c>
      <c r="M1351" s="150">
        <f t="shared" si="161"/>
        <v>6998.549</v>
      </c>
      <c r="N1351" s="33"/>
      <c r="O1351" s="32"/>
      <c r="P1351" s="120"/>
    </row>
    <row r="1352" spans="1:16" ht="41.25" customHeight="1" x14ac:dyDescent="0.3">
      <c r="A1352" s="32"/>
      <c r="B1352" s="121" t="s">
        <v>22</v>
      </c>
      <c r="C1352" s="32"/>
      <c r="D1352" s="32"/>
      <c r="E1352" s="32"/>
      <c r="F1352" s="32"/>
      <c r="G1352" s="33">
        <f t="shared" ref="G1352:M1352" si="162">G1348+G1312+G1278+G1336</f>
        <v>0</v>
      </c>
      <c r="H1352" s="33">
        <f t="shared" si="162"/>
        <v>0</v>
      </c>
      <c r="I1352" s="33">
        <f>I1348+I1312+I1278+I1336</f>
        <v>0</v>
      </c>
      <c r="J1352" s="33">
        <f t="shared" si="162"/>
        <v>0</v>
      </c>
      <c r="K1352" s="33">
        <f t="shared" si="162"/>
        <v>0</v>
      </c>
      <c r="L1352" s="33">
        <f t="shared" si="162"/>
        <v>6900</v>
      </c>
      <c r="M1352" s="33">
        <f t="shared" si="162"/>
        <v>3680</v>
      </c>
      <c r="N1352" s="32"/>
      <c r="O1352" s="32"/>
      <c r="P1352" s="120"/>
    </row>
    <row r="1353" spans="1:16" ht="41.25" customHeight="1" x14ac:dyDescent="0.3">
      <c r="A1353" s="32"/>
      <c r="B1353" s="121" t="s">
        <v>332</v>
      </c>
      <c r="C1353" s="32"/>
      <c r="D1353" s="32"/>
      <c r="E1353" s="32"/>
      <c r="F1353" s="32"/>
      <c r="G1353" s="33">
        <f t="shared" ref="G1353:M1353" si="163">G1314</f>
        <v>0</v>
      </c>
      <c r="H1353" s="33">
        <f t="shared" si="163"/>
        <v>0</v>
      </c>
      <c r="I1353" s="33">
        <f t="shared" si="163"/>
        <v>0</v>
      </c>
      <c r="J1353" s="33">
        <f t="shared" si="163"/>
        <v>10500</v>
      </c>
      <c r="K1353" s="33">
        <f t="shared" si="163"/>
        <v>11500</v>
      </c>
      <c r="L1353" s="33">
        <f t="shared" si="163"/>
        <v>0</v>
      </c>
      <c r="M1353" s="33">
        <f t="shared" si="163"/>
        <v>0</v>
      </c>
      <c r="N1353" s="32"/>
      <c r="O1353" s="32"/>
      <c r="P1353" s="120"/>
    </row>
    <row r="1354" spans="1:16" ht="41.25" customHeight="1" x14ac:dyDescent="0.3">
      <c r="A1354" s="32"/>
      <c r="B1354" s="121" t="s">
        <v>23</v>
      </c>
      <c r="C1354" s="32"/>
      <c r="D1354" s="32"/>
      <c r="E1354" s="32"/>
      <c r="F1354" s="32"/>
      <c r="G1354" s="33">
        <f t="shared" ref="G1354:M1354" si="164">G1349+G1337+G1313+G1279</f>
        <v>161.9984</v>
      </c>
      <c r="H1354" s="33">
        <f t="shared" si="164"/>
        <v>125.52800000000001</v>
      </c>
      <c r="I1354" s="33">
        <f>I1349+I1337+I1313+I1279</f>
        <v>371.52</v>
      </c>
      <c r="J1354" s="33">
        <f t="shared" si="164"/>
        <v>572.48320000000001</v>
      </c>
      <c r="K1354" s="33">
        <f t="shared" si="164"/>
        <v>674.04899999999998</v>
      </c>
      <c r="L1354" s="33">
        <f t="shared" si="164"/>
        <v>4168.549</v>
      </c>
      <c r="M1354" s="33">
        <f t="shared" si="164"/>
        <v>3318.549</v>
      </c>
      <c r="N1354" s="32"/>
      <c r="O1354" s="32"/>
      <c r="P1354" s="120"/>
    </row>
    <row r="1355" spans="1:16" ht="41.25" customHeight="1" x14ac:dyDescent="0.3">
      <c r="A1355" s="32"/>
      <c r="B1355" s="121" t="s">
        <v>24</v>
      </c>
      <c r="C1355" s="32"/>
      <c r="D1355" s="32"/>
      <c r="E1355" s="32"/>
      <c r="F1355" s="32"/>
      <c r="G1355" s="33">
        <f t="shared" ref="G1355:M1355" si="165">G1350+G1338+G1280</f>
        <v>0</v>
      </c>
      <c r="H1355" s="33">
        <f t="shared" si="165"/>
        <v>0</v>
      </c>
      <c r="I1355" s="33">
        <f t="shared" si="165"/>
        <v>0</v>
      </c>
      <c r="J1355" s="33">
        <f t="shared" si="165"/>
        <v>0</v>
      </c>
      <c r="K1355" s="33">
        <f t="shared" si="165"/>
        <v>0</v>
      </c>
      <c r="L1355" s="33">
        <f t="shared" si="165"/>
        <v>0</v>
      </c>
      <c r="M1355" s="33">
        <f t="shared" si="165"/>
        <v>0</v>
      </c>
      <c r="N1355" s="32"/>
      <c r="O1355" s="32"/>
      <c r="P1355" s="120"/>
    </row>
    <row r="1356" spans="1:16" ht="41.25" customHeight="1" x14ac:dyDescent="0.3">
      <c r="A1356" s="32"/>
      <c r="B1356" s="9" t="s">
        <v>274</v>
      </c>
      <c r="C1356" s="32"/>
      <c r="D1356" s="32"/>
      <c r="E1356" s="32"/>
      <c r="F1356" s="32"/>
      <c r="G1356" s="150">
        <f>G1357+G1358+G1359+G1360+G1361+G1362+G1363</f>
        <v>24549.4787</v>
      </c>
      <c r="H1356" s="150">
        <f t="shared" ref="H1356" si="166">H1357+H1358+H1359+H1360+H1361+H1362+H1363</f>
        <v>54415.471928400002</v>
      </c>
      <c r="I1356" s="150">
        <f>I1357+I1358+I1359+I1360+I1361+I1362+I1363+I1364</f>
        <v>144671.236</v>
      </c>
      <c r="J1356" s="150">
        <f t="shared" ref="J1356:M1356" si="167">J1357+J1358+J1359+J1360+J1361+J1362+J1363+J1364</f>
        <v>313923.69800000003</v>
      </c>
      <c r="K1356" s="150">
        <f t="shared" si="167"/>
        <v>251908.386</v>
      </c>
      <c r="L1356" s="150">
        <f t="shared" si="167"/>
        <v>820856.58367332001</v>
      </c>
      <c r="M1356" s="150">
        <f t="shared" si="167"/>
        <v>1560411.1389399399</v>
      </c>
      <c r="N1356" s="32"/>
      <c r="O1356" s="32"/>
      <c r="P1356" s="120"/>
    </row>
    <row r="1357" spans="1:16" ht="41.25" customHeight="1" x14ac:dyDescent="0.3">
      <c r="A1357" s="32"/>
      <c r="B1357" s="2" t="s">
        <v>22</v>
      </c>
      <c r="C1357" s="32"/>
      <c r="D1357" s="32"/>
      <c r="E1357" s="32"/>
      <c r="F1357" s="32"/>
      <c r="G1357" s="33">
        <f>G1250+G1352</f>
        <v>1312.1</v>
      </c>
      <c r="H1357" s="33">
        <f t="shared" ref="H1357:M1357" si="168">H1250+H1352</f>
        <v>679.4</v>
      </c>
      <c r="I1357" s="33">
        <f>I1250+I1352</f>
        <v>7298.3899999999994</v>
      </c>
      <c r="J1357" s="33">
        <f t="shared" si="168"/>
        <v>27758.597999999998</v>
      </c>
      <c r="K1357" s="33">
        <f t="shared" si="168"/>
        <v>24435.485000000001</v>
      </c>
      <c r="L1357" s="33">
        <f t="shared" si="168"/>
        <v>568319.9</v>
      </c>
      <c r="M1357" s="33">
        <f t="shared" si="168"/>
        <v>951356.8</v>
      </c>
      <c r="N1357" s="32"/>
      <c r="O1357" s="32"/>
      <c r="P1357" s="120"/>
    </row>
    <row r="1358" spans="1:16" ht="41.25" customHeight="1" x14ac:dyDescent="0.3">
      <c r="A1358" s="32"/>
      <c r="B1358" s="2" t="s">
        <v>270</v>
      </c>
      <c r="C1358" s="32"/>
      <c r="D1358" s="32"/>
      <c r="E1358" s="32"/>
      <c r="F1358" s="32"/>
      <c r="G1358" s="33">
        <f>G1251</f>
        <v>11099.736999999999</v>
      </c>
      <c r="H1358" s="33">
        <f t="shared" ref="H1358:M1358" si="169">H1251</f>
        <v>12982.931</v>
      </c>
      <c r="I1358" s="33">
        <f t="shared" si="169"/>
        <v>0</v>
      </c>
      <c r="J1358" s="33">
        <f t="shared" si="169"/>
        <v>0</v>
      </c>
      <c r="K1358" s="33">
        <f t="shared" si="169"/>
        <v>0</v>
      </c>
      <c r="L1358" s="33">
        <f t="shared" si="169"/>
        <v>0</v>
      </c>
      <c r="M1358" s="33">
        <f t="shared" si="169"/>
        <v>0</v>
      </c>
      <c r="N1358" s="32"/>
      <c r="O1358" s="32"/>
      <c r="P1358" s="120"/>
    </row>
    <row r="1359" spans="1:16" ht="41.25" customHeight="1" x14ac:dyDescent="0.3">
      <c r="A1359" s="32"/>
      <c r="B1359" s="2" t="s">
        <v>185</v>
      </c>
      <c r="C1359" s="32"/>
      <c r="D1359" s="32"/>
      <c r="E1359" s="32"/>
      <c r="F1359" s="32"/>
      <c r="G1359" s="33">
        <f>G1252</f>
        <v>0</v>
      </c>
      <c r="H1359" s="33">
        <f t="shared" ref="H1359:M1359" si="170">H1252</f>
        <v>7600</v>
      </c>
      <c r="I1359" s="33">
        <f t="shared" si="170"/>
        <v>0</v>
      </c>
      <c r="J1359" s="33">
        <f t="shared" si="170"/>
        <v>0</v>
      </c>
      <c r="K1359" s="33">
        <f t="shared" si="170"/>
        <v>0</v>
      </c>
      <c r="L1359" s="33">
        <f t="shared" si="170"/>
        <v>3436.9</v>
      </c>
      <c r="M1359" s="33">
        <f t="shared" si="170"/>
        <v>3436.9</v>
      </c>
      <c r="N1359" s="32"/>
      <c r="O1359" s="32"/>
      <c r="P1359" s="120"/>
    </row>
    <row r="1360" spans="1:16" ht="41.25" customHeight="1" x14ac:dyDescent="0.3">
      <c r="A1360" s="32"/>
      <c r="B1360" s="2" t="s">
        <v>271</v>
      </c>
      <c r="C1360" s="32"/>
      <c r="D1360" s="32"/>
      <c r="E1360" s="32"/>
      <c r="F1360" s="32"/>
      <c r="G1360" s="33">
        <f>G1253</f>
        <v>0</v>
      </c>
      <c r="H1360" s="33">
        <f t="shared" ref="H1360:M1360" si="171">H1253</f>
        <v>0</v>
      </c>
      <c r="I1360" s="33">
        <f t="shared" si="171"/>
        <v>0</v>
      </c>
      <c r="J1360" s="33">
        <f t="shared" si="171"/>
        <v>11000.5</v>
      </c>
      <c r="K1360" s="33">
        <f t="shared" si="171"/>
        <v>7800.5</v>
      </c>
      <c r="L1360" s="33">
        <f t="shared" si="171"/>
        <v>32450.794000000002</v>
      </c>
      <c r="M1360" s="33">
        <f t="shared" si="171"/>
        <v>13363.056</v>
      </c>
      <c r="N1360" s="32"/>
      <c r="O1360" s="32"/>
      <c r="P1360" s="120"/>
    </row>
    <row r="1361" spans="1:16" ht="41.25" customHeight="1" x14ac:dyDescent="0.3">
      <c r="A1361" s="32"/>
      <c r="B1361" s="2" t="s">
        <v>23</v>
      </c>
      <c r="C1361" s="32"/>
      <c r="D1361" s="32"/>
      <c r="E1361" s="32"/>
      <c r="F1361" s="32"/>
      <c r="G1361" s="33">
        <f t="shared" ref="G1361:M1362" si="172">G1354+G1254</f>
        <v>4621.6487000000006</v>
      </c>
      <c r="H1361" s="33">
        <f t="shared" si="172"/>
        <v>8862.5460000000021</v>
      </c>
      <c r="I1361" s="33">
        <f t="shared" si="172"/>
        <v>12770.745999999999</v>
      </c>
      <c r="J1361" s="33">
        <v>58366.6</v>
      </c>
      <c r="K1361" s="33">
        <f t="shared" si="172"/>
        <v>51255.901000000005</v>
      </c>
      <c r="L1361" s="33">
        <f t="shared" si="172"/>
        <v>101629.83624023998</v>
      </c>
      <c r="M1361" s="33">
        <f t="shared" si="172"/>
        <v>96975.083939939999</v>
      </c>
      <c r="N1361" s="32"/>
      <c r="O1361" s="32"/>
      <c r="P1361" s="120"/>
    </row>
    <row r="1362" spans="1:16" ht="41.25" customHeight="1" x14ac:dyDescent="0.3">
      <c r="A1362" s="32"/>
      <c r="B1362" s="2" t="s">
        <v>24</v>
      </c>
      <c r="C1362" s="32"/>
      <c r="D1362" s="32"/>
      <c r="E1362" s="32"/>
      <c r="F1362" s="32"/>
      <c r="G1362" s="33">
        <f t="shared" si="172"/>
        <v>0</v>
      </c>
      <c r="H1362" s="33">
        <f t="shared" si="172"/>
        <v>17700</v>
      </c>
      <c r="I1362" s="33">
        <f t="shared" si="172"/>
        <v>124188</v>
      </c>
      <c r="J1362" s="33">
        <v>199385.60000000001</v>
      </c>
      <c r="K1362" s="33">
        <v>149919</v>
      </c>
      <c r="L1362" s="33">
        <f t="shared" si="172"/>
        <v>107160</v>
      </c>
      <c r="M1362" s="33">
        <f t="shared" si="172"/>
        <v>488058.89899999998</v>
      </c>
      <c r="N1362" s="32"/>
      <c r="O1362" s="32"/>
      <c r="P1362" s="120"/>
    </row>
    <row r="1363" spans="1:16" ht="41.25" customHeight="1" x14ac:dyDescent="0.3">
      <c r="A1363" s="32"/>
      <c r="B1363" s="2" t="s">
        <v>332</v>
      </c>
      <c r="C1363" s="32"/>
      <c r="D1363" s="32"/>
      <c r="E1363" s="32"/>
      <c r="F1363" s="32"/>
      <c r="G1363" s="33">
        <f t="shared" ref="G1363:M1363" si="173">G1353+G1256</f>
        <v>7515.9930000000004</v>
      </c>
      <c r="H1363" s="33">
        <f t="shared" si="173"/>
        <v>6590.5949283999998</v>
      </c>
      <c r="I1363" s="33">
        <f t="shared" si="173"/>
        <v>0</v>
      </c>
      <c r="J1363" s="33">
        <f t="shared" si="173"/>
        <v>17272.400000000001</v>
      </c>
      <c r="K1363" s="33">
        <f t="shared" si="173"/>
        <v>18497.5</v>
      </c>
      <c r="L1363" s="33">
        <f t="shared" si="173"/>
        <v>7120</v>
      </c>
      <c r="M1363" s="33">
        <f t="shared" si="173"/>
        <v>7220.4</v>
      </c>
      <c r="N1363" s="32"/>
      <c r="O1363" s="32"/>
      <c r="P1363" s="120"/>
    </row>
    <row r="1364" spans="1:16" ht="41.25" customHeight="1" x14ac:dyDescent="0.3">
      <c r="A1364" s="32"/>
      <c r="B1364" s="2" t="s">
        <v>682</v>
      </c>
      <c r="C1364" s="32"/>
      <c r="D1364" s="32"/>
      <c r="E1364" s="32"/>
      <c r="F1364" s="32"/>
      <c r="G1364" s="33">
        <f>G1257</f>
        <v>0</v>
      </c>
      <c r="H1364" s="33">
        <f t="shared" ref="H1364:M1364" si="174">H1257</f>
        <v>304.39999999999998</v>
      </c>
      <c r="I1364" s="33">
        <f t="shared" si="174"/>
        <v>414.1</v>
      </c>
      <c r="J1364" s="33">
        <f t="shared" si="174"/>
        <v>140</v>
      </c>
      <c r="K1364" s="33">
        <f t="shared" si="174"/>
        <v>0</v>
      </c>
      <c r="L1364" s="33">
        <f t="shared" si="174"/>
        <v>739.15343308000024</v>
      </c>
      <c r="M1364" s="33">
        <f t="shared" si="174"/>
        <v>0</v>
      </c>
      <c r="N1364" s="32"/>
      <c r="O1364" s="32"/>
      <c r="P1364" s="120"/>
    </row>
    <row r="1365" spans="1:16" s="88" customFormat="1" ht="60.75" customHeight="1" x14ac:dyDescent="0.25">
      <c r="A1365" s="32"/>
      <c r="B1365" s="1" t="s">
        <v>464</v>
      </c>
      <c r="C1365" s="32"/>
      <c r="D1365" s="32"/>
      <c r="E1365" s="32"/>
      <c r="F1365" s="32"/>
      <c r="G1365" s="32"/>
      <c r="H1365" s="32"/>
      <c r="I1365" s="33">
        <v>68138.7</v>
      </c>
      <c r="J1365" s="33">
        <v>77022.100000000006</v>
      </c>
      <c r="K1365" s="33">
        <v>94010.3</v>
      </c>
      <c r="L1365" s="32"/>
      <c r="M1365" s="32"/>
      <c r="N1365" s="32"/>
      <c r="O1365" s="32"/>
      <c r="P1365" s="120"/>
    </row>
    <row r="1367" spans="1:16" ht="41.25" customHeight="1" x14ac:dyDescent="0.3">
      <c r="I1367" s="262">
        <f>518577-I1356</f>
        <v>373905.76399999997</v>
      </c>
      <c r="J1367" s="262">
        <f>1380859.1-J1356</f>
        <v>1066935.402</v>
      </c>
      <c r="L1367" s="262">
        <f>1628470.5-L1356</f>
        <v>807613.91632667999</v>
      </c>
    </row>
    <row r="1369" spans="1:16" ht="41.25" customHeight="1" x14ac:dyDescent="0.3">
      <c r="J1369" s="262"/>
    </row>
    <row r="1370" spans="1:16" ht="41.25" customHeight="1" x14ac:dyDescent="0.3">
      <c r="G1370" s="263"/>
      <c r="H1370" s="263"/>
      <c r="I1370" s="263"/>
      <c r="J1370" s="263"/>
      <c r="K1370" s="263"/>
      <c r="L1370" s="263"/>
      <c r="M1370" s="263"/>
    </row>
    <row r="1371" spans="1:16" ht="41.25" customHeight="1" x14ac:dyDescent="0.3">
      <c r="G1371" s="263"/>
      <c r="H1371" s="263"/>
      <c r="I1371" s="263"/>
      <c r="J1371" s="263"/>
      <c r="K1371" s="263"/>
      <c r="L1371" s="263"/>
      <c r="M1371" s="263"/>
    </row>
  </sheetData>
  <mergeCells count="1932">
    <mergeCell ref="F593:F596"/>
    <mergeCell ref="A585:A588"/>
    <mergeCell ref="B585:B588"/>
    <mergeCell ref="A547:A548"/>
    <mergeCell ref="B547:B548"/>
    <mergeCell ref="C547:C548"/>
    <mergeCell ref="D547:D548"/>
    <mergeCell ref="D585:D588"/>
    <mergeCell ref="E586:E588"/>
    <mergeCell ref="F585:F588"/>
    <mergeCell ref="A551:A552"/>
    <mergeCell ref="A485:A487"/>
    <mergeCell ref="B485:B487"/>
    <mergeCell ref="C485:C487"/>
    <mergeCell ref="D485:D487"/>
    <mergeCell ref="F485:F487"/>
    <mergeCell ref="E486:E487"/>
    <mergeCell ref="A491:A493"/>
    <mergeCell ref="B491:B493"/>
    <mergeCell ref="C491:C493"/>
    <mergeCell ref="D491:D493"/>
    <mergeCell ref="F491:F493"/>
    <mergeCell ref="E492:E493"/>
    <mergeCell ref="A488:A490"/>
    <mergeCell ref="B488:B490"/>
    <mergeCell ref="C488:C490"/>
    <mergeCell ref="D488:D490"/>
    <mergeCell ref="F488:F490"/>
    <mergeCell ref="E489:E490"/>
    <mergeCell ref="A498:A499"/>
    <mergeCell ref="B498:B499"/>
    <mergeCell ref="C498:C499"/>
    <mergeCell ref="C874:C875"/>
    <mergeCell ref="D874:D875"/>
    <mergeCell ref="F874:F875"/>
    <mergeCell ref="A852:A856"/>
    <mergeCell ref="B852:B856"/>
    <mergeCell ref="C852:C856"/>
    <mergeCell ref="D852:D856"/>
    <mergeCell ref="F852:F856"/>
    <mergeCell ref="E854:E856"/>
    <mergeCell ref="B828:B829"/>
    <mergeCell ref="F828:F829"/>
    <mergeCell ref="A863:A865"/>
    <mergeCell ref="B863:B865"/>
    <mergeCell ref="F711:F714"/>
    <mergeCell ref="E712:E714"/>
    <mergeCell ref="A593:A596"/>
    <mergeCell ref="B593:B596"/>
    <mergeCell ref="C593:C596"/>
    <mergeCell ref="D593:D596"/>
    <mergeCell ref="E594:E596"/>
    <mergeCell ref="A691:A694"/>
    <mergeCell ref="B691:B694"/>
    <mergeCell ref="C691:C694"/>
    <mergeCell ref="D691:D694"/>
    <mergeCell ref="F691:F694"/>
    <mergeCell ref="E692:E694"/>
    <mergeCell ref="A711:A714"/>
    <mergeCell ref="A733:A736"/>
    <mergeCell ref="A737:A740"/>
    <mergeCell ref="B737:B740"/>
    <mergeCell ref="C737:C740"/>
    <mergeCell ref="D737:D740"/>
    <mergeCell ref="B1223:M1223"/>
    <mergeCell ref="B1225:B1226"/>
    <mergeCell ref="A1225:A1226"/>
    <mergeCell ref="C1225:C1226"/>
    <mergeCell ref="G1220:G1221"/>
    <mergeCell ref="H1220:H1221"/>
    <mergeCell ref="I1220:I1221"/>
    <mergeCell ref="J1220:J1221"/>
    <mergeCell ref="K1220:K1221"/>
    <mergeCell ref="L1220:L1221"/>
    <mergeCell ref="A857:A859"/>
    <mergeCell ref="B857:B859"/>
    <mergeCell ref="C857:C859"/>
    <mergeCell ref="D857:D859"/>
    <mergeCell ref="F857:F859"/>
    <mergeCell ref="E858:E859"/>
    <mergeCell ref="A872:A873"/>
    <mergeCell ref="B872:B873"/>
    <mergeCell ref="C872:C873"/>
    <mergeCell ref="D872:D873"/>
    <mergeCell ref="F872:F873"/>
    <mergeCell ref="A882:A884"/>
    <mergeCell ref="B882:B884"/>
    <mergeCell ref="C882:C884"/>
    <mergeCell ref="D882:D884"/>
    <mergeCell ref="F882:F884"/>
    <mergeCell ref="E883:E884"/>
    <mergeCell ref="E877:E878"/>
    <mergeCell ref="A879:A881"/>
    <mergeCell ref="B879:B881"/>
    <mergeCell ref="C879:C881"/>
    <mergeCell ref="D879:D881"/>
    <mergeCell ref="A1227:A1228"/>
    <mergeCell ref="B1227:B1228"/>
    <mergeCell ref="C1227:C1228"/>
    <mergeCell ref="D1227:D1228"/>
    <mergeCell ref="B1220:B1221"/>
    <mergeCell ref="C1220:C1221"/>
    <mergeCell ref="A1220:A1221"/>
    <mergeCell ref="C960:C962"/>
    <mergeCell ref="A972:A974"/>
    <mergeCell ref="B972:B974"/>
    <mergeCell ref="C972:C974"/>
    <mergeCell ref="D972:D974"/>
    <mergeCell ref="F972:F974"/>
    <mergeCell ref="E973:E974"/>
    <mergeCell ref="A975:A977"/>
    <mergeCell ref="B975:B977"/>
    <mergeCell ref="C975:C977"/>
    <mergeCell ref="D975:D977"/>
    <mergeCell ref="F975:F977"/>
    <mergeCell ref="D1220:D1221"/>
    <mergeCell ref="E1220:E1221"/>
    <mergeCell ref="F1220:F1221"/>
    <mergeCell ref="E976:E977"/>
    <mergeCell ref="B978:P978"/>
    <mergeCell ref="B980:P980"/>
    <mergeCell ref="A981:A982"/>
    <mergeCell ref="B981:B982"/>
    <mergeCell ref="C981:C982"/>
    <mergeCell ref="F981:F982"/>
    <mergeCell ref="A988:A989"/>
    <mergeCell ref="B988:B989"/>
    <mergeCell ref="C988:C989"/>
    <mergeCell ref="G743:G744"/>
    <mergeCell ref="A832:A833"/>
    <mergeCell ref="C832:C833"/>
    <mergeCell ref="F129:F130"/>
    <mergeCell ref="N121:N122"/>
    <mergeCell ref="N125:N126"/>
    <mergeCell ref="N123:N124"/>
    <mergeCell ref="N127:N128"/>
    <mergeCell ref="N129:N130"/>
    <mergeCell ref="A123:A124"/>
    <mergeCell ref="B123:B124"/>
    <mergeCell ref="C123:C124"/>
    <mergeCell ref="D123:D124"/>
    <mergeCell ref="B1222:M1222"/>
    <mergeCell ref="D960:D962"/>
    <mergeCell ref="F960:F962"/>
    <mergeCell ref="E961:E962"/>
    <mergeCell ref="B1002:P1002"/>
    <mergeCell ref="B994:B995"/>
    <mergeCell ref="C994:C995"/>
    <mergeCell ref="D994:D995"/>
    <mergeCell ref="F994:F995"/>
    <mergeCell ref="C828:C829"/>
    <mergeCell ref="A828:A829"/>
    <mergeCell ref="A830:A831"/>
    <mergeCell ref="B830:B831"/>
    <mergeCell ref="C830:C831"/>
    <mergeCell ref="F830:F831"/>
    <mergeCell ref="B832:B833"/>
    <mergeCell ref="M1220:M1221"/>
    <mergeCell ref="A874:A875"/>
    <mergeCell ref="B874:B875"/>
    <mergeCell ref="A177:XFD177"/>
    <mergeCell ref="B185:L185"/>
    <mergeCell ref="B186:N186"/>
    <mergeCell ref="B129:B130"/>
    <mergeCell ref="A129:A130"/>
    <mergeCell ref="C125:C126"/>
    <mergeCell ref="C127:C128"/>
    <mergeCell ref="B196:B197"/>
    <mergeCell ref="C196:C197"/>
    <mergeCell ref="D196:D197"/>
    <mergeCell ref="F196:F197"/>
    <mergeCell ref="A226:A227"/>
    <mergeCell ref="B230:B231"/>
    <mergeCell ref="C230:C231"/>
    <mergeCell ref="D230:D231"/>
    <mergeCell ref="F230:F231"/>
    <mergeCell ref="B220:P220"/>
    <mergeCell ref="B221:C221"/>
    <mergeCell ref="A222:A223"/>
    <mergeCell ref="B222:B223"/>
    <mergeCell ref="C222:C223"/>
    <mergeCell ref="D222:D223"/>
    <mergeCell ref="C129:C130"/>
    <mergeCell ref="D125:D126"/>
    <mergeCell ref="D127:D128"/>
    <mergeCell ref="D129:D130"/>
    <mergeCell ref="F127:F128"/>
    <mergeCell ref="A125:A126"/>
    <mergeCell ref="B127:B128"/>
    <mergeCell ref="A127:A128"/>
    <mergeCell ref="B148:N148"/>
    <mergeCell ref="B155:L155"/>
    <mergeCell ref="E476:E477"/>
    <mergeCell ref="C585:C588"/>
    <mergeCell ref="D711:D714"/>
    <mergeCell ref="F40:F41"/>
    <mergeCell ref="F42:F43"/>
    <mergeCell ref="B189:N189"/>
    <mergeCell ref="B192:B193"/>
    <mergeCell ref="C192:C193"/>
    <mergeCell ref="D192:D193"/>
    <mergeCell ref="F192:F193"/>
    <mergeCell ref="A192:A193"/>
    <mergeCell ref="D42:D43"/>
    <mergeCell ref="D44:D45"/>
    <mergeCell ref="D48:D49"/>
    <mergeCell ref="B64:P64"/>
    <mergeCell ref="B81:N81"/>
    <mergeCell ref="B82:P82"/>
    <mergeCell ref="C85:C86"/>
    <mergeCell ref="F69:F70"/>
    <mergeCell ref="O69:O70"/>
    <mergeCell ref="P69:P70"/>
    <mergeCell ref="P123:P124"/>
    <mergeCell ref="B144:N144"/>
    <mergeCell ref="O65:O66"/>
    <mergeCell ref="P65:P66"/>
    <mergeCell ref="B336:C336"/>
    <mergeCell ref="P192:P193"/>
    <mergeCell ref="B125:B126"/>
    <mergeCell ref="A93:A94"/>
    <mergeCell ref="B42:B43"/>
    <mergeCell ref="F389:F390"/>
    <mergeCell ref="F123:F124"/>
    <mergeCell ref="A38:A39"/>
    <mergeCell ref="B38:B39"/>
    <mergeCell ref="C38:C39"/>
    <mergeCell ref="D38:D39"/>
    <mergeCell ref="F38:F39"/>
    <mergeCell ref="P38:P39"/>
    <mergeCell ref="B34:P34"/>
    <mergeCell ref="B35:P35"/>
    <mergeCell ref="B37:C37"/>
    <mergeCell ref="B24:P24"/>
    <mergeCell ref="B25:P25"/>
    <mergeCell ref="C27:C28"/>
    <mergeCell ref="C13:C15"/>
    <mergeCell ref="D13:D15"/>
    <mergeCell ref="F13:F15"/>
    <mergeCell ref="E14:E15"/>
    <mergeCell ref="E18:E19"/>
    <mergeCell ref="B157:F157"/>
    <mergeCell ref="B164:G164"/>
    <mergeCell ref="B95:P95"/>
    <mergeCell ref="B96:P96"/>
    <mergeCell ref="O48:O49"/>
    <mergeCell ref="C44:C45"/>
    <mergeCell ref="A42:A43"/>
    <mergeCell ref="B65:B66"/>
    <mergeCell ref="C65:C66"/>
    <mergeCell ref="P48:P49"/>
    <mergeCell ref="A58:P58"/>
    <mergeCell ref="A59:A60"/>
    <mergeCell ref="D59:D60"/>
    <mergeCell ref="E59:E60"/>
    <mergeCell ref="B61:N61"/>
    <mergeCell ref="B63:H63"/>
    <mergeCell ref="A67:A68"/>
    <mergeCell ref="B67:B68"/>
    <mergeCell ref="C67:C68"/>
    <mergeCell ref="D67:D68"/>
    <mergeCell ref="F48:F49"/>
    <mergeCell ref="O42:O43"/>
    <mergeCell ref="O44:O45"/>
    <mergeCell ref="O46:O47"/>
    <mergeCell ref="P85:P86"/>
    <mergeCell ref="F125:F126"/>
    <mergeCell ref="B84:D84"/>
    <mergeCell ref="A85:A86"/>
    <mergeCell ref="B85:B86"/>
    <mergeCell ref="D85:D86"/>
    <mergeCell ref="F85:F86"/>
    <mergeCell ref="A69:A70"/>
    <mergeCell ref="A174:XFD174"/>
    <mergeCell ref="A1:P1"/>
    <mergeCell ref="A3:A4"/>
    <mergeCell ref="B3:B4"/>
    <mergeCell ref="C3:C4"/>
    <mergeCell ref="D3:D4"/>
    <mergeCell ref="E3:E4"/>
    <mergeCell ref="F3:F4"/>
    <mergeCell ref="G3:G4"/>
    <mergeCell ref="H3:H4"/>
    <mergeCell ref="A16:A17"/>
    <mergeCell ref="B16:B17"/>
    <mergeCell ref="C16:C17"/>
    <mergeCell ref="B10:P10"/>
    <mergeCell ref="B12:C12"/>
    <mergeCell ref="F16:F19"/>
    <mergeCell ref="A13:A15"/>
    <mergeCell ref="B13:B15"/>
    <mergeCell ref="I3:M3"/>
    <mergeCell ref="N3:N4"/>
    <mergeCell ref="O3:O4"/>
    <mergeCell ref="P3:P4"/>
    <mergeCell ref="A6:P6"/>
    <mergeCell ref="A7:P7"/>
    <mergeCell ref="F67:F68"/>
    <mergeCell ref="O67:O68"/>
    <mergeCell ref="P67:P68"/>
    <mergeCell ref="A65:A66"/>
    <mergeCell ref="A48:A49"/>
    <mergeCell ref="C48:C49"/>
    <mergeCell ref="C42:C43"/>
    <mergeCell ref="F44:F45"/>
    <mergeCell ref="A40:A41"/>
    <mergeCell ref="B40:B41"/>
    <mergeCell ref="C40:C41"/>
    <mergeCell ref="D40:D41"/>
    <mergeCell ref="D46:D47"/>
    <mergeCell ref="F46:F47"/>
    <mergeCell ref="P40:P41"/>
    <mergeCell ref="A44:A45"/>
    <mergeCell ref="B46:B47"/>
    <mergeCell ref="A46:A47"/>
    <mergeCell ref="C46:C47"/>
    <mergeCell ref="B48:B49"/>
    <mergeCell ref="P42:P43"/>
    <mergeCell ref="P44:P45"/>
    <mergeCell ref="P46:P47"/>
    <mergeCell ref="D65:D66"/>
    <mergeCell ref="F65:F66"/>
    <mergeCell ref="B44:B45"/>
    <mergeCell ref="F71:F72"/>
    <mergeCell ref="O71:O72"/>
    <mergeCell ref="P71:P72"/>
    <mergeCell ref="A73:A74"/>
    <mergeCell ref="B73:B74"/>
    <mergeCell ref="C73:C74"/>
    <mergeCell ref="D73:D74"/>
    <mergeCell ref="F73:F74"/>
    <mergeCell ref="O73:O74"/>
    <mergeCell ref="P73:P74"/>
    <mergeCell ref="C69:C70"/>
    <mergeCell ref="D69:D70"/>
    <mergeCell ref="A71:A72"/>
    <mergeCell ref="B71:B72"/>
    <mergeCell ref="C71:C72"/>
    <mergeCell ref="D71:D72"/>
    <mergeCell ref="B69:B70"/>
    <mergeCell ref="B93:B94"/>
    <mergeCell ref="C93:C94"/>
    <mergeCell ref="D93:D94"/>
    <mergeCell ref="F93:F94"/>
    <mergeCell ref="P93:P94"/>
    <mergeCell ref="B204:L204"/>
    <mergeCell ref="C209:C210"/>
    <mergeCell ref="B218:L218"/>
    <mergeCell ref="A224:A225"/>
    <mergeCell ref="B224:B225"/>
    <mergeCell ref="C224:C225"/>
    <mergeCell ref="A196:A197"/>
    <mergeCell ref="B101:P101"/>
    <mergeCell ref="B102:P102"/>
    <mergeCell ref="B104:P104"/>
    <mergeCell ref="B110:P110"/>
    <mergeCell ref="A121:A122"/>
    <mergeCell ref="B121:B122"/>
    <mergeCell ref="C121:C122"/>
    <mergeCell ref="D121:D122"/>
    <mergeCell ref="F121:F122"/>
    <mergeCell ref="P121:P122"/>
    <mergeCell ref="B194:B195"/>
    <mergeCell ref="C194:C195"/>
    <mergeCell ref="D194:D195"/>
    <mergeCell ref="F194:F195"/>
    <mergeCell ref="A194:A195"/>
    <mergeCell ref="A140:P140"/>
    <mergeCell ref="P125:P126"/>
    <mergeCell ref="P127:P128"/>
    <mergeCell ref="P129:P130"/>
    <mergeCell ref="B142:L142"/>
    <mergeCell ref="F222:F223"/>
    <mergeCell ref="D224:D225"/>
    <mergeCell ref="D226:D227"/>
    <mergeCell ref="F224:F225"/>
    <mergeCell ref="F226:F227"/>
    <mergeCell ref="P230:P231"/>
    <mergeCell ref="A228:A229"/>
    <mergeCell ref="B228:B229"/>
    <mergeCell ref="C228:C229"/>
    <mergeCell ref="D228:D229"/>
    <mergeCell ref="F228:F229"/>
    <mergeCell ref="B226:B227"/>
    <mergeCell ref="C226:C227"/>
    <mergeCell ref="P228:P229"/>
    <mergeCell ref="A230:A231"/>
    <mergeCell ref="P232:P233"/>
    <mergeCell ref="B251:P251"/>
    <mergeCell ref="A234:A235"/>
    <mergeCell ref="B234:B235"/>
    <mergeCell ref="C234:C235"/>
    <mergeCell ref="D234:D235"/>
    <mergeCell ref="F234:F235"/>
    <mergeCell ref="N234:N235"/>
    <mergeCell ref="P234:P235"/>
    <mergeCell ref="B247:L247"/>
    <mergeCell ref="B261:P261"/>
    <mergeCell ref="B262:P262"/>
    <mergeCell ref="B263:C263"/>
    <mergeCell ref="A264:A265"/>
    <mergeCell ref="B264:B265"/>
    <mergeCell ref="C264:C265"/>
    <mergeCell ref="D264:D265"/>
    <mergeCell ref="F264:F265"/>
    <mergeCell ref="B259:K259"/>
    <mergeCell ref="B239:I239"/>
    <mergeCell ref="B236:L236"/>
    <mergeCell ref="B257:L257"/>
    <mergeCell ref="A232:A233"/>
    <mergeCell ref="B232:B233"/>
    <mergeCell ref="C232:C233"/>
    <mergeCell ref="D232:D233"/>
    <mergeCell ref="F232:F233"/>
    <mergeCell ref="A272:A273"/>
    <mergeCell ref="B272:B273"/>
    <mergeCell ref="C272:C273"/>
    <mergeCell ref="D272:D273"/>
    <mergeCell ref="F272:F273"/>
    <mergeCell ref="A274:A275"/>
    <mergeCell ref="B274:B275"/>
    <mergeCell ref="C274:C275"/>
    <mergeCell ref="D274:D275"/>
    <mergeCell ref="F274:F275"/>
    <mergeCell ref="A266:A267"/>
    <mergeCell ref="B266:B267"/>
    <mergeCell ref="C266:C267"/>
    <mergeCell ref="D266:D267"/>
    <mergeCell ref="F266:F267"/>
    <mergeCell ref="A268:A269"/>
    <mergeCell ref="B268:B269"/>
    <mergeCell ref="C268:C269"/>
    <mergeCell ref="D268:D269"/>
    <mergeCell ref="F268:F269"/>
    <mergeCell ref="A276:A277"/>
    <mergeCell ref="B276:B277"/>
    <mergeCell ref="C276:C277"/>
    <mergeCell ref="D276:D277"/>
    <mergeCell ref="F276:F277"/>
    <mergeCell ref="A312:A313"/>
    <mergeCell ref="B312:B313"/>
    <mergeCell ref="C312:C313"/>
    <mergeCell ref="D312:D313"/>
    <mergeCell ref="F312:F313"/>
    <mergeCell ref="A314:A315"/>
    <mergeCell ref="B314:B315"/>
    <mergeCell ref="C314:C315"/>
    <mergeCell ref="D314:D315"/>
    <mergeCell ref="F314:F315"/>
    <mergeCell ref="B311:C311"/>
    <mergeCell ref="A320:A321"/>
    <mergeCell ref="B320:B321"/>
    <mergeCell ref="C320:C321"/>
    <mergeCell ref="D320:D321"/>
    <mergeCell ref="F320:F321"/>
    <mergeCell ref="A322:A323"/>
    <mergeCell ref="B322:B323"/>
    <mergeCell ref="C322:C323"/>
    <mergeCell ref="D322:D323"/>
    <mergeCell ref="F322:F323"/>
    <mergeCell ref="A316:A317"/>
    <mergeCell ref="B316:B317"/>
    <mergeCell ref="C316:C317"/>
    <mergeCell ref="D316:D317"/>
    <mergeCell ref="F316:F317"/>
    <mergeCell ref="A318:A319"/>
    <mergeCell ref="B318:B319"/>
    <mergeCell ref="C318:C319"/>
    <mergeCell ref="D318:D319"/>
    <mergeCell ref="F318:F319"/>
    <mergeCell ref="A330:A331"/>
    <mergeCell ref="B330:B331"/>
    <mergeCell ref="C330:C331"/>
    <mergeCell ref="D330:D331"/>
    <mergeCell ref="F330:F331"/>
    <mergeCell ref="B326:C326"/>
    <mergeCell ref="A327:A329"/>
    <mergeCell ref="B327:B329"/>
    <mergeCell ref="C327:C329"/>
    <mergeCell ref="D327:D329"/>
    <mergeCell ref="F327:F329"/>
    <mergeCell ref="E328:E329"/>
    <mergeCell ref="A337:A338"/>
    <mergeCell ref="B337:B338"/>
    <mergeCell ref="C337:C338"/>
    <mergeCell ref="D337:D338"/>
    <mergeCell ref="F337:F338"/>
    <mergeCell ref="N337:N338"/>
    <mergeCell ref="B359:C359"/>
    <mergeCell ref="A353:A354"/>
    <mergeCell ref="B353:B354"/>
    <mergeCell ref="C353:C354"/>
    <mergeCell ref="D353:D354"/>
    <mergeCell ref="F353:F354"/>
    <mergeCell ref="B356:P356"/>
    <mergeCell ref="A343:A344"/>
    <mergeCell ref="B343:B344"/>
    <mergeCell ref="C343:C344"/>
    <mergeCell ref="D343:D344"/>
    <mergeCell ref="F343:F344"/>
    <mergeCell ref="B352:C352"/>
    <mergeCell ref="B341:P341"/>
    <mergeCell ref="O337:O338"/>
    <mergeCell ref="P337:P338"/>
    <mergeCell ref="A370:A372"/>
    <mergeCell ref="B370:B372"/>
    <mergeCell ref="C370:C372"/>
    <mergeCell ref="D370:D372"/>
    <mergeCell ref="F370:F372"/>
    <mergeCell ref="E371:E372"/>
    <mergeCell ref="A365:A367"/>
    <mergeCell ref="B365:B367"/>
    <mergeCell ref="C365:C367"/>
    <mergeCell ref="D365:D367"/>
    <mergeCell ref="F365:F367"/>
    <mergeCell ref="E366:E367"/>
    <mergeCell ref="A360:A362"/>
    <mergeCell ref="B360:B362"/>
    <mergeCell ref="C360:C362"/>
    <mergeCell ref="D360:D362"/>
    <mergeCell ref="F360:F362"/>
    <mergeCell ref="E361:E362"/>
    <mergeCell ref="A373:A375"/>
    <mergeCell ref="B373:B375"/>
    <mergeCell ref="C373:C375"/>
    <mergeCell ref="D373:D375"/>
    <mergeCell ref="F373:F375"/>
    <mergeCell ref="E374:E375"/>
    <mergeCell ref="A589:A592"/>
    <mergeCell ref="B589:B592"/>
    <mergeCell ref="C589:C592"/>
    <mergeCell ref="D589:D592"/>
    <mergeCell ref="E590:E592"/>
    <mergeCell ref="F589:F592"/>
    <mergeCell ref="C399:C401"/>
    <mergeCell ref="D399:D401"/>
    <mergeCell ref="F399:F401"/>
    <mergeCell ref="E400:E401"/>
    <mergeCell ref="B395:P395"/>
    <mergeCell ref="B396:C396"/>
    <mergeCell ref="A397:A398"/>
    <mergeCell ref="B397:B398"/>
    <mergeCell ref="C397:C398"/>
    <mergeCell ref="F397:F398"/>
    <mergeCell ref="A389:A390"/>
    <mergeCell ref="B389:B390"/>
    <mergeCell ref="C389:C390"/>
    <mergeCell ref="D389:D390"/>
    <mergeCell ref="B391:P391"/>
    <mergeCell ref="B459:C459"/>
    <mergeCell ref="C392:C394"/>
    <mergeCell ref="D392:D394"/>
    <mergeCell ref="E392:E394"/>
    <mergeCell ref="A526:A528"/>
    <mergeCell ref="A378:A380"/>
    <mergeCell ref="B378:B380"/>
    <mergeCell ref="C378:C380"/>
    <mergeCell ref="D378:D380"/>
    <mergeCell ref="F378:F380"/>
    <mergeCell ref="E379:E380"/>
    <mergeCell ref="A381:A382"/>
    <mergeCell ref="B381:B382"/>
    <mergeCell ref="C381:C382"/>
    <mergeCell ref="D381:D382"/>
    <mergeCell ref="F381:F382"/>
    <mergeCell ref="B386:C386"/>
    <mergeCell ref="A387:A388"/>
    <mergeCell ref="B387:B388"/>
    <mergeCell ref="C387:C388"/>
    <mergeCell ref="D387:D388"/>
    <mergeCell ref="F387:F388"/>
    <mergeCell ref="A383:A385"/>
    <mergeCell ref="B383:B385"/>
    <mergeCell ref="C383:C385"/>
    <mergeCell ref="D383:D385"/>
    <mergeCell ref="F383:F385"/>
    <mergeCell ref="E384:E385"/>
    <mergeCell ref="A415:A416"/>
    <mergeCell ref="B415:B416"/>
    <mergeCell ref="C415:C416"/>
    <mergeCell ref="D415:D416"/>
    <mergeCell ref="F415:F416"/>
    <mergeCell ref="A429:A430"/>
    <mergeCell ref="B429:B430"/>
    <mergeCell ref="C429:C430"/>
    <mergeCell ref="D429:D430"/>
    <mergeCell ref="F429:F430"/>
    <mergeCell ref="A399:A401"/>
    <mergeCell ref="B399:B401"/>
    <mergeCell ref="A412:A414"/>
    <mergeCell ref="B412:B414"/>
    <mergeCell ref="C412:C414"/>
    <mergeCell ref="D412:D414"/>
    <mergeCell ref="F412:F414"/>
    <mergeCell ref="E413:E414"/>
    <mergeCell ref="A409:A411"/>
    <mergeCell ref="B409:B411"/>
    <mergeCell ref="C409:C411"/>
    <mergeCell ref="D409:D411"/>
    <mergeCell ref="F409:F411"/>
    <mergeCell ref="E410:E411"/>
    <mergeCell ref="A404:A406"/>
    <mergeCell ref="B404:B406"/>
    <mergeCell ref="C404:C406"/>
    <mergeCell ref="D404:D406"/>
    <mergeCell ref="F404:F406"/>
    <mergeCell ref="E405:E406"/>
    <mergeCell ref="B436:C436"/>
    <mergeCell ref="A437:A438"/>
    <mergeCell ref="B437:B438"/>
    <mergeCell ref="C437:C438"/>
    <mergeCell ref="F437:F438"/>
    <mergeCell ref="A433:A434"/>
    <mergeCell ref="B433:B434"/>
    <mergeCell ref="C433:C434"/>
    <mergeCell ref="D433:D434"/>
    <mergeCell ref="A431:A432"/>
    <mergeCell ref="B431:B432"/>
    <mergeCell ref="C431:C432"/>
    <mergeCell ref="D431:D432"/>
    <mergeCell ref="C425:C426"/>
    <mergeCell ref="F425:F426"/>
    <mergeCell ref="A427:A428"/>
    <mergeCell ref="B427:B428"/>
    <mergeCell ref="C427:C428"/>
    <mergeCell ref="F427:F428"/>
    <mergeCell ref="A443:A444"/>
    <mergeCell ref="B443:B444"/>
    <mergeCell ref="C443:C444"/>
    <mergeCell ref="D443:D444"/>
    <mergeCell ref="F443:F444"/>
    <mergeCell ref="A445:A446"/>
    <mergeCell ref="B445:B446"/>
    <mergeCell ref="C445:C446"/>
    <mergeCell ref="D445:D446"/>
    <mergeCell ref="F445:F446"/>
    <mergeCell ref="A439:A440"/>
    <mergeCell ref="B439:B440"/>
    <mergeCell ref="C439:C440"/>
    <mergeCell ref="D439:D440"/>
    <mergeCell ref="F439:F440"/>
    <mergeCell ref="A441:A442"/>
    <mergeCell ref="B441:B442"/>
    <mergeCell ref="C441:C442"/>
    <mergeCell ref="D441:D442"/>
    <mergeCell ref="F441:F442"/>
    <mergeCell ref="A460:A461"/>
    <mergeCell ref="B460:B461"/>
    <mergeCell ref="C460:C461"/>
    <mergeCell ref="D460:D461"/>
    <mergeCell ref="F460:F461"/>
    <mergeCell ref="A454:A455"/>
    <mergeCell ref="B454:B455"/>
    <mergeCell ref="C454:C455"/>
    <mergeCell ref="D454:D455"/>
    <mergeCell ref="F454:F455"/>
    <mergeCell ref="B456:P456"/>
    <mergeCell ref="A447:A448"/>
    <mergeCell ref="B447:B448"/>
    <mergeCell ref="C447:C448"/>
    <mergeCell ref="D447:D448"/>
    <mergeCell ref="F447:F448"/>
    <mergeCell ref="A449:A450"/>
    <mergeCell ref="B449:B450"/>
    <mergeCell ref="C449:C450"/>
    <mergeCell ref="D449:D450"/>
    <mergeCell ref="F449:F450"/>
    <mergeCell ref="C451:C453"/>
    <mergeCell ref="B452:B453"/>
    <mergeCell ref="A452:A453"/>
    <mergeCell ref="D451:D453"/>
    <mergeCell ref="E452:E453"/>
    <mergeCell ref="A470:A472"/>
    <mergeCell ref="B470:B472"/>
    <mergeCell ref="C470:C472"/>
    <mergeCell ref="D470:D472"/>
    <mergeCell ref="F470:F472"/>
    <mergeCell ref="E471:E472"/>
    <mergeCell ref="A466:A467"/>
    <mergeCell ref="B466:B467"/>
    <mergeCell ref="C466:C467"/>
    <mergeCell ref="D466:D467"/>
    <mergeCell ref="F466:F467"/>
    <mergeCell ref="A468:A469"/>
    <mergeCell ref="B468:B469"/>
    <mergeCell ref="C468:C469"/>
    <mergeCell ref="D468:D469"/>
    <mergeCell ref="F468:F469"/>
    <mergeCell ref="A463:A465"/>
    <mergeCell ref="B463:B465"/>
    <mergeCell ref="C463:C465"/>
    <mergeCell ref="D463:D465"/>
    <mergeCell ref="F463:F465"/>
    <mergeCell ref="E464:E465"/>
    <mergeCell ref="A478:A480"/>
    <mergeCell ref="B478:B480"/>
    <mergeCell ref="C478:C480"/>
    <mergeCell ref="D478:D480"/>
    <mergeCell ref="F478:F480"/>
    <mergeCell ref="E479:E480"/>
    <mergeCell ref="A473:A474"/>
    <mergeCell ref="B473:B474"/>
    <mergeCell ref="C473:C474"/>
    <mergeCell ref="D473:D474"/>
    <mergeCell ref="F473:F474"/>
    <mergeCell ref="A475:A477"/>
    <mergeCell ref="B475:B477"/>
    <mergeCell ref="C475:C477"/>
    <mergeCell ref="D475:D477"/>
    <mergeCell ref="F475:F477"/>
    <mergeCell ref="A494:A496"/>
    <mergeCell ref="B494:B496"/>
    <mergeCell ref="C494:C496"/>
    <mergeCell ref="D494:D496"/>
    <mergeCell ref="F494:F496"/>
    <mergeCell ref="E495:E496"/>
    <mergeCell ref="A481:A482"/>
    <mergeCell ref="B481:B482"/>
    <mergeCell ref="C481:C482"/>
    <mergeCell ref="D481:D482"/>
    <mergeCell ref="F481:F482"/>
    <mergeCell ref="A483:A484"/>
    <mergeCell ref="B483:B484"/>
    <mergeCell ref="C483:C484"/>
    <mergeCell ref="D483:D484"/>
    <mergeCell ref="F483:F484"/>
    <mergeCell ref="D498:D499"/>
    <mergeCell ref="F498:F499"/>
    <mergeCell ref="A501:A502"/>
    <mergeCell ref="B501:B502"/>
    <mergeCell ref="C501:C502"/>
    <mergeCell ref="D501:D502"/>
    <mergeCell ref="F501:F502"/>
    <mergeCell ref="B497:C497"/>
    <mergeCell ref="A503:A504"/>
    <mergeCell ref="B503:B504"/>
    <mergeCell ref="C503:C504"/>
    <mergeCell ref="D503:D504"/>
    <mergeCell ref="F503:F504"/>
    <mergeCell ref="D512:D515"/>
    <mergeCell ref="F512:F515"/>
    <mergeCell ref="E513:E515"/>
    <mergeCell ref="A516:A518"/>
    <mergeCell ref="B516:B518"/>
    <mergeCell ref="C516:C518"/>
    <mergeCell ref="D516:D518"/>
    <mergeCell ref="F516:F518"/>
    <mergeCell ref="E517:E518"/>
    <mergeCell ref="A509:A510"/>
    <mergeCell ref="B509:B510"/>
    <mergeCell ref="C509:C510"/>
    <mergeCell ref="A512:A515"/>
    <mergeCell ref="B512:B515"/>
    <mergeCell ref="C512:C515"/>
    <mergeCell ref="B505:N505"/>
    <mergeCell ref="B508:C508"/>
    <mergeCell ref="E522:E523"/>
    <mergeCell ref="A524:A525"/>
    <mergeCell ref="C524:C525"/>
    <mergeCell ref="D524:D525"/>
    <mergeCell ref="F524:F525"/>
    <mergeCell ref="A519:A520"/>
    <mergeCell ref="B519:B520"/>
    <mergeCell ref="C519:C520"/>
    <mergeCell ref="D519:D520"/>
    <mergeCell ref="F519:F520"/>
    <mergeCell ref="A521:A523"/>
    <mergeCell ref="B521:B523"/>
    <mergeCell ref="C521:C523"/>
    <mergeCell ref="D521:D523"/>
    <mergeCell ref="F521:F523"/>
    <mergeCell ref="A549:A550"/>
    <mergeCell ref="B549:B550"/>
    <mergeCell ref="C549:C550"/>
    <mergeCell ref="D549:D550"/>
    <mergeCell ref="F549:F550"/>
    <mergeCell ref="B524:B525"/>
    <mergeCell ref="B526:B528"/>
    <mergeCell ref="C526:C528"/>
    <mergeCell ref="D526:D528"/>
    <mergeCell ref="E527:E528"/>
    <mergeCell ref="F526:F528"/>
    <mergeCell ref="A529:A531"/>
    <mergeCell ref="B529:B531"/>
    <mergeCell ref="C529:C531"/>
    <mergeCell ref="D529:D531"/>
    <mergeCell ref="E530:E531"/>
    <mergeCell ref="F529:F531"/>
    <mergeCell ref="B532:B534"/>
    <mergeCell ref="C532:C534"/>
    <mergeCell ref="E533:E534"/>
    <mergeCell ref="F532:F534"/>
    <mergeCell ref="A541:A543"/>
    <mergeCell ref="B541:B543"/>
    <mergeCell ref="C541:C543"/>
    <mergeCell ref="D541:D543"/>
    <mergeCell ref="E542:E543"/>
    <mergeCell ref="F541:F543"/>
    <mergeCell ref="B551:B552"/>
    <mergeCell ref="C551:C552"/>
    <mergeCell ref="D551:D552"/>
    <mergeCell ref="F551:F552"/>
    <mergeCell ref="A557:A558"/>
    <mergeCell ref="B557:B558"/>
    <mergeCell ref="C557:C558"/>
    <mergeCell ref="D557:D558"/>
    <mergeCell ref="F557:F558"/>
    <mergeCell ref="B535:B537"/>
    <mergeCell ref="C535:C537"/>
    <mergeCell ref="E536:E537"/>
    <mergeCell ref="F535:F537"/>
    <mergeCell ref="C538:C540"/>
    <mergeCell ref="E539:E540"/>
    <mergeCell ref="F538:F540"/>
    <mergeCell ref="B538:B540"/>
    <mergeCell ref="A532:A534"/>
    <mergeCell ref="A535:A537"/>
    <mergeCell ref="A538:A540"/>
    <mergeCell ref="A561:A562"/>
    <mergeCell ref="B561:B562"/>
    <mergeCell ref="C561:C562"/>
    <mergeCell ref="D561:D562"/>
    <mergeCell ref="F561:F562"/>
    <mergeCell ref="A553:A554"/>
    <mergeCell ref="B553:B554"/>
    <mergeCell ref="C553:C554"/>
    <mergeCell ref="D553:D554"/>
    <mergeCell ref="F553:F554"/>
    <mergeCell ref="A555:A556"/>
    <mergeCell ref="B555:B556"/>
    <mergeCell ref="C555:C556"/>
    <mergeCell ref="D555:D556"/>
    <mergeCell ref="F555:F556"/>
    <mergeCell ref="A559:A560"/>
    <mergeCell ref="B559:B560"/>
    <mergeCell ref="C559:C560"/>
    <mergeCell ref="D559:D560"/>
    <mergeCell ref="F559:F560"/>
    <mergeCell ref="B563:N563"/>
    <mergeCell ref="B566:C566"/>
    <mergeCell ref="B571:C571"/>
    <mergeCell ref="A572:A574"/>
    <mergeCell ref="B572:B574"/>
    <mergeCell ref="C572:C574"/>
    <mergeCell ref="D572:D574"/>
    <mergeCell ref="F572:F574"/>
    <mergeCell ref="E573:E574"/>
    <mergeCell ref="A567:A569"/>
    <mergeCell ref="B567:B569"/>
    <mergeCell ref="C567:C569"/>
    <mergeCell ref="D567:D569"/>
    <mergeCell ref="F567:F569"/>
    <mergeCell ref="E568:E569"/>
    <mergeCell ref="A582:A584"/>
    <mergeCell ref="B582:B584"/>
    <mergeCell ref="C582:C584"/>
    <mergeCell ref="D582:D584"/>
    <mergeCell ref="F582:F584"/>
    <mergeCell ref="E583:E584"/>
    <mergeCell ref="A577:A579"/>
    <mergeCell ref="B577:B579"/>
    <mergeCell ref="C577:C579"/>
    <mergeCell ref="D577:D579"/>
    <mergeCell ref="F577:F579"/>
    <mergeCell ref="E578:E579"/>
    <mergeCell ref="A698:A700"/>
    <mergeCell ref="B698:B700"/>
    <mergeCell ref="C698:C700"/>
    <mergeCell ref="D698:D700"/>
    <mergeCell ref="F698:F700"/>
    <mergeCell ref="E699:E700"/>
    <mergeCell ref="A695:A697"/>
    <mergeCell ref="B695:B697"/>
    <mergeCell ref="C695:C697"/>
    <mergeCell ref="D695:D697"/>
    <mergeCell ref="F695:F697"/>
    <mergeCell ref="E696:E697"/>
    <mergeCell ref="A704:A706"/>
    <mergeCell ref="B704:B706"/>
    <mergeCell ref="C704:C706"/>
    <mergeCell ref="D704:D706"/>
    <mergeCell ref="F704:F706"/>
    <mergeCell ref="E705:E706"/>
    <mergeCell ref="A701:A703"/>
    <mergeCell ref="B701:B703"/>
    <mergeCell ref="C701:C703"/>
    <mergeCell ref="D701:D703"/>
    <mergeCell ref="F701:F703"/>
    <mergeCell ref="E702:E703"/>
    <mergeCell ref="A602:A604"/>
    <mergeCell ref="B602:B604"/>
    <mergeCell ref="C602:C604"/>
    <mergeCell ref="D602:D604"/>
    <mergeCell ref="F602:F604"/>
    <mergeCell ref="E603:E604"/>
    <mergeCell ref="A600:A601"/>
    <mergeCell ref="B600:B601"/>
    <mergeCell ref="C600:C601"/>
    <mergeCell ref="D600:D601"/>
    <mergeCell ref="A617:A619"/>
    <mergeCell ref="B617:B619"/>
    <mergeCell ref="C617:C619"/>
    <mergeCell ref="D617:D619"/>
    <mergeCell ref="F617:F619"/>
    <mergeCell ref="E618:E619"/>
    <mergeCell ref="A612:A614"/>
    <mergeCell ref="B612:B614"/>
    <mergeCell ref="C612:C614"/>
    <mergeCell ref="D612:D614"/>
    <mergeCell ref="F612:F614"/>
    <mergeCell ref="E613:E614"/>
    <mergeCell ref="A607:A609"/>
    <mergeCell ref="B607:B609"/>
    <mergeCell ref="C607:C609"/>
    <mergeCell ref="D607:D609"/>
    <mergeCell ref="F607:F609"/>
    <mergeCell ref="E608:E609"/>
    <mergeCell ref="D641:D643"/>
    <mergeCell ref="E642:E643"/>
    <mergeCell ref="A638:A640"/>
    <mergeCell ref="B638:B640"/>
    <mergeCell ref="C638:C640"/>
    <mergeCell ref="D638:D640"/>
    <mergeCell ref="F638:F640"/>
    <mergeCell ref="E639:E640"/>
    <mergeCell ref="A652:A654"/>
    <mergeCell ref="B652:B654"/>
    <mergeCell ref="C652:C654"/>
    <mergeCell ref="D652:D654"/>
    <mergeCell ref="F652:F654"/>
    <mergeCell ref="E653:E654"/>
    <mergeCell ref="E647:E648"/>
    <mergeCell ref="A649:A651"/>
    <mergeCell ref="B649:B651"/>
    <mergeCell ref="C649:C651"/>
    <mergeCell ref="D649:D651"/>
    <mergeCell ref="F649:F651"/>
    <mergeCell ref="E650:E651"/>
    <mergeCell ref="A645:A648"/>
    <mergeCell ref="B645:B648"/>
    <mergeCell ref="C645:C648"/>
    <mergeCell ref="D645:D648"/>
    <mergeCell ref="F645:F648"/>
    <mergeCell ref="A641:A643"/>
    <mergeCell ref="B641:B643"/>
    <mergeCell ref="C641:C643"/>
    <mergeCell ref="A661:A663"/>
    <mergeCell ref="B661:B663"/>
    <mergeCell ref="C661:C663"/>
    <mergeCell ref="D661:D663"/>
    <mergeCell ref="F661:F663"/>
    <mergeCell ref="E662:E663"/>
    <mergeCell ref="A658:A660"/>
    <mergeCell ref="B658:B660"/>
    <mergeCell ref="C658:C660"/>
    <mergeCell ref="D658:D660"/>
    <mergeCell ref="F658:F660"/>
    <mergeCell ref="E659:E660"/>
    <mergeCell ref="A655:A657"/>
    <mergeCell ref="B655:B657"/>
    <mergeCell ref="C655:C657"/>
    <mergeCell ref="D655:D657"/>
    <mergeCell ref="F655:F657"/>
    <mergeCell ref="E656:E657"/>
    <mergeCell ref="A670:A672"/>
    <mergeCell ref="B670:B672"/>
    <mergeCell ref="C670:C672"/>
    <mergeCell ref="D670:D672"/>
    <mergeCell ref="F670:F672"/>
    <mergeCell ref="E671:E672"/>
    <mergeCell ref="A667:A669"/>
    <mergeCell ref="B667:B669"/>
    <mergeCell ref="C667:C669"/>
    <mergeCell ref="D667:D669"/>
    <mergeCell ref="F667:F669"/>
    <mergeCell ref="E668:E669"/>
    <mergeCell ref="A664:A666"/>
    <mergeCell ref="B664:B666"/>
    <mergeCell ref="C664:C666"/>
    <mergeCell ref="D664:D666"/>
    <mergeCell ref="F664:F666"/>
    <mergeCell ref="E665:E666"/>
    <mergeCell ref="A679:A681"/>
    <mergeCell ref="B679:B681"/>
    <mergeCell ref="C679:C681"/>
    <mergeCell ref="D679:D681"/>
    <mergeCell ref="F679:F681"/>
    <mergeCell ref="E680:E681"/>
    <mergeCell ref="A676:A678"/>
    <mergeCell ref="B676:B678"/>
    <mergeCell ref="C676:C678"/>
    <mergeCell ref="D676:D678"/>
    <mergeCell ref="F676:F678"/>
    <mergeCell ref="E677:E678"/>
    <mergeCell ref="A673:A675"/>
    <mergeCell ref="B673:B675"/>
    <mergeCell ref="C673:C675"/>
    <mergeCell ref="D673:D675"/>
    <mergeCell ref="F673:F675"/>
    <mergeCell ref="E674:E675"/>
    <mergeCell ref="A688:A690"/>
    <mergeCell ref="B688:B690"/>
    <mergeCell ref="C688:C690"/>
    <mergeCell ref="D688:D690"/>
    <mergeCell ref="F688:F690"/>
    <mergeCell ref="E689:E690"/>
    <mergeCell ref="A685:A687"/>
    <mergeCell ref="B685:B687"/>
    <mergeCell ref="C685:C687"/>
    <mergeCell ref="D685:D687"/>
    <mergeCell ref="F685:F687"/>
    <mergeCell ref="E686:E687"/>
    <mergeCell ref="A682:A684"/>
    <mergeCell ref="B682:B684"/>
    <mergeCell ref="C682:C684"/>
    <mergeCell ref="D682:D684"/>
    <mergeCell ref="F682:F684"/>
    <mergeCell ref="E683:E684"/>
    <mergeCell ref="A718:A720"/>
    <mergeCell ref="B718:B720"/>
    <mergeCell ref="C718:C720"/>
    <mergeCell ref="D718:D720"/>
    <mergeCell ref="F718:F720"/>
    <mergeCell ref="E719:E720"/>
    <mergeCell ref="A715:A717"/>
    <mergeCell ref="B715:B717"/>
    <mergeCell ref="C715:C717"/>
    <mergeCell ref="D715:D717"/>
    <mergeCell ref="F715:F717"/>
    <mergeCell ref="E716:E717"/>
    <mergeCell ref="A707:A710"/>
    <mergeCell ref="B707:B710"/>
    <mergeCell ref="C707:C710"/>
    <mergeCell ref="D707:D710"/>
    <mergeCell ref="E708:E710"/>
    <mergeCell ref="F707:F710"/>
    <mergeCell ref="B711:B714"/>
    <mergeCell ref="C711:C714"/>
    <mergeCell ref="A727:A729"/>
    <mergeCell ref="B727:B729"/>
    <mergeCell ref="C727:C729"/>
    <mergeCell ref="D727:D729"/>
    <mergeCell ref="F727:F729"/>
    <mergeCell ref="E728:E729"/>
    <mergeCell ref="A724:A726"/>
    <mergeCell ref="B724:B726"/>
    <mergeCell ref="C724:C726"/>
    <mergeCell ref="D724:D726"/>
    <mergeCell ref="F724:F726"/>
    <mergeCell ref="E725:E726"/>
    <mergeCell ref="A721:A723"/>
    <mergeCell ref="B721:B723"/>
    <mergeCell ref="C721:C723"/>
    <mergeCell ref="D721:D723"/>
    <mergeCell ref="F721:F723"/>
    <mergeCell ref="E722:E723"/>
    <mergeCell ref="A730:A732"/>
    <mergeCell ref="B730:B732"/>
    <mergeCell ref="C730:C732"/>
    <mergeCell ref="D730:D732"/>
    <mergeCell ref="F730:F732"/>
    <mergeCell ref="E731:E732"/>
    <mergeCell ref="A748:A750"/>
    <mergeCell ref="B748:B750"/>
    <mergeCell ref="C748:C750"/>
    <mergeCell ref="D748:D750"/>
    <mergeCell ref="F748:F750"/>
    <mergeCell ref="E749:E750"/>
    <mergeCell ref="A745:A747"/>
    <mergeCell ref="B745:B747"/>
    <mergeCell ref="C745:C747"/>
    <mergeCell ref="D745:D747"/>
    <mergeCell ref="F745:F747"/>
    <mergeCell ref="E746:E747"/>
    <mergeCell ref="E734:E736"/>
    <mergeCell ref="B733:B736"/>
    <mergeCell ref="C733:C736"/>
    <mergeCell ref="D733:D736"/>
    <mergeCell ref="F733:F736"/>
    <mergeCell ref="F737:F740"/>
    <mergeCell ref="E738:E740"/>
    <mergeCell ref="A741:A744"/>
    <mergeCell ref="B741:B744"/>
    <mergeCell ref="C741:C744"/>
    <mergeCell ref="D741:D744"/>
    <mergeCell ref="F741:F744"/>
    <mergeCell ref="E742:E744"/>
    <mergeCell ref="A757:A759"/>
    <mergeCell ref="B757:B759"/>
    <mergeCell ref="C757:C759"/>
    <mergeCell ref="D757:D759"/>
    <mergeCell ref="F757:F759"/>
    <mergeCell ref="E758:E759"/>
    <mergeCell ref="A754:A756"/>
    <mergeCell ref="B754:B756"/>
    <mergeCell ref="C754:C756"/>
    <mergeCell ref="D754:D756"/>
    <mergeCell ref="F754:F756"/>
    <mergeCell ref="E755:E756"/>
    <mergeCell ref="A751:A753"/>
    <mergeCell ref="B751:B753"/>
    <mergeCell ref="C751:C753"/>
    <mergeCell ref="D751:D753"/>
    <mergeCell ref="F751:F753"/>
    <mergeCell ref="E752:E753"/>
    <mergeCell ref="A767:A769"/>
    <mergeCell ref="B767:B769"/>
    <mergeCell ref="C767:C769"/>
    <mergeCell ref="D767:D769"/>
    <mergeCell ref="F767:F769"/>
    <mergeCell ref="E768:E769"/>
    <mergeCell ref="A760:A762"/>
    <mergeCell ref="B760:B762"/>
    <mergeCell ref="C760:C762"/>
    <mergeCell ref="D760:D762"/>
    <mergeCell ref="F760:F762"/>
    <mergeCell ref="E761:E762"/>
    <mergeCell ref="A763:A766"/>
    <mergeCell ref="B763:B766"/>
    <mergeCell ref="C763:C766"/>
    <mergeCell ref="D763:D766"/>
    <mergeCell ref="F763:F766"/>
    <mergeCell ref="E764:E766"/>
    <mergeCell ref="A770:A772"/>
    <mergeCell ref="B770:B772"/>
    <mergeCell ref="C770:C772"/>
    <mergeCell ref="D770:D772"/>
    <mergeCell ref="F770:F772"/>
    <mergeCell ref="E771:E772"/>
    <mergeCell ref="A785:A787"/>
    <mergeCell ref="B785:B787"/>
    <mergeCell ref="C785:C787"/>
    <mergeCell ref="D785:D787"/>
    <mergeCell ref="E786:E787"/>
    <mergeCell ref="F785:F787"/>
    <mergeCell ref="A788:A790"/>
    <mergeCell ref="B788:B790"/>
    <mergeCell ref="C788:C790"/>
    <mergeCell ref="E789:E790"/>
    <mergeCell ref="F788:F790"/>
    <mergeCell ref="A782:A784"/>
    <mergeCell ref="B782:B784"/>
    <mergeCell ref="C782:C784"/>
    <mergeCell ref="D782:D784"/>
    <mergeCell ref="E783:E784"/>
    <mergeCell ref="F782:F784"/>
    <mergeCell ref="B794:B798"/>
    <mergeCell ref="C794:C798"/>
    <mergeCell ref="D794:D798"/>
    <mergeCell ref="E795:E798"/>
    <mergeCell ref="F794:F798"/>
    <mergeCell ref="A776:A778"/>
    <mergeCell ref="B776:B778"/>
    <mergeCell ref="C776:C778"/>
    <mergeCell ref="D776:D778"/>
    <mergeCell ref="F776:F778"/>
    <mergeCell ref="E777:E778"/>
    <mergeCell ref="A773:A775"/>
    <mergeCell ref="B773:B775"/>
    <mergeCell ref="C773:C775"/>
    <mergeCell ref="D773:D775"/>
    <mergeCell ref="F773:F775"/>
    <mergeCell ref="E774:E775"/>
    <mergeCell ref="A791:A793"/>
    <mergeCell ref="B791:B793"/>
    <mergeCell ref="C791:C793"/>
    <mergeCell ref="D791:D793"/>
    <mergeCell ref="E792:E793"/>
    <mergeCell ref="F791:F793"/>
    <mergeCell ref="F860:F862"/>
    <mergeCell ref="E861:E862"/>
    <mergeCell ref="A843:A845"/>
    <mergeCell ref="B843:B845"/>
    <mergeCell ref="C843:C845"/>
    <mergeCell ref="B823:B824"/>
    <mergeCell ref="C823:C824"/>
    <mergeCell ref="F823:F824"/>
    <mergeCell ref="A794:A797"/>
    <mergeCell ref="P794:P795"/>
    <mergeCell ref="A779:A781"/>
    <mergeCell ref="B779:B781"/>
    <mergeCell ref="C779:C781"/>
    <mergeCell ref="D779:D781"/>
    <mergeCell ref="F779:F781"/>
    <mergeCell ref="E780:E781"/>
    <mergeCell ref="A807:A810"/>
    <mergeCell ref="B807:B810"/>
    <mergeCell ref="C807:C810"/>
    <mergeCell ref="D807:D810"/>
    <mergeCell ref="F807:F810"/>
    <mergeCell ref="E808:E810"/>
    <mergeCell ref="A803:A806"/>
    <mergeCell ref="B803:B806"/>
    <mergeCell ref="C803:C806"/>
    <mergeCell ref="D803:D806"/>
    <mergeCell ref="F803:F806"/>
    <mergeCell ref="E804:E806"/>
    <mergeCell ref="A799:A802"/>
    <mergeCell ref="B799:B802"/>
    <mergeCell ref="C799:C802"/>
    <mergeCell ref="D799:D802"/>
    <mergeCell ref="B885:B887"/>
    <mergeCell ref="C885:C887"/>
    <mergeCell ref="D885:D887"/>
    <mergeCell ref="F885:F887"/>
    <mergeCell ref="E886:E887"/>
    <mergeCell ref="A825:A827"/>
    <mergeCell ref="B825:B827"/>
    <mergeCell ref="C825:C827"/>
    <mergeCell ref="D825:D827"/>
    <mergeCell ref="F825:F827"/>
    <mergeCell ref="P825:P827"/>
    <mergeCell ref="B851:C851"/>
    <mergeCell ref="A869:A871"/>
    <mergeCell ref="B869:B871"/>
    <mergeCell ref="C869:C871"/>
    <mergeCell ref="D869:D871"/>
    <mergeCell ref="F869:F871"/>
    <mergeCell ref="E870:E871"/>
    <mergeCell ref="A866:A868"/>
    <mergeCell ref="B866:B868"/>
    <mergeCell ref="C866:C868"/>
    <mergeCell ref="D866:D868"/>
    <mergeCell ref="F866:F868"/>
    <mergeCell ref="E867:E868"/>
    <mergeCell ref="C863:C865"/>
    <mergeCell ref="D863:D865"/>
    <mergeCell ref="F863:F865"/>
    <mergeCell ref="E864:E865"/>
    <mergeCell ref="A860:A862"/>
    <mergeCell ref="B860:B862"/>
    <mergeCell ref="C860:C862"/>
    <mergeCell ref="D860:D862"/>
    <mergeCell ref="A897:A899"/>
    <mergeCell ref="B897:B899"/>
    <mergeCell ref="C897:C899"/>
    <mergeCell ref="D897:D899"/>
    <mergeCell ref="F897:F899"/>
    <mergeCell ref="E898:E899"/>
    <mergeCell ref="A894:A896"/>
    <mergeCell ref="B894:B896"/>
    <mergeCell ref="C894:C896"/>
    <mergeCell ref="D894:D896"/>
    <mergeCell ref="F894:F896"/>
    <mergeCell ref="E895:E896"/>
    <mergeCell ref="F879:F881"/>
    <mergeCell ref="E880:E881"/>
    <mergeCell ref="A876:A878"/>
    <mergeCell ref="B876:B878"/>
    <mergeCell ref="C876:C878"/>
    <mergeCell ref="D876:D878"/>
    <mergeCell ref="F876:F878"/>
    <mergeCell ref="A891:A893"/>
    <mergeCell ref="B891:B893"/>
    <mergeCell ref="C891:C893"/>
    <mergeCell ref="D891:D893"/>
    <mergeCell ref="F891:F893"/>
    <mergeCell ref="E892:E893"/>
    <mergeCell ref="A888:A890"/>
    <mergeCell ref="B888:B890"/>
    <mergeCell ref="C888:C890"/>
    <mergeCell ref="D888:D890"/>
    <mergeCell ref="F888:F890"/>
    <mergeCell ref="E889:E890"/>
    <mergeCell ref="A885:A887"/>
    <mergeCell ref="A906:A908"/>
    <mergeCell ref="B906:B908"/>
    <mergeCell ref="C906:C908"/>
    <mergeCell ref="D906:D908"/>
    <mergeCell ref="F906:F908"/>
    <mergeCell ref="E907:E908"/>
    <mergeCell ref="A903:A905"/>
    <mergeCell ref="B903:B905"/>
    <mergeCell ref="C903:C905"/>
    <mergeCell ref="D903:D905"/>
    <mergeCell ref="F903:F905"/>
    <mergeCell ref="E904:E905"/>
    <mergeCell ref="A900:A902"/>
    <mergeCell ref="B900:B902"/>
    <mergeCell ref="C900:C902"/>
    <mergeCell ref="D900:D902"/>
    <mergeCell ref="F900:F902"/>
    <mergeCell ref="E901:E902"/>
    <mergeCell ref="A915:A917"/>
    <mergeCell ref="B915:B917"/>
    <mergeCell ref="C915:C917"/>
    <mergeCell ref="D915:D917"/>
    <mergeCell ref="F915:F917"/>
    <mergeCell ref="E916:E917"/>
    <mergeCell ref="A912:A914"/>
    <mergeCell ref="B912:B914"/>
    <mergeCell ref="C912:C914"/>
    <mergeCell ref="D912:D914"/>
    <mergeCell ref="F912:F914"/>
    <mergeCell ref="E913:E914"/>
    <mergeCell ref="A909:A911"/>
    <mergeCell ref="B909:B911"/>
    <mergeCell ref="C909:C911"/>
    <mergeCell ref="D909:D911"/>
    <mergeCell ref="F909:F911"/>
    <mergeCell ref="E910:E911"/>
    <mergeCell ref="A924:A926"/>
    <mergeCell ref="B924:B926"/>
    <mergeCell ref="C924:C926"/>
    <mergeCell ref="D924:D926"/>
    <mergeCell ref="F924:F926"/>
    <mergeCell ref="E925:E926"/>
    <mergeCell ref="A921:A923"/>
    <mergeCell ref="B921:B923"/>
    <mergeCell ref="C921:C923"/>
    <mergeCell ref="D921:D923"/>
    <mergeCell ref="F921:F923"/>
    <mergeCell ref="E922:E923"/>
    <mergeCell ref="A918:A920"/>
    <mergeCell ref="B918:B920"/>
    <mergeCell ref="C918:C920"/>
    <mergeCell ref="D918:D920"/>
    <mergeCell ref="F918:F920"/>
    <mergeCell ref="E919:E920"/>
    <mergeCell ref="A933:A935"/>
    <mergeCell ref="B933:B935"/>
    <mergeCell ref="C933:C935"/>
    <mergeCell ref="D933:D935"/>
    <mergeCell ref="F933:F935"/>
    <mergeCell ref="E934:E935"/>
    <mergeCell ref="A930:A932"/>
    <mergeCell ref="B930:B932"/>
    <mergeCell ref="C930:C932"/>
    <mergeCell ref="D930:D932"/>
    <mergeCell ref="F930:F932"/>
    <mergeCell ref="E931:E932"/>
    <mergeCell ref="A927:A929"/>
    <mergeCell ref="B927:B929"/>
    <mergeCell ref="C927:C929"/>
    <mergeCell ref="D927:D929"/>
    <mergeCell ref="F927:F929"/>
    <mergeCell ref="E928:E929"/>
    <mergeCell ref="A942:A944"/>
    <mergeCell ref="B942:B944"/>
    <mergeCell ref="C942:C944"/>
    <mergeCell ref="D942:D944"/>
    <mergeCell ref="F942:F944"/>
    <mergeCell ref="E943:E944"/>
    <mergeCell ref="A939:A941"/>
    <mergeCell ref="B939:B941"/>
    <mergeCell ref="C939:C941"/>
    <mergeCell ref="D939:D941"/>
    <mergeCell ref="F939:F941"/>
    <mergeCell ref="E940:E941"/>
    <mergeCell ref="A936:A938"/>
    <mergeCell ref="B936:B938"/>
    <mergeCell ref="C936:C938"/>
    <mergeCell ref="D936:D938"/>
    <mergeCell ref="F936:F938"/>
    <mergeCell ref="E937:E938"/>
    <mergeCell ref="E955:E956"/>
    <mergeCell ref="A951:A953"/>
    <mergeCell ref="B951:B953"/>
    <mergeCell ref="C951:C953"/>
    <mergeCell ref="D951:D953"/>
    <mergeCell ref="F951:F953"/>
    <mergeCell ref="E952:E953"/>
    <mergeCell ref="A948:A950"/>
    <mergeCell ref="B948:B950"/>
    <mergeCell ref="C948:C950"/>
    <mergeCell ref="D948:D950"/>
    <mergeCell ref="F948:F950"/>
    <mergeCell ref="E949:E950"/>
    <mergeCell ref="A945:A947"/>
    <mergeCell ref="B945:B947"/>
    <mergeCell ref="C945:C947"/>
    <mergeCell ref="D945:D947"/>
    <mergeCell ref="F945:F947"/>
    <mergeCell ref="E946:E947"/>
    <mergeCell ref="D988:D989"/>
    <mergeCell ref="F988:F989"/>
    <mergeCell ref="A990:A991"/>
    <mergeCell ref="B990:B991"/>
    <mergeCell ref="C990:C991"/>
    <mergeCell ref="D990:D991"/>
    <mergeCell ref="F990:F991"/>
    <mergeCell ref="A986:A987"/>
    <mergeCell ref="B986:B987"/>
    <mergeCell ref="C986:C987"/>
    <mergeCell ref="D986:D987"/>
    <mergeCell ref="F986:F987"/>
    <mergeCell ref="A999:A1000"/>
    <mergeCell ref="B999:B1000"/>
    <mergeCell ref="C999:C1000"/>
    <mergeCell ref="D999:D1000"/>
    <mergeCell ref="F999:F1000"/>
    <mergeCell ref="A996:A997"/>
    <mergeCell ref="B996:B997"/>
    <mergeCell ref="C996:C997"/>
    <mergeCell ref="D996:D997"/>
    <mergeCell ref="F996:F997"/>
    <mergeCell ref="B998:P998"/>
    <mergeCell ref="A992:A993"/>
    <mergeCell ref="B992:B993"/>
    <mergeCell ref="C992:C993"/>
    <mergeCell ref="D992:D993"/>
    <mergeCell ref="F992:F993"/>
    <mergeCell ref="A994:A995"/>
    <mergeCell ref="A1005:A1006"/>
    <mergeCell ref="B1005:B1006"/>
    <mergeCell ref="C1005:C1006"/>
    <mergeCell ref="D1005:D1006"/>
    <mergeCell ref="F1005:F1006"/>
    <mergeCell ref="P1005:P1006"/>
    <mergeCell ref="A1003:A1004"/>
    <mergeCell ref="B1003:B1004"/>
    <mergeCell ref="C1003:C1004"/>
    <mergeCell ref="D1003:D1004"/>
    <mergeCell ref="F1003:F1004"/>
    <mergeCell ref="P1003:P1004"/>
    <mergeCell ref="P1009:P1011"/>
    <mergeCell ref="E1010:E1011"/>
    <mergeCell ref="A1007:A1008"/>
    <mergeCell ref="B1007:B1008"/>
    <mergeCell ref="C1007:C1008"/>
    <mergeCell ref="D1007:D1008"/>
    <mergeCell ref="F1007:F1008"/>
    <mergeCell ref="P1007:P1008"/>
    <mergeCell ref="A1017:A1018"/>
    <mergeCell ref="B1017:B1018"/>
    <mergeCell ref="C1017:C1018"/>
    <mergeCell ref="D1017:D1018"/>
    <mergeCell ref="F1017:F1018"/>
    <mergeCell ref="A1014:A1016"/>
    <mergeCell ref="B1014:B1016"/>
    <mergeCell ref="C1014:C1016"/>
    <mergeCell ref="D1014:D1016"/>
    <mergeCell ref="F1014:F1016"/>
    <mergeCell ref="A1009:A1011"/>
    <mergeCell ref="B1009:B1011"/>
    <mergeCell ref="C1009:C1011"/>
    <mergeCell ref="D1009:D1011"/>
    <mergeCell ref="F1009:F1011"/>
    <mergeCell ref="P1019:P1020"/>
    <mergeCell ref="A1021:A1022"/>
    <mergeCell ref="B1021:B1022"/>
    <mergeCell ref="C1021:C1022"/>
    <mergeCell ref="D1021:D1022"/>
    <mergeCell ref="F1021:F1022"/>
    <mergeCell ref="P1021:P1022"/>
    <mergeCell ref="A1019:A1020"/>
    <mergeCell ref="B1019:B1020"/>
    <mergeCell ref="C1019:C1020"/>
    <mergeCell ref="D1019:D1020"/>
    <mergeCell ref="F1019:F1020"/>
    <mergeCell ref="E1015:E1016"/>
    <mergeCell ref="A1025:A1026"/>
    <mergeCell ref="B1025:B1026"/>
    <mergeCell ref="C1025:C1026"/>
    <mergeCell ref="D1025:D1026"/>
    <mergeCell ref="F1025:F1026"/>
    <mergeCell ref="P1025:P1026"/>
    <mergeCell ref="A1023:A1024"/>
    <mergeCell ref="B1023:B1024"/>
    <mergeCell ref="C1023:C1024"/>
    <mergeCell ref="D1023:D1024"/>
    <mergeCell ref="F1023:F1024"/>
    <mergeCell ref="P1023:P1024"/>
    <mergeCell ref="A1045:A1047"/>
    <mergeCell ref="B1045:B1047"/>
    <mergeCell ref="C1045:C1047"/>
    <mergeCell ref="D1045:D1047"/>
    <mergeCell ref="F1045:F1047"/>
    <mergeCell ref="E1046:E1047"/>
    <mergeCell ref="B1040:C1040"/>
    <mergeCell ref="A1041:A1044"/>
    <mergeCell ref="B1041:B1044"/>
    <mergeCell ref="C1041:C1044"/>
    <mergeCell ref="D1041:D1044"/>
    <mergeCell ref="F1041:F1044"/>
    <mergeCell ref="E1042:E1044"/>
    <mergeCell ref="A1027:A1028"/>
    <mergeCell ref="B1027:B1028"/>
    <mergeCell ref="C1027:C1028"/>
    <mergeCell ref="D1027:D1028"/>
    <mergeCell ref="F1027:F1028"/>
    <mergeCell ref="B1037:M1037"/>
    <mergeCell ref="B1038:L1038"/>
    <mergeCell ref="A1054:A1056"/>
    <mergeCell ref="B1054:B1056"/>
    <mergeCell ref="C1054:C1056"/>
    <mergeCell ref="D1054:D1056"/>
    <mergeCell ref="F1054:F1056"/>
    <mergeCell ref="E1055:E1056"/>
    <mergeCell ref="A1051:A1053"/>
    <mergeCell ref="B1051:B1053"/>
    <mergeCell ref="C1051:C1053"/>
    <mergeCell ref="D1051:D1053"/>
    <mergeCell ref="F1051:F1053"/>
    <mergeCell ref="E1052:E1053"/>
    <mergeCell ref="A1048:A1050"/>
    <mergeCell ref="B1048:B1050"/>
    <mergeCell ref="C1048:C1050"/>
    <mergeCell ref="D1048:D1050"/>
    <mergeCell ref="F1048:F1050"/>
    <mergeCell ref="E1049:E1050"/>
    <mergeCell ref="A1063:A1065"/>
    <mergeCell ref="B1063:B1065"/>
    <mergeCell ref="C1063:C1065"/>
    <mergeCell ref="D1063:D1065"/>
    <mergeCell ref="F1063:F1065"/>
    <mergeCell ref="E1064:E1065"/>
    <mergeCell ref="A1060:A1062"/>
    <mergeCell ref="B1060:B1062"/>
    <mergeCell ref="C1060:C1062"/>
    <mergeCell ref="D1060:D1062"/>
    <mergeCell ref="F1060:F1062"/>
    <mergeCell ref="E1061:E1062"/>
    <mergeCell ref="A1057:A1059"/>
    <mergeCell ref="B1057:B1059"/>
    <mergeCell ref="C1057:C1059"/>
    <mergeCell ref="D1057:D1059"/>
    <mergeCell ref="F1057:F1059"/>
    <mergeCell ref="E1058:E1059"/>
    <mergeCell ref="A1072:A1074"/>
    <mergeCell ref="B1072:B1074"/>
    <mergeCell ref="C1072:C1074"/>
    <mergeCell ref="D1072:D1074"/>
    <mergeCell ref="F1072:F1074"/>
    <mergeCell ref="E1073:E1074"/>
    <mergeCell ref="A1069:A1071"/>
    <mergeCell ref="B1069:B1071"/>
    <mergeCell ref="C1069:C1071"/>
    <mergeCell ref="D1069:D1071"/>
    <mergeCell ref="F1069:F1071"/>
    <mergeCell ref="E1070:E1071"/>
    <mergeCell ref="A1066:A1068"/>
    <mergeCell ref="B1066:B1068"/>
    <mergeCell ref="C1066:C1068"/>
    <mergeCell ref="D1066:D1068"/>
    <mergeCell ref="F1066:F1068"/>
    <mergeCell ref="E1067:E1068"/>
    <mergeCell ref="A1081:A1083"/>
    <mergeCell ref="B1081:B1083"/>
    <mergeCell ref="C1081:C1083"/>
    <mergeCell ref="D1081:D1083"/>
    <mergeCell ref="F1081:F1083"/>
    <mergeCell ref="E1082:E1083"/>
    <mergeCell ref="A1078:A1080"/>
    <mergeCell ref="B1078:B1080"/>
    <mergeCell ref="C1078:C1080"/>
    <mergeCell ref="D1078:D1080"/>
    <mergeCell ref="F1078:F1080"/>
    <mergeCell ref="E1079:E1080"/>
    <mergeCell ref="A1075:A1077"/>
    <mergeCell ref="B1075:B1077"/>
    <mergeCell ref="C1075:C1077"/>
    <mergeCell ref="D1075:D1077"/>
    <mergeCell ref="F1075:F1077"/>
    <mergeCell ref="E1076:E1077"/>
    <mergeCell ref="A1091:A1094"/>
    <mergeCell ref="B1091:B1094"/>
    <mergeCell ref="C1091:C1094"/>
    <mergeCell ref="D1091:D1094"/>
    <mergeCell ref="F1091:F1094"/>
    <mergeCell ref="E1092:E1094"/>
    <mergeCell ref="A1087:A1090"/>
    <mergeCell ref="B1087:B1090"/>
    <mergeCell ref="C1087:C1090"/>
    <mergeCell ref="D1087:D1090"/>
    <mergeCell ref="F1087:F1090"/>
    <mergeCell ref="E1088:E1090"/>
    <mergeCell ref="A1084:A1086"/>
    <mergeCell ref="B1084:B1086"/>
    <mergeCell ref="C1084:C1086"/>
    <mergeCell ref="D1084:D1086"/>
    <mergeCell ref="F1084:F1086"/>
    <mergeCell ref="E1085:E1086"/>
    <mergeCell ref="A1105:A1107"/>
    <mergeCell ref="B1105:B1107"/>
    <mergeCell ref="C1105:C1107"/>
    <mergeCell ref="D1105:D1107"/>
    <mergeCell ref="F1105:F1107"/>
    <mergeCell ref="E1106:E1107"/>
    <mergeCell ref="A1099:A1102"/>
    <mergeCell ref="B1099:B1102"/>
    <mergeCell ref="C1099:C1102"/>
    <mergeCell ref="D1099:D1102"/>
    <mergeCell ref="F1099:F1102"/>
    <mergeCell ref="E1100:E1102"/>
    <mergeCell ref="A1095:A1098"/>
    <mergeCell ref="B1095:B1098"/>
    <mergeCell ref="C1095:C1098"/>
    <mergeCell ref="D1095:D1098"/>
    <mergeCell ref="F1095:F1098"/>
    <mergeCell ref="E1096:E1098"/>
    <mergeCell ref="B1103:J1103"/>
    <mergeCell ref="B1104:C1104"/>
    <mergeCell ref="A1114:A1116"/>
    <mergeCell ref="B1114:B1116"/>
    <mergeCell ref="C1114:C1116"/>
    <mergeCell ref="D1114:D1116"/>
    <mergeCell ref="F1114:F1116"/>
    <mergeCell ref="E1115:E1116"/>
    <mergeCell ref="A1111:A1113"/>
    <mergeCell ref="B1111:B1113"/>
    <mergeCell ref="C1111:C1113"/>
    <mergeCell ref="D1111:D1113"/>
    <mergeCell ref="F1111:F1113"/>
    <mergeCell ref="E1112:E1113"/>
    <mergeCell ref="A1108:A1110"/>
    <mergeCell ref="B1108:B1110"/>
    <mergeCell ref="C1108:C1110"/>
    <mergeCell ref="D1108:D1110"/>
    <mergeCell ref="F1108:F1110"/>
    <mergeCell ref="E1109:E1110"/>
    <mergeCell ref="A1123:A1125"/>
    <mergeCell ref="B1123:B1125"/>
    <mergeCell ref="C1123:C1125"/>
    <mergeCell ref="D1123:D1125"/>
    <mergeCell ref="F1123:F1125"/>
    <mergeCell ref="E1124:E1125"/>
    <mergeCell ref="A1120:A1122"/>
    <mergeCell ref="B1120:B1122"/>
    <mergeCell ref="C1120:C1122"/>
    <mergeCell ref="D1120:D1122"/>
    <mergeCell ref="F1120:F1122"/>
    <mergeCell ref="E1121:E1122"/>
    <mergeCell ref="A1117:A1119"/>
    <mergeCell ref="B1117:B1119"/>
    <mergeCell ref="C1117:C1119"/>
    <mergeCell ref="D1117:D1119"/>
    <mergeCell ref="F1117:F1119"/>
    <mergeCell ref="E1118:E1119"/>
    <mergeCell ref="A1129:A1131"/>
    <mergeCell ref="B1129:B1131"/>
    <mergeCell ref="C1129:C1131"/>
    <mergeCell ref="D1129:D1131"/>
    <mergeCell ref="F1129:F1131"/>
    <mergeCell ref="E1130:E1131"/>
    <mergeCell ref="A1126:A1128"/>
    <mergeCell ref="B1126:B1128"/>
    <mergeCell ref="C1126:C1128"/>
    <mergeCell ref="D1126:D1128"/>
    <mergeCell ref="F1126:F1128"/>
    <mergeCell ref="E1127:E1128"/>
    <mergeCell ref="A1141:A1143"/>
    <mergeCell ref="B1141:B1143"/>
    <mergeCell ref="C1141:C1143"/>
    <mergeCell ref="D1141:D1143"/>
    <mergeCell ref="F1141:F1143"/>
    <mergeCell ref="E1142:E1143"/>
    <mergeCell ref="A1138:A1140"/>
    <mergeCell ref="B1138:B1140"/>
    <mergeCell ref="C1138:C1140"/>
    <mergeCell ref="D1138:D1140"/>
    <mergeCell ref="F1138:F1140"/>
    <mergeCell ref="E1139:E1140"/>
    <mergeCell ref="B1132:P1132"/>
    <mergeCell ref="B1134:C1134"/>
    <mergeCell ref="A1135:A1137"/>
    <mergeCell ref="B1135:B1137"/>
    <mergeCell ref="C1135:C1137"/>
    <mergeCell ref="D1135:D1137"/>
    <mergeCell ref="F1135:F1137"/>
    <mergeCell ref="E1136:E1137"/>
    <mergeCell ref="A1150:A1152"/>
    <mergeCell ref="B1150:B1152"/>
    <mergeCell ref="C1150:C1152"/>
    <mergeCell ref="D1150:D1152"/>
    <mergeCell ref="F1150:F1152"/>
    <mergeCell ref="E1151:E1152"/>
    <mergeCell ref="A1147:A1149"/>
    <mergeCell ref="B1147:B1149"/>
    <mergeCell ref="C1147:C1149"/>
    <mergeCell ref="D1147:D1149"/>
    <mergeCell ref="F1147:F1149"/>
    <mergeCell ref="E1148:E1149"/>
    <mergeCell ref="A1144:A1146"/>
    <mergeCell ref="B1144:B1146"/>
    <mergeCell ref="C1144:C1146"/>
    <mergeCell ref="D1144:D1146"/>
    <mergeCell ref="F1144:F1146"/>
    <mergeCell ref="E1145:E1146"/>
    <mergeCell ref="B1166:P1166"/>
    <mergeCell ref="B1169:P1169"/>
    <mergeCell ref="A1153:A1155"/>
    <mergeCell ref="B1153:B1155"/>
    <mergeCell ref="C1153:C1155"/>
    <mergeCell ref="D1153:D1155"/>
    <mergeCell ref="F1153:F1155"/>
    <mergeCell ref="E1154:E1155"/>
    <mergeCell ref="B1165:G1165"/>
    <mergeCell ref="A1190:XFD1190"/>
    <mergeCell ref="B1191:N1191"/>
    <mergeCell ref="B1199:N1199"/>
    <mergeCell ref="B1200:I1200"/>
    <mergeCell ref="B1204:C1204"/>
    <mergeCell ref="B1188:P1188"/>
    <mergeCell ref="A1214:A1215"/>
    <mergeCell ref="D1214:D1215"/>
    <mergeCell ref="E1214:E1215"/>
    <mergeCell ref="A1205:A1206"/>
    <mergeCell ref="B1205:B1206"/>
    <mergeCell ref="C1205:C1206"/>
    <mergeCell ref="D1205:D1206"/>
    <mergeCell ref="F1205:F1206"/>
    <mergeCell ref="B1164:N1164"/>
    <mergeCell ref="A1283:A1286"/>
    <mergeCell ref="B1283:B1286"/>
    <mergeCell ref="C1283:C1286"/>
    <mergeCell ref="D1283:D1286"/>
    <mergeCell ref="E1284:E1286"/>
    <mergeCell ref="F1284:F1286"/>
    <mergeCell ref="B1216:M1216"/>
    <mergeCell ref="B1217:J1217"/>
    <mergeCell ref="A1218:A1219"/>
    <mergeCell ref="B1218:B1219"/>
    <mergeCell ref="C1218:C1219"/>
    <mergeCell ref="B1235:P1235"/>
    <mergeCell ref="B1260:G1260"/>
    <mergeCell ref="B1268:F1268"/>
    <mergeCell ref="B1258:P1258"/>
    <mergeCell ref="A1259:P1259"/>
    <mergeCell ref="A1271:A1272"/>
    <mergeCell ref="B1271:B1272"/>
    <mergeCell ref="C1271:C1272"/>
    <mergeCell ref="F1271:F1272"/>
    <mergeCell ref="P1271:P1272"/>
    <mergeCell ref="B1262:P1262"/>
    <mergeCell ref="A1275:A1276"/>
    <mergeCell ref="B1275:B1276"/>
    <mergeCell ref="C1275:C1276"/>
    <mergeCell ref="D1275:D1276"/>
    <mergeCell ref="F1275:F1276"/>
    <mergeCell ref="A1273:A1274"/>
    <mergeCell ref="B1273:B1274"/>
    <mergeCell ref="C1273:C1274"/>
    <mergeCell ref="D1273:D1274"/>
    <mergeCell ref="F1273:F1274"/>
    <mergeCell ref="A1294:A1296"/>
    <mergeCell ref="B1294:B1296"/>
    <mergeCell ref="C1294:C1296"/>
    <mergeCell ref="D1294:D1296"/>
    <mergeCell ref="F1294:F1296"/>
    <mergeCell ref="E1295:E1296"/>
    <mergeCell ref="A1291:A1293"/>
    <mergeCell ref="B1291:B1293"/>
    <mergeCell ref="C1291:C1293"/>
    <mergeCell ref="D1291:D1293"/>
    <mergeCell ref="F1291:F1293"/>
    <mergeCell ref="E1292:E1293"/>
    <mergeCell ref="A1288:A1290"/>
    <mergeCell ref="B1288:B1290"/>
    <mergeCell ref="C1288:C1290"/>
    <mergeCell ref="D1288:D1290"/>
    <mergeCell ref="F1288:F1290"/>
    <mergeCell ref="E1289:E1290"/>
    <mergeCell ref="E1307:E1308"/>
    <mergeCell ref="A1303:A1305"/>
    <mergeCell ref="B1303:B1305"/>
    <mergeCell ref="C1303:C1305"/>
    <mergeCell ref="D1303:D1305"/>
    <mergeCell ref="F1303:F1305"/>
    <mergeCell ref="E1304:E1305"/>
    <mergeCell ref="A1300:A1302"/>
    <mergeCell ref="B1300:B1302"/>
    <mergeCell ref="C1300:C1302"/>
    <mergeCell ref="D1300:D1302"/>
    <mergeCell ref="F1300:F1302"/>
    <mergeCell ref="E1301:E1302"/>
    <mergeCell ref="A1297:A1299"/>
    <mergeCell ref="B1297:B1299"/>
    <mergeCell ref="C1297:C1299"/>
    <mergeCell ref="D1297:D1299"/>
    <mergeCell ref="F1297:F1299"/>
    <mergeCell ref="E1298:E1299"/>
    <mergeCell ref="B1317:E1317"/>
    <mergeCell ref="B1319:I1319"/>
    <mergeCell ref="B1321:N1321"/>
    <mergeCell ref="B1323:N1323"/>
    <mergeCell ref="B1324:F1324"/>
    <mergeCell ref="B1329:P1329"/>
    <mergeCell ref="B1326:P1326"/>
    <mergeCell ref="B1339:G1339"/>
    <mergeCell ref="B1340:G1340"/>
    <mergeCell ref="B1343:P1343"/>
    <mergeCell ref="B1344:C1344"/>
    <mergeCell ref="A1345:A1346"/>
    <mergeCell ref="B1345:B1346"/>
    <mergeCell ref="C1345:C1346"/>
    <mergeCell ref="D1345:D1346"/>
    <mergeCell ref="F1345:F1346"/>
    <mergeCell ref="A969:A971"/>
    <mergeCell ref="B969:B971"/>
    <mergeCell ref="C969:C971"/>
    <mergeCell ref="D969:D971"/>
    <mergeCell ref="F969:F971"/>
    <mergeCell ref="E970:E971"/>
    <mergeCell ref="A1309:A1310"/>
    <mergeCell ref="B1309:B1310"/>
    <mergeCell ref="C1309:C1310"/>
    <mergeCell ref="D1309:D1310"/>
    <mergeCell ref="F1309:F1310"/>
    <mergeCell ref="A1306:A1308"/>
    <mergeCell ref="B1306:B1308"/>
    <mergeCell ref="C1306:C1308"/>
    <mergeCell ref="D1306:D1308"/>
    <mergeCell ref="F1306:F1308"/>
    <mergeCell ref="A966:A968"/>
    <mergeCell ref="B966:B968"/>
    <mergeCell ref="C966:C968"/>
    <mergeCell ref="D966:D968"/>
    <mergeCell ref="F966:F968"/>
    <mergeCell ref="E967:E968"/>
    <mergeCell ref="A963:A965"/>
    <mergeCell ref="B963:B965"/>
    <mergeCell ref="C963:C965"/>
    <mergeCell ref="A417:A418"/>
    <mergeCell ref="B417:B418"/>
    <mergeCell ref="C417:C418"/>
    <mergeCell ref="F417:F418"/>
    <mergeCell ref="A419:A420"/>
    <mergeCell ref="B419:B420"/>
    <mergeCell ref="C419:C420"/>
    <mergeCell ref="F419:F420"/>
    <mergeCell ref="A421:A422"/>
    <mergeCell ref="B421:B422"/>
    <mergeCell ref="C421:C422"/>
    <mergeCell ref="F421:F422"/>
    <mergeCell ref="A423:A424"/>
    <mergeCell ref="B423:B424"/>
    <mergeCell ref="C423:C424"/>
    <mergeCell ref="F423:F424"/>
    <mergeCell ref="A425:A426"/>
    <mergeCell ref="B425:B426"/>
    <mergeCell ref="D963:D965"/>
    <mergeCell ref="F963:F965"/>
    <mergeCell ref="C954:C956"/>
    <mergeCell ref="D954:D956"/>
    <mergeCell ref="F954:F956"/>
    <mergeCell ref="A634:A635"/>
    <mergeCell ref="B634:B635"/>
    <mergeCell ref="C634:C635"/>
    <mergeCell ref="D634:D635"/>
    <mergeCell ref="F634:F635"/>
    <mergeCell ref="A811:A812"/>
    <mergeCell ref="B811:B812"/>
    <mergeCell ref="C811:C812"/>
    <mergeCell ref="D811:D812"/>
    <mergeCell ref="F811:F812"/>
    <mergeCell ref="A813:A814"/>
    <mergeCell ref="B813:B814"/>
    <mergeCell ref="C813:C814"/>
    <mergeCell ref="D813:D814"/>
    <mergeCell ref="F813:F814"/>
    <mergeCell ref="A622:A623"/>
    <mergeCell ref="B622:B623"/>
    <mergeCell ref="C622:C623"/>
    <mergeCell ref="D622:D623"/>
    <mergeCell ref="F622:F623"/>
    <mergeCell ref="A626:A627"/>
    <mergeCell ref="B626:B627"/>
    <mergeCell ref="C626:C627"/>
    <mergeCell ref="D626:D627"/>
    <mergeCell ref="F626:F627"/>
    <mergeCell ref="A630:A631"/>
    <mergeCell ref="B630:B631"/>
    <mergeCell ref="C630:C631"/>
    <mergeCell ref="D630:D631"/>
    <mergeCell ref="F630:F631"/>
    <mergeCell ref="E800:E802"/>
    <mergeCell ref="F799:F802"/>
    <mergeCell ref="A815:A816"/>
    <mergeCell ref="B815:B816"/>
    <mergeCell ref="C815:C816"/>
    <mergeCell ref="D815:D816"/>
    <mergeCell ref="F815:F816"/>
    <mergeCell ref="A834:A836"/>
    <mergeCell ref="B834:B836"/>
    <mergeCell ref="C834:C836"/>
    <mergeCell ref="D834:D836"/>
    <mergeCell ref="F834:F836"/>
    <mergeCell ref="E835:E836"/>
    <mergeCell ref="A838:A839"/>
    <mergeCell ref="B838:B839"/>
    <mergeCell ref="C838:C839"/>
    <mergeCell ref="D837:D839"/>
    <mergeCell ref="F837:F839"/>
    <mergeCell ref="E838:E839"/>
    <mergeCell ref="A817:A818"/>
    <mergeCell ref="B817:B818"/>
    <mergeCell ref="C817:C818"/>
    <mergeCell ref="D817:D818"/>
    <mergeCell ref="F817:F818"/>
    <mergeCell ref="A819:A820"/>
    <mergeCell ref="B819:B820"/>
    <mergeCell ref="C819:C820"/>
    <mergeCell ref="D819:D820"/>
    <mergeCell ref="F819:F820"/>
    <mergeCell ref="C821:C822"/>
    <mergeCell ref="B821:B822"/>
    <mergeCell ref="F821:F822"/>
    <mergeCell ref="A821:A822"/>
    <mergeCell ref="A823:A824"/>
    <mergeCell ref="D843:D845"/>
    <mergeCell ref="E844:E845"/>
    <mergeCell ref="F843:F845"/>
    <mergeCell ref="F840:F842"/>
    <mergeCell ref="A846:A848"/>
    <mergeCell ref="B846:B848"/>
    <mergeCell ref="C846:C848"/>
    <mergeCell ref="D846:D848"/>
    <mergeCell ref="F846:F848"/>
    <mergeCell ref="E847:E848"/>
    <mergeCell ref="A983:A985"/>
    <mergeCell ref="B983:B985"/>
    <mergeCell ref="C983:C985"/>
    <mergeCell ref="D983:D985"/>
    <mergeCell ref="E984:E985"/>
    <mergeCell ref="F983:F985"/>
    <mergeCell ref="B840:B842"/>
    <mergeCell ref="A840:A842"/>
    <mergeCell ref="C840:C842"/>
    <mergeCell ref="D840:D842"/>
    <mergeCell ref="E841:E842"/>
    <mergeCell ref="E964:E965"/>
    <mergeCell ref="A960:A962"/>
    <mergeCell ref="B960:B962"/>
    <mergeCell ref="A957:A959"/>
    <mergeCell ref="B957:B959"/>
    <mergeCell ref="C957:C959"/>
    <mergeCell ref="D957:D959"/>
    <mergeCell ref="F957:F959"/>
    <mergeCell ref="E958:E959"/>
    <mergeCell ref="A954:A956"/>
    <mergeCell ref="B954:B956"/>
  </mergeCells>
  <pageMargins left="0.19685039370078741" right="0.19685039370078741" top="0.39370078740157483" bottom="0.39370078740157483" header="0.19685039370078741" footer="0.19685039370078741"/>
  <pageSetup paperSize="9" scale="37" fitToHeight="0" orientation="landscape" useFirstPageNumber="1" r:id="rId1"/>
  <headerFooter differentFirst="1">
    <oddFooter>&amp;C&amp;P</oddFooter>
  </headerFooter>
  <rowBreaks count="6" manualBreakCount="6">
    <brk id="70" max="15" man="1"/>
    <brk id="263" max="15" man="1"/>
    <brk id="566" max="15" man="1"/>
    <brk id="597" max="15" man="1"/>
    <brk id="676" max="15" man="1"/>
    <brk id="709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русс кратко (Семей)</vt:lpstr>
      <vt:lpstr>'русс кратко (Семей)'!Print_Titles</vt:lpstr>
      <vt:lpstr>'русс кратко (Семей)'!Заголовки_для_печати</vt:lpstr>
      <vt:lpstr>'русс кратко (Семей)'!Область_печати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Чикеева</dc:creator>
  <cp:lastModifiedBy>508</cp:lastModifiedBy>
  <cp:revision>55</cp:revision>
  <cp:lastPrinted>2026-08-28T06:38:46Z</cp:lastPrinted>
  <dcterms:created xsi:type="dcterms:W3CDTF">2015-06-05T18:19:34Z</dcterms:created>
  <dcterms:modified xsi:type="dcterms:W3CDTF">2026-08-28T08:54:02Z</dcterms:modified>
</cp:coreProperties>
</file>