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1\Desktop\Катон 18.03.26\Катон 18.03.26\"/>
    </mc:Choice>
  </mc:AlternateContent>
  <xr:revisionPtr revIDLastSave="0" documentId="13_ncr:1_{D92188AC-1F00-443B-BC7C-5376AAD43BEB}"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Titles" localSheetId="0">Sheet1!$9:$10</definedName>
    <definedName name="_xlnm.Print_Area" localSheetId="0">Sheet1!$A$1:$P$852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280" i="1" l="1"/>
  <c r="M277" i="1" s="1"/>
  <c r="L280" i="1"/>
  <c r="L277" i="1" s="1"/>
  <c r="K280" i="1"/>
  <c r="K277" i="1" s="1"/>
  <c r="J280" i="1"/>
  <c r="I280" i="1"/>
  <c r="H280" i="1"/>
  <c r="G280" i="1"/>
  <c r="J277" i="1"/>
  <c r="I277" i="1"/>
  <c r="H277" i="1"/>
  <c r="G277" i="1"/>
  <c r="H844" i="1" l="1"/>
  <c r="I844" i="1"/>
  <c r="J844" i="1"/>
  <c r="K844" i="1"/>
  <c r="L844" i="1"/>
  <c r="M844" i="1"/>
  <c r="G844" i="1"/>
  <c r="G845" i="1"/>
  <c r="G846" i="1"/>
  <c r="H846" i="1"/>
  <c r="I846" i="1"/>
  <c r="J846" i="1"/>
  <c r="K846" i="1"/>
  <c r="L846" i="1"/>
  <c r="M846" i="1"/>
  <c r="G847" i="1"/>
  <c r="H847" i="1"/>
  <c r="I847" i="1"/>
  <c r="J847" i="1"/>
  <c r="K847" i="1"/>
  <c r="L847" i="1"/>
  <c r="M847" i="1"/>
  <c r="G848" i="1"/>
  <c r="H848" i="1"/>
  <c r="I848" i="1"/>
  <c r="J848" i="1"/>
  <c r="K848" i="1"/>
  <c r="L848" i="1"/>
  <c r="M848" i="1"/>
  <c r="H849" i="1"/>
  <c r="H845" i="1" s="1"/>
  <c r="I849" i="1"/>
  <c r="I845" i="1" s="1"/>
  <c r="J849" i="1"/>
  <c r="J845" i="1" s="1"/>
  <c r="K849" i="1"/>
  <c r="K845" i="1" s="1"/>
  <c r="L849" i="1"/>
  <c r="L845" i="1" s="1"/>
  <c r="M849" i="1"/>
  <c r="M845" i="1" s="1"/>
  <c r="G849" i="1"/>
  <c r="H840" i="1"/>
  <c r="I840" i="1"/>
  <c r="J840" i="1"/>
  <c r="K840" i="1"/>
  <c r="L840" i="1"/>
  <c r="M840" i="1"/>
  <c r="G840" i="1"/>
  <c r="G841" i="1"/>
  <c r="H841" i="1"/>
  <c r="I841" i="1"/>
  <c r="J841" i="1"/>
  <c r="K841" i="1"/>
  <c r="L841" i="1"/>
  <c r="M841" i="1"/>
  <c r="G842" i="1"/>
  <c r="H842" i="1"/>
  <c r="I842" i="1"/>
  <c r="J842" i="1"/>
  <c r="K842" i="1"/>
  <c r="L842" i="1"/>
  <c r="M842" i="1"/>
  <c r="G843" i="1"/>
  <c r="H843" i="1"/>
  <c r="I843" i="1"/>
  <c r="J843" i="1"/>
  <c r="K843" i="1"/>
  <c r="L843" i="1"/>
  <c r="M843" i="1"/>
  <c r="H832" i="1"/>
  <c r="I832" i="1"/>
  <c r="J832" i="1"/>
  <c r="K832" i="1"/>
  <c r="L832" i="1"/>
  <c r="M832" i="1"/>
  <c r="G832" i="1"/>
  <c r="H835" i="1"/>
  <c r="I835" i="1"/>
  <c r="J835" i="1"/>
  <c r="K835" i="1"/>
  <c r="L835" i="1"/>
  <c r="M835" i="1"/>
  <c r="G835" i="1"/>
  <c r="H834" i="1"/>
  <c r="I834" i="1"/>
  <c r="J834" i="1"/>
  <c r="K834" i="1"/>
  <c r="L834" i="1"/>
  <c r="M834" i="1"/>
  <c r="G834" i="1"/>
  <c r="H798" i="1"/>
  <c r="I798" i="1"/>
  <c r="J798" i="1"/>
  <c r="K798" i="1"/>
  <c r="L798" i="1"/>
  <c r="M798" i="1"/>
  <c r="G798" i="1"/>
  <c r="H800" i="1"/>
  <c r="H801" i="1"/>
  <c r="I801" i="1"/>
  <c r="J801" i="1"/>
  <c r="K801" i="1"/>
  <c r="L801" i="1"/>
  <c r="M801" i="1"/>
  <c r="G801" i="1"/>
  <c r="H745" i="1"/>
  <c r="I745" i="1"/>
  <c r="J745" i="1"/>
  <c r="K745" i="1"/>
  <c r="L745" i="1"/>
  <c r="M745" i="1"/>
  <c r="G745" i="1"/>
  <c r="G746" i="1"/>
  <c r="H746" i="1"/>
  <c r="I746" i="1"/>
  <c r="J746" i="1"/>
  <c r="K746" i="1"/>
  <c r="L746" i="1"/>
  <c r="M746" i="1"/>
  <c r="G747" i="1"/>
  <c r="H747" i="1"/>
  <c r="I747" i="1"/>
  <c r="J747" i="1"/>
  <c r="K747" i="1"/>
  <c r="L747" i="1"/>
  <c r="M747" i="1"/>
  <c r="G748" i="1"/>
  <c r="H748" i="1"/>
  <c r="I748" i="1"/>
  <c r="J748" i="1"/>
  <c r="K748" i="1"/>
  <c r="L748" i="1"/>
  <c r="M748" i="1"/>
  <c r="H749" i="1"/>
  <c r="I749" i="1"/>
  <c r="J749" i="1"/>
  <c r="K749" i="1"/>
  <c r="L749" i="1"/>
  <c r="M749" i="1"/>
  <c r="G749" i="1"/>
  <c r="H720" i="1"/>
  <c r="I720" i="1"/>
  <c r="J720" i="1"/>
  <c r="K720" i="1"/>
  <c r="L720" i="1"/>
  <c r="M720" i="1"/>
  <c r="G720" i="1"/>
  <c r="I722" i="1"/>
  <c r="H735" i="1"/>
  <c r="I735" i="1"/>
  <c r="J735" i="1"/>
  <c r="K735" i="1"/>
  <c r="L735" i="1"/>
  <c r="M735" i="1"/>
  <c r="G735" i="1"/>
  <c r="H734" i="1"/>
  <c r="I734" i="1"/>
  <c r="J734" i="1"/>
  <c r="K734" i="1"/>
  <c r="L734" i="1"/>
  <c r="M734" i="1"/>
  <c r="G734" i="1"/>
  <c r="K546" i="1"/>
  <c r="L546" i="1"/>
  <c r="M546" i="1"/>
  <c r="G546" i="1"/>
  <c r="M699" i="1"/>
  <c r="H712" i="1"/>
  <c r="I712" i="1"/>
  <c r="I710" i="1" s="1"/>
  <c r="J712" i="1"/>
  <c r="J710" i="1" s="1"/>
  <c r="K712" i="1"/>
  <c r="K710" i="1" s="1"/>
  <c r="L712" i="1"/>
  <c r="L710" i="1" s="1"/>
  <c r="M712" i="1"/>
  <c r="G712" i="1"/>
  <c r="H714" i="1"/>
  <c r="I714" i="1"/>
  <c r="J714" i="1"/>
  <c r="K714" i="1"/>
  <c r="L714" i="1"/>
  <c r="M714" i="1"/>
  <c r="G714" i="1"/>
  <c r="H701" i="1"/>
  <c r="H699" i="1" s="1"/>
  <c r="I701" i="1"/>
  <c r="I699" i="1" s="1"/>
  <c r="J701" i="1"/>
  <c r="J699" i="1" s="1"/>
  <c r="K701" i="1"/>
  <c r="K699" i="1" s="1"/>
  <c r="L701" i="1"/>
  <c r="L699" i="1" s="1"/>
  <c r="G701" i="1"/>
  <c r="G699" i="1" s="1"/>
  <c r="M677" i="1"/>
  <c r="H676" i="1"/>
  <c r="I676" i="1"/>
  <c r="J676" i="1"/>
  <c r="K676" i="1"/>
  <c r="L676" i="1"/>
  <c r="M676" i="1"/>
  <c r="M675" i="1" s="1"/>
  <c r="G676" i="1"/>
  <c r="H646" i="1"/>
  <c r="H645" i="1"/>
  <c r="I645" i="1"/>
  <c r="J645" i="1"/>
  <c r="K645" i="1"/>
  <c r="L645" i="1"/>
  <c r="M645" i="1"/>
  <c r="G645" i="1"/>
  <c r="I646" i="1"/>
  <c r="J646" i="1"/>
  <c r="K646" i="1"/>
  <c r="L646" i="1"/>
  <c r="M646" i="1"/>
  <c r="G646" i="1"/>
  <c r="I647" i="1"/>
  <c r="H648" i="1"/>
  <c r="I648" i="1"/>
  <c r="J648" i="1"/>
  <c r="K648" i="1"/>
  <c r="L648" i="1"/>
  <c r="M648" i="1"/>
  <c r="G648" i="1"/>
  <c r="H626" i="1"/>
  <c r="H624" i="1" s="1"/>
  <c r="I626" i="1"/>
  <c r="I624" i="1" s="1"/>
  <c r="J626" i="1"/>
  <c r="J624" i="1" s="1"/>
  <c r="K626" i="1"/>
  <c r="K624" i="1" s="1"/>
  <c r="L626" i="1"/>
  <c r="L624" i="1" s="1"/>
  <c r="M626" i="1"/>
  <c r="M624" i="1" s="1"/>
  <c r="G626" i="1"/>
  <c r="G624" i="1" s="1"/>
  <c r="H608" i="1"/>
  <c r="I608" i="1"/>
  <c r="J608" i="1"/>
  <c r="K608" i="1"/>
  <c r="L608" i="1"/>
  <c r="M608" i="1"/>
  <c r="G608" i="1"/>
  <c r="K607" i="1"/>
  <c r="K605" i="1" s="1"/>
  <c r="H553" i="1"/>
  <c r="H607" i="1" s="1"/>
  <c r="I553" i="1"/>
  <c r="I607" i="1" s="1"/>
  <c r="J553" i="1"/>
  <c r="J607" i="1" s="1"/>
  <c r="K553" i="1"/>
  <c r="L553" i="1"/>
  <c r="L607" i="1" s="1"/>
  <c r="L605" i="1" s="1"/>
  <c r="M553" i="1"/>
  <c r="M607" i="1" s="1"/>
  <c r="M605" i="1" s="1"/>
  <c r="G553" i="1"/>
  <c r="G607" i="1" s="1"/>
  <c r="G605" i="1" s="1"/>
  <c r="H537" i="1"/>
  <c r="I537" i="1"/>
  <c r="J537" i="1"/>
  <c r="K537" i="1"/>
  <c r="L537" i="1"/>
  <c r="M537" i="1"/>
  <c r="G537" i="1"/>
  <c r="H538" i="1"/>
  <c r="I538" i="1"/>
  <c r="J538" i="1"/>
  <c r="K538" i="1"/>
  <c r="L538" i="1"/>
  <c r="M538" i="1"/>
  <c r="M536" i="1" s="1"/>
  <c r="G538" i="1"/>
  <c r="G536" i="1" s="1"/>
  <c r="H540" i="1"/>
  <c r="I540" i="1"/>
  <c r="J540" i="1"/>
  <c r="K540" i="1"/>
  <c r="L540" i="1"/>
  <c r="M540" i="1"/>
  <c r="G540" i="1"/>
  <c r="H516" i="1"/>
  <c r="H514" i="1" s="1"/>
  <c r="I516" i="1"/>
  <c r="J516" i="1"/>
  <c r="K516" i="1"/>
  <c r="L516" i="1"/>
  <c r="M516" i="1"/>
  <c r="H508" i="1"/>
  <c r="I508" i="1"/>
  <c r="J508" i="1"/>
  <c r="K508" i="1"/>
  <c r="L508" i="1"/>
  <c r="M508" i="1"/>
  <c r="G508" i="1"/>
  <c r="H507" i="1"/>
  <c r="I507" i="1"/>
  <c r="J507" i="1"/>
  <c r="K507" i="1"/>
  <c r="L507" i="1"/>
  <c r="M507" i="1"/>
  <c r="G507" i="1"/>
  <c r="H488" i="1"/>
  <c r="I488" i="1"/>
  <c r="J488" i="1"/>
  <c r="K488" i="1"/>
  <c r="L488" i="1"/>
  <c r="M488" i="1"/>
  <c r="G488" i="1"/>
  <c r="G487" i="1"/>
  <c r="G436" i="1"/>
  <c r="J644" i="1" l="1"/>
  <c r="H710" i="1"/>
  <c r="G710" i="1"/>
  <c r="M710" i="1"/>
  <c r="I536" i="1"/>
  <c r="I644" i="1"/>
  <c r="H644" i="1"/>
  <c r="H536" i="1"/>
  <c r="K536" i="1"/>
  <c r="J536" i="1"/>
  <c r="G644" i="1"/>
  <c r="M644" i="1"/>
  <c r="L644" i="1"/>
  <c r="K644" i="1"/>
  <c r="H436" i="1"/>
  <c r="I436" i="1"/>
  <c r="J436" i="1"/>
  <c r="K436" i="1"/>
  <c r="L436" i="1"/>
  <c r="M436" i="1"/>
  <c r="H396" i="1"/>
  <c r="I396" i="1"/>
  <c r="J396" i="1"/>
  <c r="K396" i="1"/>
  <c r="L396" i="1"/>
  <c r="M396" i="1"/>
  <c r="G396" i="1"/>
  <c r="H395" i="1"/>
  <c r="I395" i="1"/>
  <c r="J395" i="1"/>
  <c r="K395" i="1"/>
  <c r="L395" i="1"/>
  <c r="M395" i="1"/>
  <c r="G395" i="1"/>
  <c r="H365" i="1"/>
  <c r="I365" i="1"/>
  <c r="J365" i="1"/>
  <c r="K365" i="1"/>
  <c r="L365" i="1"/>
  <c r="M365" i="1"/>
  <c r="G365" i="1"/>
  <c r="G284" i="1"/>
  <c r="G752" i="1" s="1"/>
  <c r="H284" i="1"/>
  <c r="H752" i="1" s="1"/>
  <c r="I284" i="1"/>
  <c r="I752" i="1" s="1"/>
  <c r="J284" i="1"/>
  <c r="J752" i="1" s="1"/>
  <c r="K284" i="1"/>
  <c r="K752" i="1" s="1"/>
  <c r="L284" i="1"/>
  <c r="L752" i="1" s="1"/>
  <c r="M284" i="1"/>
  <c r="M752" i="1" s="1"/>
  <c r="H250" i="1"/>
  <c r="I250" i="1"/>
  <c r="J250" i="1"/>
  <c r="K250" i="1"/>
  <c r="L250" i="1"/>
  <c r="M250" i="1"/>
  <c r="G250" i="1"/>
  <c r="H233" i="1"/>
  <c r="H283" i="1" s="1"/>
  <c r="H751" i="1" s="1"/>
  <c r="I233" i="1"/>
  <c r="I283" i="1" s="1"/>
  <c r="I751" i="1" s="1"/>
  <c r="J233" i="1"/>
  <c r="J283" i="1" s="1"/>
  <c r="J751" i="1" s="1"/>
  <c r="K233" i="1"/>
  <c r="K283" i="1" s="1"/>
  <c r="K751" i="1" s="1"/>
  <c r="L233" i="1"/>
  <c r="L283" i="1" s="1"/>
  <c r="L751" i="1" s="1"/>
  <c r="M233" i="1"/>
  <c r="M283" i="1" s="1"/>
  <c r="M751" i="1" s="1"/>
  <c r="G233" i="1"/>
  <c r="G283" i="1" s="1"/>
  <c r="G751" i="1" s="1"/>
  <c r="H236" i="1"/>
  <c r="I236" i="1"/>
  <c r="J236" i="1"/>
  <c r="K236" i="1"/>
  <c r="L236" i="1"/>
  <c r="M236" i="1"/>
  <c r="G236" i="1"/>
  <c r="G202" i="1"/>
  <c r="G201" i="1"/>
  <c r="H201" i="1"/>
  <c r="I201" i="1"/>
  <c r="J201" i="1"/>
  <c r="K201" i="1"/>
  <c r="L201" i="1"/>
  <c r="M201" i="1"/>
  <c r="H202" i="1"/>
  <c r="I202" i="1"/>
  <c r="J202" i="1"/>
  <c r="K202" i="1"/>
  <c r="L202" i="1"/>
  <c r="H199" i="1"/>
  <c r="I199" i="1"/>
  <c r="J199" i="1"/>
  <c r="K199" i="1"/>
  <c r="L199" i="1"/>
  <c r="M199" i="1"/>
  <c r="G199" i="1"/>
  <c r="J198" i="1"/>
  <c r="I198" i="1"/>
  <c r="H198" i="1"/>
  <c r="G198" i="1"/>
  <c r="H190" i="1"/>
  <c r="H187" i="1" s="1"/>
  <c r="I190" i="1"/>
  <c r="I187" i="1" s="1"/>
  <c r="J190" i="1"/>
  <c r="J187" i="1" s="1"/>
  <c r="K190" i="1"/>
  <c r="K187" i="1" s="1"/>
  <c r="L190" i="1"/>
  <c r="L187" i="1" s="1"/>
  <c r="M190" i="1"/>
  <c r="M187" i="1" s="1"/>
  <c r="G190" i="1"/>
  <c r="G187" i="1" s="1"/>
  <c r="H181" i="1"/>
  <c r="I181" i="1"/>
  <c r="J181" i="1"/>
  <c r="K181" i="1"/>
  <c r="L181" i="1"/>
  <c r="M181" i="1"/>
  <c r="G181" i="1"/>
  <c r="H182" i="1"/>
  <c r="I182" i="1"/>
  <c r="J182" i="1"/>
  <c r="K182" i="1"/>
  <c r="L182" i="1"/>
  <c r="M182" i="1"/>
  <c r="G182" i="1"/>
  <c r="H137" i="1"/>
  <c r="I137" i="1"/>
  <c r="J137" i="1"/>
  <c r="K137" i="1"/>
  <c r="L137" i="1"/>
  <c r="M137" i="1"/>
  <c r="G137" i="1"/>
  <c r="G90" i="1"/>
  <c r="H37" i="1"/>
  <c r="I37" i="1"/>
  <c r="J37" i="1"/>
  <c r="K37" i="1"/>
  <c r="L37" i="1"/>
  <c r="M37" i="1"/>
  <c r="G37" i="1"/>
  <c r="G195" i="1" l="1"/>
  <c r="G393" i="1"/>
  <c r="M393" i="1"/>
  <c r="L393" i="1"/>
  <c r="G285" i="1"/>
  <c r="K393" i="1"/>
  <c r="H393" i="1"/>
  <c r="J393" i="1"/>
  <c r="I393" i="1"/>
  <c r="I285" i="1"/>
  <c r="M204" i="1"/>
  <c r="H204" i="1"/>
  <c r="H285" i="1"/>
  <c r="K204" i="1"/>
  <c r="G232" i="1"/>
  <c r="G204" i="1"/>
  <c r="J204" i="1"/>
  <c r="H195" i="1"/>
  <c r="J195" i="1"/>
  <c r="J285" i="1"/>
  <c r="H232" i="1"/>
  <c r="L285" i="1"/>
  <c r="I204" i="1"/>
  <c r="I195" i="1"/>
  <c r="L232" i="1"/>
  <c r="M232" i="1"/>
  <c r="L204" i="1"/>
  <c r="M285" i="1"/>
  <c r="K285" i="1"/>
  <c r="J232" i="1"/>
  <c r="K232" i="1"/>
  <c r="I232" i="1"/>
  <c r="G203" i="1"/>
  <c r="G753" i="1" s="1"/>
  <c r="K195" i="1"/>
  <c r="L195" i="1"/>
  <c r="M195" i="1"/>
  <c r="G178" i="1"/>
  <c r="G200" i="1" l="1"/>
  <c r="J364" i="1" l="1"/>
  <c r="L364" i="1"/>
  <c r="M364" i="1"/>
  <c r="I247" i="1" l="1"/>
  <c r="J247" i="1"/>
  <c r="K247" i="1"/>
  <c r="L247" i="1"/>
  <c r="M247" i="1"/>
  <c r="H90" i="1"/>
  <c r="H203" i="1" s="1"/>
  <c r="H753" i="1" s="1"/>
  <c r="G87" i="1"/>
  <c r="L85" i="1"/>
  <c r="M85" i="1" s="1"/>
  <c r="J83" i="1"/>
  <c r="K83" i="1" s="1"/>
  <c r="L83" i="1" s="1"/>
  <c r="M83" i="1" s="1"/>
  <c r="H257" i="1"/>
  <c r="I257" i="1"/>
  <c r="J257" i="1"/>
  <c r="K257" i="1"/>
  <c r="L257" i="1"/>
  <c r="M257" i="1"/>
  <c r="G257" i="1"/>
  <c r="M518" i="1"/>
  <c r="L518" i="1"/>
  <c r="K518" i="1"/>
  <c r="J518" i="1"/>
  <c r="I518" i="1"/>
  <c r="H87" i="1" l="1"/>
  <c r="H247" i="1"/>
  <c r="G247" i="1"/>
  <c r="M90" i="1"/>
  <c r="M203" i="1" s="1"/>
  <c r="M753" i="1" s="1"/>
  <c r="L90" i="1"/>
  <c r="L203" i="1" s="1"/>
  <c r="L753" i="1" s="1"/>
  <c r="K90" i="1"/>
  <c r="K203" i="1" s="1"/>
  <c r="K753" i="1" s="1"/>
  <c r="J90" i="1"/>
  <c r="J203" i="1" s="1"/>
  <c r="J753" i="1" s="1"/>
  <c r="I90" i="1"/>
  <c r="I203" i="1" s="1"/>
  <c r="I753" i="1" s="1"/>
  <c r="J633" i="1"/>
  <c r="J87" i="1" l="1"/>
  <c r="I87" i="1"/>
  <c r="K87" i="1"/>
  <c r="L87" i="1"/>
  <c r="M87" i="1"/>
  <c r="S392" i="1" l="1"/>
  <c r="R392" i="1"/>
  <c r="Q392" i="1"/>
  <c r="O392" i="1"/>
  <c r="H809" i="1" l="1"/>
  <c r="G809" i="1"/>
  <c r="L800" i="1"/>
  <c r="K800" i="1"/>
  <c r="J800" i="1"/>
  <c r="I800" i="1"/>
  <c r="M792" i="1"/>
  <c r="L792" i="1"/>
  <c r="K792" i="1"/>
  <c r="J792" i="1"/>
  <c r="I792" i="1"/>
  <c r="H792" i="1"/>
  <c r="G792" i="1"/>
  <c r="K779" i="1"/>
  <c r="J779" i="1"/>
  <c r="I779" i="1"/>
  <c r="R770" i="1"/>
  <c r="Q770" i="1"/>
  <c r="I733" i="1"/>
  <c r="H733" i="1"/>
  <c r="G733" i="1"/>
  <c r="K733" i="1"/>
  <c r="J733" i="1"/>
  <c r="M680" i="1"/>
  <c r="L680" i="1"/>
  <c r="K680" i="1"/>
  <c r="J680" i="1"/>
  <c r="I680" i="1"/>
  <c r="H680" i="1"/>
  <c r="G680" i="1"/>
  <c r="M670" i="1"/>
  <c r="L670" i="1"/>
  <c r="K670" i="1"/>
  <c r="J670" i="1"/>
  <c r="I670" i="1"/>
  <c r="H670" i="1"/>
  <c r="G670" i="1"/>
  <c r="L666" i="1"/>
  <c r="K666" i="1"/>
  <c r="J666" i="1"/>
  <c r="I666" i="1"/>
  <c r="H666" i="1"/>
  <c r="G666" i="1"/>
  <c r="L661" i="1"/>
  <c r="L660" i="1"/>
  <c r="L677" i="1" s="1"/>
  <c r="L675" i="1" s="1"/>
  <c r="K660" i="1"/>
  <c r="K677" i="1" s="1"/>
  <c r="K675" i="1" s="1"/>
  <c r="J660" i="1"/>
  <c r="J677" i="1" s="1"/>
  <c r="J675" i="1" s="1"/>
  <c r="I660" i="1"/>
  <c r="I677" i="1" s="1"/>
  <c r="I675" i="1" s="1"/>
  <c r="H660" i="1"/>
  <c r="H677" i="1" s="1"/>
  <c r="H675" i="1" s="1"/>
  <c r="G660" i="1"/>
  <c r="G677" i="1" s="1"/>
  <c r="G675" i="1" s="1"/>
  <c r="L655" i="1"/>
  <c r="K655" i="1"/>
  <c r="J655" i="1"/>
  <c r="I655" i="1"/>
  <c r="H655" i="1"/>
  <c r="G655" i="1"/>
  <c r="M651" i="1"/>
  <c r="L651" i="1"/>
  <c r="K651" i="1"/>
  <c r="J651" i="1"/>
  <c r="I651" i="1"/>
  <c r="H651" i="1"/>
  <c r="G651" i="1"/>
  <c r="L638" i="1"/>
  <c r="K638" i="1"/>
  <c r="J638" i="1"/>
  <c r="I638" i="1"/>
  <c r="H638" i="1"/>
  <c r="G638" i="1"/>
  <c r="L636" i="1"/>
  <c r="K636" i="1"/>
  <c r="J636" i="1"/>
  <c r="I636" i="1"/>
  <c r="H636" i="1"/>
  <c r="G636" i="1"/>
  <c r="M612" i="1"/>
  <c r="L612" i="1"/>
  <c r="K612" i="1"/>
  <c r="J612" i="1"/>
  <c r="I612" i="1"/>
  <c r="H612" i="1"/>
  <c r="G612" i="1"/>
  <c r="J609" i="1"/>
  <c r="J605" i="1" s="1"/>
  <c r="I606" i="1"/>
  <c r="I605" i="1" s="1"/>
  <c r="H606" i="1"/>
  <c r="H605" i="1" s="1"/>
  <c r="M578" i="1"/>
  <c r="L578" i="1"/>
  <c r="K578" i="1"/>
  <c r="J578" i="1"/>
  <c r="I578" i="1"/>
  <c r="H578" i="1"/>
  <c r="G578" i="1"/>
  <c r="J550" i="1"/>
  <c r="J546" i="1" s="1"/>
  <c r="I547" i="1"/>
  <c r="I546" i="1" s="1"/>
  <c r="H547" i="1"/>
  <c r="H546" i="1" s="1"/>
  <c r="L539" i="1"/>
  <c r="L536" i="1" s="1"/>
  <c r="M521" i="1"/>
  <c r="L521" i="1"/>
  <c r="K521" i="1"/>
  <c r="J521" i="1"/>
  <c r="I521" i="1"/>
  <c r="H521" i="1"/>
  <c r="G521" i="1"/>
  <c r="M519" i="1"/>
  <c r="L519" i="1"/>
  <c r="G519" i="1"/>
  <c r="M512" i="1"/>
  <c r="M517" i="1" s="1"/>
  <c r="M514" i="1" s="1"/>
  <c r="L512" i="1"/>
  <c r="L517" i="1" s="1"/>
  <c r="L514" i="1" s="1"/>
  <c r="K512" i="1"/>
  <c r="K517" i="1" s="1"/>
  <c r="K514" i="1" s="1"/>
  <c r="J512" i="1"/>
  <c r="J517" i="1" s="1"/>
  <c r="J514" i="1" s="1"/>
  <c r="I512" i="1"/>
  <c r="I517" i="1" s="1"/>
  <c r="I514" i="1" s="1"/>
  <c r="H512" i="1"/>
  <c r="G506" i="1"/>
  <c r="G505" i="1" s="1"/>
  <c r="I505" i="1"/>
  <c r="H505" i="1"/>
  <c r="M503" i="1"/>
  <c r="L503" i="1"/>
  <c r="K503" i="1"/>
  <c r="J503" i="1"/>
  <c r="J505" i="1" s="1"/>
  <c r="I503" i="1"/>
  <c r="H503" i="1"/>
  <c r="G503" i="1"/>
  <c r="M498" i="1"/>
  <c r="L498" i="1"/>
  <c r="K498" i="1"/>
  <c r="J498" i="1"/>
  <c r="I498" i="1"/>
  <c r="H498" i="1"/>
  <c r="G498" i="1"/>
  <c r="M495" i="1"/>
  <c r="L495" i="1"/>
  <c r="K495" i="1"/>
  <c r="J495" i="1"/>
  <c r="I495" i="1"/>
  <c r="H495" i="1"/>
  <c r="G495" i="1"/>
  <c r="M493" i="1"/>
  <c r="I493" i="1"/>
  <c r="H493" i="1"/>
  <c r="G493" i="1"/>
  <c r="M492" i="1"/>
  <c r="L492" i="1"/>
  <c r="K492" i="1"/>
  <c r="J492" i="1"/>
  <c r="I492" i="1"/>
  <c r="H492" i="1"/>
  <c r="G492" i="1"/>
  <c r="M484" i="1"/>
  <c r="L484" i="1"/>
  <c r="K484" i="1"/>
  <c r="J484" i="1"/>
  <c r="I484" i="1"/>
  <c r="H484" i="1"/>
  <c r="G484" i="1"/>
  <c r="M481" i="1"/>
  <c r="L481" i="1"/>
  <c r="K481" i="1"/>
  <c r="J481" i="1"/>
  <c r="I481" i="1"/>
  <c r="H481" i="1"/>
  <c r="G481" i="1"/>
  <c r="M474" i="1"/>
  <c r="L474" i="1"/>
  <c r="K474" i="1"/>
  <c r="J474" i="1"/>
  <c r="I474" i="1"/>
  <c r="H474" i="1"/>
  <c r="G474" i="1"/>
  <c r="M473" i="1"/>
  <c r="L473" i="1"/>
  <c r="K473" i="1"/>
  <c r="J473" i="1"/>
  <c r="I473" i="1"/>
  <c r="H473" i="1"/>
  <c r="G473" i="1"/>
  <c r="M472" i="1"/>
  <c r="L472" i="1"/>
  <c r="K472" i="1"/>
  <c r="J472" i="1"/>
  <c r="I472" i="1"/>
  <c r="H472" i="1"/>
  <c r="G472" i="1"/>
  <c r="M471" i="1"/>
  <c r="L471" i="1"/>
  <c r="K471" i="1"/>
  <c r="J471" i="1"/>
  <c r="I471" i="1"/>
  <c r="H471" i="1"/>
  <c r="G471" i="1"/>
  <c r="M461" i="1"/>
  <c r="L461" i="1"/>
  <c r="K461" i="1"/>
  <c r="J461" i="1"/>
  <c r="I461" i="1"/>
  <c r="H461" i="1"/>
  <c r="G461" i="1"/>
  <c r="K457" i="1"/>
  <c r="J457" i="1"/>
  <c r="I457" i="1"/>
  <c r="H457" i="1"/>
  <c r="G457" i="1"/>
  <c r="M454" i="1"/>
  <c r="M467" i="1" s="1"/>
  <c r="L454" i="1"/>
  <c r="L467" i="1" s="1"/>
  <c r="K454" i="1"/>
  <c r="K467" i="1" s="1"/>
  <c r="J454" i="1"/>
  <c r="J467" i="1" s="1"/>
  <c r="I454" i="1"/>
  <c r="I467" i="1" s="1"/>
  <c r="H454" i="1"/>
  <c r="H467" i="1" s="1"/>
  <c r="G454" i="1"/>
  <c r="G467" i="1" s="1"/>
  <c r="M446" i="1"/>
  <c r="L446" i="1"/>
  <c r="K446" i="1"/>
  <c r="J446" i="1"/>
  <c r="I446" i="1"/>
  <c r="H446" i="1"/>
  <c r="G446" i="1"/>
  <c r="M443" i="1"/>
  <c r="L443" i="1"/>
  <c r="K443" i="1"/>
  <c r="J443" i="1"/>
  <c r="I443" i="1"/>
  <c r="H443" i="1"/>
  <c r="G443" i="1"/>
  <c r="K434" i="1"/>
  <c r="J434" i="1"/>
  <c r="I434" i="1"/>
  <c r="H434" i="1"/>
  <c r="G434" i="1"/>
  <c r="L378" i="1"/>
  <c r="M378" i="1" s="1"/>
  <c r="L376" i="1"/>
  <c r="M376" i="1" s="1"/>
  <c r="H357" i="1"/>
  <c r="H355" i="1"/>
  <c r="H354" i="1"/>
  <c r="H351" i="1"/>
  <c r="H350" i="1"/>
  <c r="M220" i="1"/>
  <c r="L220" i="1"/>
  <c r="K220" i="1"/>
  <c r="K286" i="1" s="1"/>
  <c r="K754" i="1" s="1"/>
  <c r="K750" i="1" s="1"/>
  <c r="K850" i="1" s="1"/>
  <c r="J220" i="1"/>
  <c r="I220" i="1"/>
  <c r="H220" i="1"/>
  <c r="H286" i="1" s="1"/>
  <c r="H754" i="1" s="1"/>
  <c r="H750" i="1" s="1"/>
  <c r="H850" i="1" s="1"/>
  <c r="G220" i="1"/>
  <c r="G286" i="1" s="1"/>
  <c r="G754" i="1" s="1"/>
  <c r="G750" i="1" s="1"/>
  <c r="G850" i="1" s="1"/>
  <c r="H178" i="1"/>
  <c r="L133" i="1"/>
  <c r="K133" i="1"/>
  <c r="M135" i="1"/>
  <c r="M202" i="1" s="1"/>
  <c r="M63" i="1"/>
  <c r="L63" i="1"/>
  <c r="K63" i="1"/>
  <c r="J63" i="1"/>
  <c r="I63" i="1"/>
  <c r="H63" i="1"/>
  <c r="G63" i="1"/>
  <c r="M62" i="1"/>
  <c r="L62" i="1"/>
  <c r="K62" i="1"/>
  <c r="J62" i="1"/>
  <c r="I62" i="1"/>
  <c r="H62" i="1"/>
  <c r="G62" i="1"/>
  <c r="M69" i="1"/>
  <c r="L69" i="1"/>
  <c r="K69" i="1"/>
  <c r="K65" i="1" s="1"/>
  <c r="J69" i="1"/>
  <c r="I33" i="1"/>
  <c r="H33" i="1"/>
  <c r="G33" i="1"/>
  <c r="H466" i="1" l="1"/>
  <c r="H464" i="1" s="1"/>
  <c r="I466" i="1"/>
  <c r="G466" i="1"/>
  <c r="G464" i="1" s="1"/>
  <c r="J466" i="1"/>
  <c r="K466" i="1"/>
  <c r="M466" i="1"/>
  <c r="M464" i="1" s="1"/>
  <c r="L466" i="1"/>
  <c r="I216" i="1"/>
  <c r="I286" i="1"/>
  <c r="J216" i="1"/>
  <c r="J286" i="1"/>
  <c r="J754" i="1" s="1"/>
  <c r="J750" i="1" s="1"/>
  <c r="J850" i="1" s="1"/>
  <c r="M216" i="1"/>
  <c r="M286" i="1"/>
  <c r="M754" i="1" s="1"/>
  <c r="M750" i="1" s="1"/>
  <c r="M850" i="1" s="1"/>
  <c r="L216" i="1"/>
  <c r="L286" i="1"/>
  <c r="M505" i="1"/>
  <c r="J65" i="1"/>
  <c r="J33" i="1"/>
  <c r="G133" i="1"/>
  <c r="G216" i="1"/>
  <c r="H216" i="1"/>
  <c r="H64" i="1"/>
  <c r="H486" i="1"/>
  <c r="G64" i="1"/>
  <c r="M178" i="1"/>
  <c r="J464" i="1"/>
  <c r="J486" i="1"/>
  <c r="I64" i="1"/>
  <c r="K33" i="1"/>
  <c r="L733" i="1"/>
  <c r="I464" i="1"/>
  <c r="K464" i="1"/>
  <c r="K486" i="1"/>
  <c r="L464" i="1"/>
  <c r="L486" i="1"/>
  <c r="K282" i="1"/>
  <c r="J64" i="1"/>
  <c r="M486" i="1"/>
  <c r="K64" i="1"/>
  <c r="L434" i="1"/>
  <c r="L33" i="1"/>
  <c r="I486" i="1"/>
  <c r="L505" i="1"/>
  <c r="L64" i="1"/>
  <c r="M64" i="1"/>
  <c r="H69" i="1"/>
  <c r="H65" i="1" s="1"/>
  <c r="I69" i="1"/>
  <c r="I65" i="1" s="1"/>
  <c r="K178" i="1"/>
  <c r="M33" i="1"/>
  <c r="G69" i="1"/>
  <c r="G65" i="1" s="1"/>
  <c r="L178" i="1"/>
  <c r="M133" i="1"/>
  <c r="M733" i="1"/>
  <c r="M65" i="1"/>
  <c r="I200" i="1"/>
  <c r="G282" i="1"/>
  <c r="M200" i="1"/>
  <c r="L65" i="1"/>
  <c r="J200" i="1"/>
  <c r="H282" i="1"/>
  <c r="I133" i="1"/>
  <c r="J133" i="1"/>
  <c r="K505" i="1"/>
  <c r="K216" i="1"/>
  <c r="M434" i="1"/>
  <c r="I178" i="1"/>
  <c r="H133" i="1"/>
  <c r="J178" i="1"/>
  <c r="I282" i="1" l="1"/>
  <c r="I754" i="1"/>
  <c r="I750" i="1" s="1"/>
  <c r="I850" i="1" s="1"/>
  <c r="L282" i="1"/>
  <c r="L754" i="1"/>
  <c r="L750" i="1" s="1"/>
  <c r="L850" i="1" s="1"/>
  <c r="K200" i="1"/>
  <c r="G486" i="1"/>
  <c r="M282" i="1"/>
  <c r="H200" i="1"/>
  <c r="L200" i="1"/>
  <c r="J282" i="1"/>
  <c r="G516" i="1" l="1"/>
  <c r="G514" i="1" s="1"/>
  <c r="G512" i="1"/>
</calcChain>
</file>

<file path=xl/sharedStrings.xml><?xml version="1.0" encoding="utf-8"?>
<sst xmlns="http://schemas.openxmlformats.org/spreadsheetml/2006/main" count="3238" uniqueCount="1078">
  <si>
    <r>
      <rPr>
        <b/>
        <sz val="11"/>
        <rFont val="Times New Roman"/>
        <family val="1"/>
        <charset val="204"/>
      </rPr>
      <t>№</t>
    </r>
  </si>
  <si>
    <t>БНС АСПР</t>
  </si>
  <si>
    <r>
      <rPr>
        <sz val="11"/>
        <rFont val="Times New Roman"/>
        <family val="1"/>
        <charset val="204"/>
      </rPr>
      <t>%</t>
    </r>
  </si>
  <si>
    <t>Отчетная информация</t>
  </si>
  <si>
    <t>1.</t>
  </si>
  <si>
    <t>млн.тенге</t>
  </si>
  <si>
    <t>Ведомственные данные</t>
  </si>
  <si>
    <t>Акт ввода в эксплуатацию</t>
  </si>
  <si>
    <t>Информация</t>
  </si>
  <si>
    <t>Финансовые ресурсы</t>
  </si>
  <si>
    <t>РБ</t>
  </si>
  <si>
    <t>ОБ</t>
  </si>
  <si>
    <t>МБ</t>
  </si>
  <si>
    <t>КНИ 17
Объем вводимых электрических мощностей с накоплением с 2022 года, ГВт, по республике</t>
  </si>
  <si>
    <r>
      <rPr>
        <sz val="11"/>
        <rFont val="Times New Roman"/>
        <family val="1"/>
        <charset val="204"/>
      </rPr>
      <t>МЭ</t>
    </r>
  </si>
  <si>
    <r>
      <rPr>
        <sz val="11"/>
        <rFont val="Times New Roman"/>
        <family val="1"/>
        <charset val="204"/>
      </rPr>
      <t>ГВт</t>
    </r>
  </si>
  <si>
    <r>
      <rPr>
        <b/>
        <sz val="11"/>
        <rFont val="Times New Roman"/>
        <family val="1"/>
        <charset val="204"/>
      </rPr>
      <t xml:space="preserve">КНИ 18
</t>
    </r>
    <r>
      <rPr>
        <sz val="11"/>
        <rFont val="Times New Roman"/>
        <family val="1"/>
        <charset val="204"/>
      </rPr>
      <t>Доля электроэнергии от возобновляемых источников энергии, % от общего объема производства, 
по республике</t>
    </r>
  </si>
  <si>
    <t>2.</t>
  </si>
  <si>
    <r>
      <rPr>
        <sz val="11"/>
        <rFont val="Times New Roman"/>
        <family val="1"/>
        <charset val="204"/>
      </rPr>
      <t>Цель. Обеспечение растущей потребности экономики страны в тепловой и электрической энергии, создание условий для развития возобновляемых источников энергии и атомной энергетики</t>
    </r>
  </si>
  <si>
    <t>1)</t>
  </si>
  <si>
    <t>Целевой индикатор 1. Объем вводимых электрических мощностей с накоплением с 2022 года по республике</t>
  </si>
  <si>
    <t>МЭ</t>
  </si>
  <si>
    <r>
      <rPr>
        <sz val="11"/>
        <rFont val="Times New Roman"/>
        <family val="1"/>
        <charset val="204"/>
      </rPr>
      <t>Задача. Бесперебойное обеспечение потребностей страны в электрической энергии</t>
    </r>
  </si>
  <si>
    <t>Мероприятие 1. 
ТОО «Усть-Каменагорская ТЭЦ» 
Строительсво тг №13 и котла № 16</t>
  </si>
  <si>
    <t>ТОО «Усть-Каменагорская ТЭЦ», заместитель акима области, руководители УЭЖКХ, УСАГ, МЭ</t>
  </si>
  <si>
    <t>ведомственные данные</t>
  </si>
  <si>
    <t>ГВт</t>
  </si>
  <si>
    <t>ди</t>
  </si>
  <si>
    <t>Снижение дефицита тепловой энергии</t>
  </si>
  <si>
    <t xml:space="preserve">
Мероприятие 2. 
ТОО «Европа Солар», ГЭС</t>
  </si>
  <si>
    <t>ТОО «Европа Солар», заместитель акима области, руководители УЭЖКХ, УСАГ, МЭ</t>
  </si>
  <si>
    <t>10 рабодих мест</t>
  </si>
  <si>
    <t>Мероприятие 3. 
ТОО «FTR-Green-LTD», ГЭС</t>
  </si>
  <si>
    <t>ТОО «FTR-Green-LTD», заместитель акима области, руководители УЭЖКХ, УСАГ, МЭ</t>
  </si>
  <si>
    <t>Мероприятие 4. 
ТОО «FTR-Green-LTD», ГЭС</t>
  </si>
  <si>
    <t>Мероприятие 5. 
ТОО «Тургусун-2», ГЭС</t>
  </si>
  <si>
    <t>25 рабодих мест</t>
  </si>
  <si>
    <t>Мероприятие 6.
ТОО "KALZHYR RIVER ENERGY", ГЭС</t>
  </si>
  <si>
    <t>ТОО "KALZHYR RIVER ENERGY", заместитель акима области, руководители УЭЖКХ, УСАГ, МЭ</t>
  </si>
  <si>
    <t>30 рабодих мест</t>
  </si>
  <si>
    <t>Мероприятие 7. 
ТОО "Өскемен-Энерго", ТЭЦ-3</t>
  </si>
  <si>
    <t>ТОО "Өскемен-Энерго", заместитель акима области, руководители УЭЖКХ, УСАГ, МЭ</t>
  </si>
  <si>
    <t>400 рабодих мест</t>
  </si>
  <si>
    <t>Мероприятие 8.
ТОО "Калжыргидро", ГЭС</t>
  </si>
  <si>
    <t>ТОО "Калжыргидро", заместитель акима области, руководители УЭЖКХ, УСАГ, МЭ</t>
  </si>
  <si>
    <t>20 рабодих мест</t>
  </si>
  <si>
    <t>Мероприятие 9.
Строительство СЭС 20–30 МВт с накопителями (BESS) в Тарбагатайском районе</t>
  </si>
  <si>
    <t xml:space="preserve">Частный инвестор, руководители УЭЖКХ, УСАГ, МИиС, Qazaq Green, ЕБРР/ADB (потенциально) </t>
  </si>
  <si>
    <t>15 рабодих мест</t>
  </si>
  <si>
    <t>Мероприятие 10.
Строительство биогазовых (биоэнергетических) установок 0,5–1 МВт в аграрных районах (Шемонаиха, Глубоковский, Уланский, Алтайский)</t>
  </si>
  <si>
    <t xml:space="preserve">Частный инвестор, руководители УЭЖКХ, УСАГ, районный акимат, МИиС, Qazaq Green, ЕБРР/ADB (потенциально) </t>
  </si>
  <si>
    <t>млн. тенге</t>
  </si>
  <si>
    <t>32 рабодих мест</t>
  </si>
  <si>
    <t xml:space="preserve">Мероприятие 11.
Разработка схемы развития сетей электроснабжения ВКО (0,4–110 кВ), включая аналитический модуль "Энергопаспорт ВКО" </t>
  </si>
  <si>
    <t>Руководитель УЭЖКХ</t>
  </si>
  <si>
    <t xml:space="preserve">Утвержденная схема </t>
  </si>
  <si>
    <t>Готовая схема развития сетей, цифровой «Энергопаспорт ВКО», перечень БИП-проектов до 2030 года, прогноз нагрузок, карта зон дефицита и развития, единый стандарт данных по сетям</t>
  </si>
  <si>
    <t>%</t>
  </si>
  <si>
    <t>отчетная информация</t>
  </si>
  <si>
    <r>
      <rPr>
        <sz val="11"/>
        <rFont val="Times New Roman"/>
        <family val="1"/>
        <charset val="204"/>
      </rPr>
      <t>0,51</t>
    </r>
  </si>
  <si>
    <r>
      <rPr>
        <sz val="11"/>
        <rFont val="Times New Roman"/>
        <family val="1"/>
        <charset val="204"/>
      </rPr>
      <t>0,53</t>
    </r>
  </si>
  <si>
    <r>
      <rPr>
        <sz val="11"/>
        <rFont val="Times New Roman"/>
        <family val="1"/>
        <charset val="204"/>
      </rPr>
      <t>0,56</t>
    </r>
  </si>
  <si>
    <r>
      <rPr>
        <sz val="11"/>
        <rFont val="Times New Roman"/>
        <family val="1"/>
        <charset val="204"/>
      </rPr>
      <t>0,59</t>
    </r>
  </si>
  <si>
    <r>
      <rPr>
        <sz val="11"/>
        <rFont val="Times New Roman"/>
        <family val="1"/>
        <charset val="204"/>
      </rPr>
      <t>0,61</t>
    </r>
  </si>
  <si>
    <t>3.</t>
  </si>
  <si>
    <r>
      <rPr>
        <sz val="11"/>
        <rFont val="Times New Roman"/>
        <family val="1"/>
        <charset val="204"/>
      </rPr>
      <t>МТС, МИО</t>
    </r>
  </si>
  <si>
    <t>4.</t>
  </si>
  <si>
    <t>Исабаева Д.Т</t>
  </si>
  <si>
    <t>5.</t>
  </si>
  <si>
    <t>Ведомственная отчетность</t>
  </si>
  <si>
    <t>Заемные средства (Ауыл аманаты)</t>
  </si>
  <si>
    <t>6.</t>
  </si>
  <si>
    <t xml:space="preserve">Инвестиционные проекты </t>
  </si>
  <si>
    <t>Мероприятие 1.
Субсидирование развития племенного животноводства, повышение продуктивности и качества продукции животноводства</t>
  </si>
  <si>
    <t>УСХ, акимы городов и районов</t>
  </si>
  <si>
    <r>
      <rPr>
        <sz val="11"/>
        <rFont val="Times New Roman"/>
        <family val="1"/>
        <charset val="204"/>
      </rPr>
      <t>Ведомственная отчетность</t>
    </r>
  </si>
  <si>
    <t>Выплата субсидий</t>
  </si>
  <si>
    <t>053</t>
  </si>
  <si>
    <t>Увеличение объема производства мяса, молока, развитие племенного животноводства, повышение продуктивности и качества продукции животноводства</t>
  </si>
  <si>
    <t>Мероприятие 2.
Производство мяса (в живом весе)</t>
  </si>
  <si>
    <t>тыс. тонн</t>
  </si>
  <si>
    <t>Производство мяса</t>
  </si>
  <si>
    <t>Увеличение объемов производтва мяса</t>
  </si>
  <si>
    <t>Мероприятие 3
Строительство цеха биопереработки (мукокостные отходы) с внутриплощадочной инженерной инфраструктурой (АО УКПФ)</t>
  </si>
  <si>
    <t>Собственные 
средства</t>
  </si>
  <si>
    <t>единиц</t>
  </si>
  <si>
    <t>Мероприятие 1.  Площади возделывания масличных</t>
  </si>
  <si>
    <t>тыс. га</t>
  </si>
  <si>
    <t>Производство маслосемян</t>
  </si>
  <si>
    <t>Мероприятие 2.  
Строительство цеха по рафинации,  дезодорации и упаковки масла на действующем маслозаводе в с.Предгорное (ТОО "Алтын Шыгыс")</t>
  </si>
  <si>
    <t>Мероприятие 3.  
Субсидирование развития семеноводства</t>
  </si>
  <si>
    <t>002</t>
  </si>
  <si>
    <t>Мероприятие 4.
Субсидирование стоимости пестицидов, биоагентов (энтомофагов), предназначенных для проведения обработки против вредных и особо опасных вредных организмов с дисленностью выше экономического порога вредоносности и карантинных объектов</t>
  </si>
  <si>
    <t>008</t>
  </si>
  <si>
    <t>Мероприятие 5.
Субсидирование стоимости удобрений (за исключением органических)</t>
  </si>
  <si>
    <t>047</t>
  </si>
  <si>
    <t>Мероприятие 6.
Мероприятия по борьбе с вредными организмами сельскохозяйственных культур</t>
  </si>
  <si>
    <t>Услуга</t>
  </si>
  <si>
    <t>029</t>
  </si>
  <si>
    <t>Мероприятие 7.
Определение сортовых и посевных качеств семенного и посадочного материала</t>
  </si>
  <si>
    <t>045</t>
  </si>
  <si>
    <t>Мероприятие 1. 
Площади возделывания гредихи</t>
  </si>
  <si>
    <t>Посевные площади</t>
  </si>
  <si>
    <t xml:space="preserve">Мероприятие 2.  
Строительство зернохранилища на 
70 тыс тонн (ТОО "AITAS AGRO ASTYK") </t>
  </si>
  <si>
    <t>Мероприятие 3.  
Субсидирование ставок вознаграждения при кредитовании, а также лизинге на приобретение сельскохозяйственных животных, техники и технологического оборудования</t>
  </si>
  <si>
    <t>056</t>
  </si>
  <si>
    <t>Мероприятие 4.  
Субсидирование по возмещению части расходов, понесенных субъектом агропромышленного комплекса, при инвестиционных вложениях</t>
  </si>
  <si>
    <t>050</t>
  </si>
  <si>
    <t>Мероприятие 5.  
Субсидирование в рамках гарантирования и страхования</t>
  </si>
  <si>
    <t>051</t>
  </si>
  <si>
    <t>Мероприятие 6.  
Обезвреживание пестицидов (ядохимикатов)</t>
  </si>
  <si>
    <t>018</t>
  </si>
  <si>
    <t>Мероприятие 7.  
Государственный учет и регистрация тракторов, прицепов к ним, самоходных сельскохозяйственных, мелиоративных и дорожно-строительных машин и механизмов</t>
  </si>
  <si>
    <t>046</t>
  </si>
  <si>
    <t>7.</t>
  </si>
  <si>
    <t>Кредитный договор</t>
  </si>
  <si>
    <t>УПП, АО "ФРП "Даму", Банки второго уровня (по согласованию)</t>
  </si>
  <si>
    <t>Административные данные АО "ФРП "Даму"</t>
  </si>
  <si>
    <t>МБ, РБ</t>
  </si>
  <si>
    <t>Мероприятие 1 Предоставление субсидирования для субъектов малого и среднего предпринимательства</t>
  </si>
  <si>
    <t>Доведение доли МСП в ВРП не менее 11,7 %, создание участниками Программы до 1 тыс. рабодих мест.</t>
  </si>
  <si>
    <t>1 065</t>
  </si>
  <si>
    <t>Заместитель акима области, руководители УТ, УПП</t>
  </si>
  <si>
    <t>млн. долл. США</t>
  </si>
  <si>
    <t>9.</t>
  </si>
  <si>
    <t>ед.</t>
  </si>
  <si>
    <t>Мероприятие 1.
Ежегодное проведение международного инвест форума ALTAY INVEST</t>
  </si>
  <si>
    <t>Привлечение внутренних и иностранных инвестиций в ВКО</t>
  </si>
  <si>
    <t>Мероприятие 2.
Бизнес встреча Суар - Китай (с участием Акима ВКО и губернатором СУАР)</t>
  </si>
  <si>
    <t>Привлечение иностранных инвестиций в ВКО</t>
  </si>
  <si>
    <t>Мероприятие 3.
Услуги по изготовлению выставочного стенда и раздаточных материалов для участия в международной выставке Arabian Travel Market 2026 в г. Дубай, ОАЭ</t>
  </si>
  <si>
    <t>10.</t>
  </si>
  <si>
    <t>Заместитель акима по экономике, Аппарат маслихат</t>
  </si>
  <si>
    <t>Мероприятие  1. Изготовление и размещение информационных материалов в периодических печатных изданиях (газета), распространяемых  на территории городов и районов  Восточно-Казахстанской области</t>
  </si>
  <si>
    <t xml:space="preserve">Руководитель УВП
</t>
  </si>
  <si>
    <t>кв. см.</t>
  </si>
  <si>
    <t> 1 892 585</t>
  </si>
  <si>
    <t> 987 715</t>
  </si>
  <si>
    <t xml:space="preserve">Достижение  уровня информированности населения о государственных программах, услугах и программных документах </t>
  </si>
  <si>
    <t>Мероприятие 2. Изготовление и размещение информационных материалов в интернет-ресурсе, освещающих вопросы республиканского и регионального значения</t>
  </si>
  <si>
    <t>символы</t>
  </si>
  <si>
    <t>Мероприятие 3. Производство и размещение сюжетов, информационно -аналитических программ  на телеканалах
Восточно-Казах станской области</t>
  </si>
  <si>
    <t>минуты</t>
  </si>
  <si>
    <t>Мероприятие 4. Осуществление комплекса информационно-коммуникационных и медийных услуг</t>
  </si>
  <si>
    <t>Заместитель акима области, руководитель УЗ и др.</t>
  </si>
  <si>
    <t>11.</t>
  </si>
  <si>
    <r>
      <rPr>
        <sz val="11"/>
        <rFont val="Times New Roman"/>
        <family val="1"/>
        <charset val="204"/>
      </rPr>
      <t>на 100 тыс. населения</t>
    </r>
  </si>
  <si>
    <t>количество</t>
  </si>
  <si>
    <t>12.</t>
  </si>
  <si>
    <r>
      <rPr>
        <sz val="11"/>
        <rFont val="Times New Roman"/>
        <family val="1"/>
        <charset val="204"/>
      </rPr>
      <t>БНС АСПР</t>
    </r>
  </si>
  <si>
    <r>
      <rPr>
        <b/>
        <sz val="11"/>
        <rFont val="Times New Roman"/>
        <family val="1"/>
        <charset val="204"/>
      </rPr>
      <t xml:space="preserve">Показатель результата 1.1
</t>
    </r>
    <r>
      <rPr>
        <sz val="11"/>
        <rFont val="Times New Roman"/>
        <family val="1"/>
        <charset val="204"/>
      </rPr>
      <t>Снижение стандартизованного коэффициента cмертности от болезней системы кровообращения</t>
    </r>
  </si>
  <si>
    <t>Мероприятие 1. 
Обеспечение проведения диагностики NT proBNP для определения сердечной недостаточности у пациентов с ХСН (диспансерные и впервые выявленные пациенты с ХСН)</t>
  </si>
  <si>
    <t xml:space="preserve"> Руководитель УЗ и др.</t>
  </si>
  <si>
    <t>кол-во</t>
  </si>
  <si>
    <t>Исследования</t>
  </si>
  <si>
    <t xml:space="preserve">ОСМС, в рамках предусмотренных средств </t>
  </si>
  <si>
    <t>Мероприятие 2. Организация и проведение скрининга на предмет раннего выявления артериальной гипертонии, ишемической болезни сердца, ХСН, нарушений липидного обмена и атеросклероза на амбулаторном звене</t>
  </si>
  <si>
    <t xml:space="preserve">Охват пациен тов </t>
  </si>
  <si>
    <r>
      <rPr>
        <b/>
        <sz val="11"/>
        <rFont val="Times New Roman"/>
        <family val="1"/>
        <charset val="204"/>
      </rPr>
      <t xml:space="preserve">Показатель результата 1.2
</t>
    </r>
    <r>
      <rPr>
        <sz val="11"/>
        <rFont val="Times New Roman"/>
        <family val="1"/>
        <charset val="204"/>
      </rPr>
      <t>Снижение стандартизованного коэффициента cмертности от злокачественных заболеваний</t>
    </r>
  </si>
  <si>
    <t>Мероприятие 1. Обеспечение охвата целевых групп при проведении отдельных скрининговых осмотров (рак шейки матки, рак молочной железы, колоректальный рак)</t>
  </si>
  <si>
    <t>человек</t>
  </si>
  <si>
    <t>Охват пациентов</t>
  </si>
  <si>
    <t xml:space="preserve">Мероприятие 1. Содержание Специализированного Дома ребенка </t>
  </si>
  <si>
    <t>кол-во организаций</t>
  </si>
  <si>
    <t>Мероприятие 2. Укомплектование региональных отделений медицинской авиации транспортными кювезами, транспортным аппаратом ИВЛ, кардиомонитором, пульсоксиметром, инфузионными помпами, детским дефибрилятором в целях совершенствования условий транспортировки детей при оказании экстренной медицинской помощи</t>
  </si>
  <si>
    <t>мероприятия</t>
  </si>
  <si>
    <t xml:space="preserve">МБ
</t>
  </si>
  <si>
    <t>Мероприятие 1. Медицинская помощь лицам в следственных изоляторах и учреждениях УИС</t>
  </si>
  <si>
    <t>Мероприятие 2. Бесплатный или льготный проезд за пределы населенного пункта на лечение</t>
  </si>
  <si>
    <r>
      <rPr>
        <b/>
        <sz val="11"/>
        <rFont val="Times New Roman"/>
        <family val="1"/>
        <charset val="204"/>
      </rPr>
      <t xml:space="preserve">Показатель результата 1.2
</t>
    </r>
    <r>
      <rPr>
        <sz val="11"/>
        <rFont val="Times New Roman"/>
        <family val="1"/>
        <charset val="204"/>
      </rPr>
      <t>Инвестиции в основной капитал в сфере здравоохранения</t>
    </r>
  </si>
  <si>
    <t>млрд.тенге</t>
  </si>
  <si>
    <t xml:space="preserve">Мероприятие 1. Аккредитация медицинских организаций на основе стандартов для повышения качества предоставляемых медицинских услуг </t>
  </si>
  <si>
    <t>Доля аккредитованных медицинских организаций,%</t>
  </si>
  <si>
    <t>Информация в МЗ</t>
  </si>
  <si>
    <t>Мерпоприятия 2. Возмещение лизинговых платежей</t>
  </si>
  <si>
    <t>Мероприятие 3. Лекарственное обеспечение и питание на амбулаторном уровне для пациентов с редкими (орфанными) заболеваниями</t>
  </si>
  <si>
    <t>более 100</t>
  </si>
  <si>
    <r>
      <rPr>
        <sz val="11"/>
        <rFont val="Times New Roman"/>
        <family val="1"/>
        <charset val="204"/>
      </rPr>
      <t>МЗ</t>
    </r>
  </si>
  <si>
    <t>-</t>
  </si>
  <si>
    <r>
      <rPr>
        <sz val="11"/>
        <rFont val="Times New Roman"/>
        <family val="1"/>
        <charset val="204"/>
      </rPr>
      <t>-</t>
    </r>
  </si>
  <si>
    <t>13.</t>
  </si>
  <si>
    <t xml:space="preserve">Мероприятие 1. 
Расширение сети и совершенствование деятельности консультационных пунктов для родителей детей, не охваченных дошкольным воспитанием и обучением </t>
  </si>
  <si>
    <t xml:space="preserve">Руководитель УО., акиматы городов и районов </t>
  </si>
  <si>
    <t>административные данные ДДО</t>
  </si>
  <si>
    <t>Консультационные пункты</t>
  </si>
  <si>
    <t>Снижение дисла детей, не охваченных дошкольным образованием</t>
  </si>
  <si>
    <t>Мероприятие 2. Размещение государственного образовательного заказа в государственных дошкольных организациях</t>
  </si>
  <si>
    <t>официальные данные МИО</t>
  </si>
  <si>
    <t>Повышение охвата детей дошкольным воспитанием и обучением в возрасте от 2 до 6 лет в государственных дошкольных организациях</t>
  </si>
  <si>
    <t>Мероприятие 3. Размещение государственного образовательного заказа в частных дошкольных организациях</t>
  </si>
  <si>
    <t>Повышение охвата детей дошкольным воспитанием и обучением в возрасте от 2 до 6 лет в частных организациях</t>
  </si>
  <si>
    <t>14.</t>
  </si>
  <si>
    <t>261 001 261 082                261 006                261 003</t>
  </si>
  <si>
    <t>261 082                  261 006                 261 067</t>
  </si>
  <si>
    <t>Мероприятие 1.
Поддержка культурно-досуговой работы</t>
  </si>
  <si>
    <t>Заместитель акима области, руководитель УК</t>
  </si>
  <si>
    <t>среднегодовое количество кружков</t>
  </si>
  <si>
    <t>15.</t>
  </si>
  <si>
    <t>256068012,     256066000</t>
  </si>
  <si>
    <t>штат</t>
  </si>
  <si>
    <t>001,018</t>
  </si>
  <si>
    <t> Ведомственная отчетность</t>
  </si>
  <si>
    <t>256113,
256053</t>
  </si>
  <si>
    <r>
      <rPr>
        <sz val="11"/>
        <rFont val="Times New Roman"/>
        <family val="1"/>
        <charset val="204"/>
      </rPr>
      <t>Мероприятие 6.</t>
    </r>
    <r>
      <rPr>
        <b/>
        <sz val="11"/>
        <rFont val="Times New Roman"/>
        <family val="1"/>
        <charset val="204"/>
      </rPr>
      <t xml:space="preserve"> </t>
    </r>
    <r>
      <rPr>
        <sz val="11"/>
        <rFont val="Times New Roman"/>
        <family val="1"/>
        <charset val="204"/>
      </rPr>
      <t>Объем эфирного времени, новостных телепередач  охваченного сурдопереводом на 2-х языках</t>
    </r>
  </si>
  <si>
    <t>Руководитель УВП</t>
  </si>
  <si>
    <t>минута</t>
  </si>
  <si>
    <t>Мероприятие 7. Оказание необходимой поддержки по социальной реабилитации и адаптации семей, находящихся в трудной жизненной ситуации</t>
  </si>
  <si>
    <t>Руководитель УКЗСП, акимы городов и районов</t>
  </si>
  <si>
    <t>Мероприятие 8. Открытие центра для лиц старше 18 лет с психоневрологическими заболеваниями на 120 койко-мест в с.Ново-Канайка Уланского района (приобретение здания)</t>
  </si>
  <si>
    <t xml:space="preserve">единица </t>
  </si>
  <si>
    <t>ЦГО</t>
  </si>
  <si>
    <t>МНЭ</t>
  </si>
  <si>
    <t>16.</t>
  </si>
  <si>
    <t>РБ, МБ</t>
  </si>
  <si>
    <t>СГФ</t>
  </si>
  <si>
    <t>РБ, ОБ</t>
  </si>
  <si>
    <t>ОАГиС, ОЖКХ,ПТиАД</t>
  </si>
  <si>
    <t>РБ,МБ</t>
  </si>
  <si>
    <t> 0</t>
  </si>
  <si>
    <t>0 </t>
  </si>
  <si>
    <r>
      <rPr>
        <sz val="11"/>
        <rFont val="Times New Roman"/>
        <family val="1"/>
        <charset val="204"/>
      </rPr>
      <t>МПС, МЭ, МНЭ, МИО</t>
    </r>
  </si>
  <si>
    <r>
      <rPr>
        <sz val="11"/>
        <rFont val="Times New Roman"/>
        <family val="1"/>
        <charset val="204"/>
      </rPr>
      <t>МПС</t>
    </r>
  </si>
  <si>
    <t>17.</t>
  </si>
  <si>
    <t>км</t>
  </si>
  <si>
    <t>млн тенге</t>
  </si>
  <si>
    <r>
      <rPr>
        <sz val="11"/>
        <rFont val="Times New Roman"/>
        <family val="1"/>
        <charset val="204"/>
      </rPr>
      <t>МЭПР, МИО</t>
    </r>
  </si>
  <si>
    <r>
      <rPr>
        <sz val="11"/>
        <rFont val="Times New Roman"/>
        <family val="1"/>
        <charset val="204"/>
      </rPr>
      <t>ВАП</t>
    </r>
  </si>
  <si>
    <t>18.</t>
  </si>
  <si>
    <t>информация в МЭПР</t>
  </si>
  <si>
    <t>19.</t>
  </si>
  <si>
    <t>МРЦ</t>
  </si>
  <si>
    <t>Информация акиматов городов и районов</t>
  </si>
  <si>
    <t>Чел.</t>
  </si>
  <si>
    <t>Мероприятие 3. 
Вовлечение молодых людей в мероприятия по образованию, занятости и профессиональному развитию.</t>
  </si>
  <si>
    <t>УВП, УО, УКЗиСП,
Акиматы городов и районов</t>
  </si>
  <si>
    <t>Финасирование не требуется</t>
  </si>
  <si>
    <t>Мероприятие 4. Поддержка интеллектуальной и творческой активности, военно-патриотического воспитания молодежи</t>
  </si>
  <si>
    <t>УВП, МРЦ</t>
  </si>
  <si>
    <t>Мероприятия</t>
  </si>
  <si>
    <t xml:space="preserve">Мероприятие 5. Доля трудоустройстроенных выпускников в первый год после окончания организаций ТиПО </t>
  </si>
  <si>
    <t>Заместитель акима области Нургалиев Е.Ж., УО</t>
  </si>
  <si>
    <t xml:space="preserve">Увеличение доли трудоустроенных выпускников в первый год после окончания;  </t>
  </si>
  <si>
    <t>Мероприятие 6.Охват молодежи бесплатным обучением в колледжах по востребованным профессиям</t>
  </si>
  <si>
    <t xml:space="preserve">Увеличение доли молодежи, охваченной бесплатным обучением по востребованным профессиям; </t>
  </si>
  <si>
    <t>Мероприятие 7. Расширение охвата бесплатным ТиПО молодежи через увеличение государственного образовательного заказа на подготовку кадров с ТиПОпо заявкам предприятий</t>
  </si>
  <si>
    <t>Данные МИО</t>
  </si>
  <si>
    <t xml:space="preserve">кол-во </t>
  </si>
  <si>
    <t>информация</t>
  </si>
  <si>
    <t>261 024                      261 025</t>
  </si>
  <si>
    <t xml:space="preserve">увеличение охвата бесплатным ТиПО молодежи </t>
  </si>
  <si>
    <r>
      <rPr>
        <sz val="11"/>
        <color rgb="FF000000"/>
        <rFont val="Times New Roman"/>
        <family val="1"/>
        <charset val="204"/>
      </rPr>
      <t>Мероприятие 8.</t>
    </r>
    <r>
      <rPr>
        <b/>
        <sz val="11"/>
        <color rgb="FF000000"/>
        <rFont val="Times New Roman"/>
        <family val="1"/>
        <charset val="204"/>
      </rPr>
      <t xml:space="preserve"> </t>
    </r>
    <r>
      <rPr>
        <sz val="11"/>
        <color rgb="FF000000"/>
        <rFont val="Times New Roman"/>
        <family val="1"/>
        <charset val="204"/>
      </rPr>
      <t>Проведение Областнго фестиваля профессий «My PRO» для оказания содействия школьникам в выборе будущей профессии и Выездная профориентационная работа  мобильной группы стенд-моба «СтартПрофи - Shygys»</t>
    </r>
  </si>
  <si>
    <t>Увеличение охвата учащихся профориентационными мероприятиями в регионе.</t>
  </si>
  <si>
    <r>
      <rPr>
        <sz val="11"/>
        <rFont val="Times New Roman"/>
        <family val="1"/>
        <charset val="204"/>
      </rPr>
      <t>Мероприятие 9. Показатель Д</t>
    </r>
    <r>
      <rPr>
        <sz val="11"/>
        <color rgb="FF000000"/>
        <rFont val="Times New Roman"/>
        <family val="1"/>
        <charset val="204"/>
      </rPr>
      <t>оля колледжей, внедривших систему оценивания WorldSkills в учебный процесс организаций ТиПО</t>
    </r>
  </si>
  <si>
    <t>Рост доли колледжей, внедривших систему оценивания по стандартам WorldSkills, что способствует повышению качества подготовки кадров, ориентированной на практические навыки, и соответствию международным требованиям.</t>
  </si>
  <si>
    <r>
      <rPr>
        <sz val="11"/>
        <rFont val="Times New Roman"/>
        <family val="1"/>
        <charset val="204"/>
      </rPr>
      <t xml:space="preserve">Мероприятие 10. </t>
    </r>
    <r>
      <rPr>
        <sz val="11"/>
        <color rgb="FF000000"/>
        <rFont val="Times New Roman"/>
        <family val="1"/>
        <charset val="204"/>
      </rPr>
      <t>Проведение регионального чемпионата профессионального мастерства WorldSkills по компетенциям</t>
    </r>
  </si>
  <si>
    <t>кол-во компетенции</t>
  </si>
  <si>
    <t xml:space="preserve">Выявление и поддержка талантливых студентов, повышение престижа рабодих профессий, стимулирование внедрения международных стандартов в образовательный процесс.  </t>
  </si>
  <si>
    <t>Мероприятие 11. Открытие новых специальностей для подготовки кадров в ТиПО</t>
  </si>
  <si>
    <t>кол-во специальностей</t>
  </si>
  <si>
    <t xml:space="preserve">Обеспечение соответствия подготовки кадров требованиям рынка труда за счёт внедрения новых, востребованных специальностей в организациях ТиПО.  </t>
  </si>
  <si>
    <t xml:space="preserve">Мероприятие 12. Реализация проекта «Білікті маман» </t>
  </si>
  <si>
    <t>кол-во чел.</t>
  </si>
  <si>
    <t>Подготовка конкурентоспособных, квалифицированных специалистов, соответствующих требованиям отраслей экономики.</t>
  </si>
  <si>
    <t>1 555,3</t>
  </si>
  <si>
    <t>1 534,3</t>
  </si>
  <si>
    <t>1 618,7</t>
  </si>
  <si>
    <r>
      <rPr>
        <sz val="11"/>
        <rFont val="Times New Roman"/>
        <family val="1"/>
        <charset val="204"/>
      </rPr>
      <t>Ведомственные данные</t>
    </r>
  </si>
  <si>
    <t xml:space="preserve">Строительство и ремонт автомобильных дорог областного и районного значения </t>
  </si>
  <si>
    <t>Заместитель акима области,
руководитель УПТАД, акиматы городов и районов</t>
  </si>
  <si>
    <t>акт выполненных работ</t>
  </si>
  <si>
    <t>268 113,                     268 114</t>
  </si>
  <si>
    <t>Строительство и реконструкций автомобильных дорог областного и районного значения</t>
  </si>
  <si>
    <t>Средний ремонт автомобиьлных дорог областного и районного значения</t>
  </si>
  <si>
    <t>Мероприятие 1. Разработка правил обеспечения мер по пресечению сбыта и (или) немедицинского потребления наркотиков в развлекательных заведениях и иных декретированных объектах</t>
  </si>
  <si>
    <t>Начальник ДП, акимы городов и районов</t>
  </si>
  <si>
    <t>ведомственная отчетность</t>
  </si>
  <si>
    <t>Мероприятие 2. Проведение ОПМ, акций, семинары, круглые столы, встреди</t>
  </si>
  <si>
    <t>Мероприятие 3. Заключение меморандумов с подразделениями егерской службы, субъектами охотничьих, лесных, крестьянско-фермерских и сельских хозяйств по оказанию содействия в выявлении на их территории подпольных нарколабораторий, схронов и закладок наркотиков</t>
  </si>
  <si>
    <t>Руководитель УПРРП, начальник ДП, акимы городов и районов</t>
  </si>
  <si>
    <t>Мероприятие 4. Разъяснение среди учеников старших классов и их родителей проблем современных синтетических наркотиков, аптечной наркомании и правовых последствий участия подростков в незаконном обороте наркотиков (распространение закладок, листовок с названиями сайтов, граффити и т.д.)</t>
  </si>
  <si>
    <t>Руководитель УО, начальник ДП, НПО, акимы городов и районов</t>
  </si>
  <si>
    <t>Повышение осведомлённости старшеклассников и их родителей о рисках и последствиях употребления современных синтетических наркотиков и аптечной наркомании;</t>
  </si>
  <si>
    <t>Мероприятие 5. Принятие мер по  профилактике буллинга, суицида, насилия среди воспитанников, обучающихся в организациях дошкольного, среднего, технического и профессионального, дополнительного образования, в организациях, осуществляющих функции по защите прав ребенка</t>
  </si>
  <si>
    <t>Руководители УО, УЗ, начальник ДП</t>
  </si>
  <si>
    <t>Снижение случаев буллинга, насилия и суицидальных попыток среди воспитанников и обучающихся, повышение психологической устойдивости и социальной адаптации детей и подростков</t>
  </si>
  <si>
    <t>Строительство следственного изолятора на 400 мест в г. Усть-Каменогорск</t>
  </si>
  <si>
    <t>Реконструкция административно-бытового корпуса по проспекту Каныша Сатпаева, 1, участок номер 2</t>
  </si>
  <si>
    <t>20.</t>
  </si>
  <si>
    <t>21.</t>
  </si>
  <si>
    <t>22.</t>
  </si>
  <si>
    <t>23.</t>
  </si>
  <si>
    <t>отчет</t>
  </si>
  <si>
    <t>31.1</t>
  </si>
  <si>
    <t xml:space="preserve"> -</t>
  </si>
  <si>
    <t>24.</t>
  </si>
  <si>
    <t>ТОХ, ОБ</t>
  </si>
  <si>
    <r>
      <rPr>
        <sz val="11"/>
        <rFont val="Times New Roman"/>
        <family val="1"/>
      </rPr>
      <t>%</t>
    </r>
  </si>
  <si>
    <t>250 в т.ч. молодежь  170</t>
  </si>
  <si>
    <t>250 в т.ч. молодежь  216</t>
  </si>
  <si>
    <t>250 в т.ч. молодежь  219</t>
  </si>
  <si>
    <r>
      <rPr>
        <sz val="11"/>
        <rFont val="Times New Roman"/>
        <family val="1"/>
      </rPr>
      <t>МНЭ</t>
    </r>
  </si>
  <si>
    <t>001</t>
  </si>
  <si>
    <t>087</t>
  </si>
  <si>
    <r>
      <rPr>
        <sz val="11"/>
        <rFont val="Times New Roman"/>
        <family val="1"/>
      </rPr>
      <t>МЭПР</t>
    </r>
  </si>
  <si>
    <t xml:space="preserve">% </t>
  </si>
  <si>
    <t>СПК Saka Land</t>
  </si>
  <si>
    <t>1269 ВЗР 2509 ДЕТИ</t>
  </si>
  <si>
    <t>1262 ВЗР 2392 ДЕТИ</t>
  </si>
  <si>
    <t>1261 ВЗР 2269 ДЕТИ</t>
  </si>
  <si>
    <t>1260 ВЗР 2268 ДЕТИ</t>
  </si>
  <si>
    <t>1260 ВЗР 2267 ДЕТИ</t>
  </si>
  <si>
    <t>Катонқарағай ауданының 2026–2030 жылдарға арналған даму жоспарына қосымша,
Катонқарағай аудандық мәслихатының 2026 жылғы 04  қыркүйегіндегі №39/422-VIII сессиясының шешімімен бекітілген</t>
  </si>
  <si>
    <t>Шығыс Қазақстан облысы Катонқарағай ауданының 2026–2030 жылдарға арналған инвестициялық даму жоспары</t>
  </si>
  <si>
    <t>Атауы</t>
  </si>
  <si>
    <t>Жауапты орындаушы</t>
  </si>
  <si>
    <t>Ақпарат көзі</t>
  </si>
  <si>
    <t>Өлшем бірлігі</t>
  </si>
  <si>
    <t>Аяқталу нысаны</t>
  </si>
  <si>
    <t>Есепті 2024 жыл</t>
  </si>
  <si>
    <t>Жоспар (факт)
2025 жыл</t>
  </si>
  <si>
    <t>Жоспарлы кезең</t>
  </si>
  <si>
    <t>Қаржыландыру көзі</t>
  </si>
  <si>
    <t>Бюджеттік бағдарламаның коды</t>
  </si>
  <si>
    <t>Жобаны іске асырудан күтілетін нәтиже, оның ішінде құрылған жұмыс орындарының саны (тұрақты/уақытша)</t>
  </si>
  <si>
    <t>2026 жыл</t>
  </si>
  <si>
    <t>2027 жыл</t>
  </si>
  <si>
    <t>2028 жыл</t>
  </si>
  <si>
    <t>2029 жыл</t>
  </si>
  <si>
    <t>2030 жыл</t>
  </si>
  <si>
    <t>Облыс әкімінің бірінші орынбасары, ШҚО ЭБЖБ, ШҚО КӨБ, АШБ, ЭТКХБ басшылары.</t>
  </si>
  <si>
    <t>Мақсат: Жалақы төлеу өнімділігін арттыру арқылы қосылған жалпы құнды ұлғайту</t>
  </si>
  <si>
    <t>Міндет: Технологиялық жаңғырту және инновациялық даму көрсеткіштерін жақсарту арқылы қосылған жалпы құнды арттыру</t>
  </si>
  <si>
    <t>Өнеркәсіп</t>
  </si>
  <si>
    <t>Аудан әкімі орынбасары, аудан кәсіпкерлікті дамыту бөлімі</t>
  </si>
  <si>
    <t>Өңдеу өнеркәсібі</t>
  </si>
  <si>
    <t>Іс-шара 1. Асфальт-бетон зауытының құрылысын жүргізу, Шынғыстай ауылы, ЖШС «Өскемен Тазалық»</t>
  </si>
  <si>
    <t>Іс-шара 2. КХ «Березка», Петухов Иван Юрьевич – шайыр майын өндіру өндірісі, Аққайнар ауылы</t>
  </si>
  <si>
    <t>Іс-шара 3. Газоблок өндіріс цехын ашу, Қатонқарағай ауылы</t>
  </si>
  <si>
    <t>Іс-шара 4.Дәрілік шөптерді және шайыр майын қаптау цехын ашу, Урыль ауылы</t>
  </si>
  <si>
    <t>Іс-шара 5. Ағашты кесу және ұстаралау цехын ашу, Аққайнар ауылы (жылына 1 000 м³)</t>
  </si>
  <si>
    <t>Іс-шара 6. Эко-сабын өндіру цехын ашу, Қатонқарағай ауылы (жылына 1 тоннаға дейін)</t>
  </si>
  <si>
    <t>Іс-шара 7. Жартылай дайын өнімдер өндіріс цехын ашу, Қатонқарағай ауылы</t>
  </si>
  <si>
    <t>Іс-шара 8. Қарағай майын өндіру цехын ашу, Орнек ауылы</t>
  </si>
  <si>
    <t>Іс-шара 9. Түтінді цех ашу және жартылай дайын өнімдер өндірісі, Қатонқарағай ауылы</t>
  </si>
  <si>
    <t>Аудан әкімі орынбасары, аудан кәсіпкерлікті дамыту бөлімі, ЖШС «Өскемен Тазалық»</t>
  </si>
  <si>
    <t>Ведомстволық деректер</t>
  </si>
  <si>
    <t>млн.теңге</t>
  </si>
  <si>
    <t>Қабылдау актісі</t>
  </si>
  <si>
    <t>Аудан әкімі орынбасары, аудан кәсіпкерлікті дамыту бөлімі, КХ «Березка», Петухов Иван Юрьевич</t>
  </si>
  <si>
    <t>Есептік ақпарат</t>
  </si>
  <si>
    <t>Аудан әкімі орынбасары, аудан кәсіпкерлікті дамыту бөлімі, ЖК «Таукенов А»</t>
  </si>
  <si>
    <t>Аудан әкімі орынбасары, аудан кәсіпкерлікті дамыту бөлімі, ЖК Серов Д</t>
  </si>
  <si>
    <t>Аудан әкімі орынбасары, аудан кәсіпкерлікті дамыту бөлімі ЖК Петухов Иван Юрьевич</t>
  </si>
  <si>
    <t>Аудан әкімі орынбасары, аудан кәсіпкерлікті дамыту бөлімі, ЖШС «Салт Дастур», Дюзгунбаева А</t>
  </si>
  <si>
    <t>Аудан әкімі орынбасары, аудан кәсіпкерлікті дамыту бөлімі,КШС Серкенов К.</t>
  </si>
  <si>
    <t>Аудан әкімі орынбасары, аудан кәсіпкерлікті дамыту бөлімі, ЖК Балтабаева Л</t>
  </si>
  <si>
    <t xml:space="preserve">
Көтерме және бөлшек сауда</t>
  </si>
  <si>
    <t>ЖК Кажкенова Б.</t>
  </si>
  <si>
    <t>Ақпарат</t>
  </si>
  <si>
    <t>"Құрылыс БД"  Нурсеитов Руслан ЖШС</t>
  </si>
  <si>
    <t>Іс-шара 1. Қатонқарағай ауылында азық-түлік дүкенін ашу.</t>
  </si>
  <si>
    <t>Іс-шара 2. Қатонқарағай ауылында азық-түлік дүкенін ашу.</t>
  </si>
  <si>
    <t>Қаржылық ресурстар</t>
  </si>
  <si>
    <t>АБ</t>
  </si>
  <si>
    <t>ЖИ</t>
  </si>
  <si>
    <t>1-бөлім бойынша жалпы сомасы</t>
  </si>
  <si>
    <t>Меншікті қаражат</t>
  </si>
  <si>
    <t>Қарыз қаражаты Ауыл аманаты</t>
  </si>
  <si>
    <t>ҚАЗАҚСТАН РЕСПУБЛИКАСЫНЫҢ ҰЛТТЫҚ ДАМУ ЖОСПАРЫН ІСКЕ АСЫРУ</t>
  </si>
  <si>
    <t>1-БАҒЫТ: ТҰРАҚТЫ ЭКОНОМИКАЛЫҚ НЕГІЗ</t>
  </si>
  <si>
    <t>20 жұмыс орны құрылды</t>
  </si>
  <si>
    <t>1 жұмыс орны құрылады</t>
  </si>
  <si>
    <t>2 жұмыс орны құрылды</t>
  </si>
  <si>
    <t>1 жұмыс орны құрылды</t>
  </si>
  <si>
    <t>3 жұмыс орны құрылады</t>
  </si>
  <si>
    <t>Нәтиже көрсеткіші.
Экономиканың негізгі салаларының өндіріс көлемі, соның ішінде:</t>
  </si>
  <si>
    <t>Мақсат. Ел экономикасының жылу және электр энергиясына өсіп келе жатқан қажеттілігін қамтамасыз ету, жаңартылатын энергия көздері мен атом энергетикасын дамыту үшін жағдай жасау</t>
  </si>
  <si>
    <t>Міндет. Елдің электр энергиясына деген қажеттіліктерін үздіксіз қамтамасыз ету</t>
  </si>
  <si>
    <t>КНИ 1
Экономиканың нақты өсу қарқыны, % , 
облыс бойынша</t>
  </si>
  <si>
    <t>КНИ 2
Еңбек өнімділігінің жинақталған өсу индексі, 2022=100, облыс бойынша</t>
  </si>
  <si>
    <t>Іс-шара 1. Энергетикалық жабдықтардың техникалық жай-күйі мен тозу деңгейіне мониторинг жүргізу.</t>
  </si>
  <si>
    <t>ТҮКШЖКжАЖБ</t>
  </si>
  <si>
    <t>ведомстволық деректер</t>
  </si>
  <si>
    <t>бірлік</t>
  </si>
  <si>
    <t>есептік ақпарат</t>
  </si>
  <si>
    <t>КНИ 20
Өңдеу өнеркәсібі өнімінің экспорты, млрд АҚШ доллары, облыс бойынша</t>
  </si>
  <si>
    <t>Облыс әкімінің орынбасары, КБның және АШБның басшылары.</t>
  </si>
  <si>
    <t>талап етілмейді</t>
  </si>
  <si>
    <t>Жөндеуді қажет ететін энергетикалық жабдықтарды анықтау және олардың тозу деңгейін бағалау.</t>
  </si>
  <si>
    <t>Мақсат. Шикізаттық емес тауарлар экспортын дамыту және ілгерілету, сауда-экономикалық ынтымақтастықты кеңейту, сондай-ақ тауарлар мен қызметтердің сапасын арттыруға бағытталған техникалық реттеу және метрология жүйесін жетілдіру</t>
  </si>
  <si>
    <t>Міндет. Өңдеу өнеркәсібі өнімдері экспортының көлемін ұлғайту</t>
  </si>
  <si>
    <t>млн теңге</t>
  </si>
  <si>
    <t>7 жұмыс орны құрылады</t>
  </si>
  <si>
    <t>Аудан әкімінің орынбасары, ауданның кәсіпкерлік бөлімі, «СП Ақсу ДЭН» ЖШС</t>
  </si>
  <si>
    <t>ІС-ШАРА 1. Катонқарағай ауданының Ақсу ауылындағы «СП Ақсу ДЭН» ЖШС-нің емдік өнімдер көлемін ұлғайту</t>
  </si>
  <si>
    <t>2-БАҒЫТ: ЖАҢА ӨСУ НҰҚТАЛАРЫ</t>
  </si>
  <si>
    <r>
      <t xml:space="preserve">КНИ 25
</t>
    </r>
    <r>
      <rPr>
        <sz val="11"/>
        <rFont val="Times New Roman"/>
        <family val="1"/>
        <charset val="204"/>
      </rPr>
      <t>Инновациялар саласындағы белсенділік деңгейі, облыс бойынша</t>
    </r>
  </si>
  <si>
    <t>Облыс әкімінің орынбасары, КБ басшысы және басқалар</t>
  </si>
  <si>
    <t>Мақсат: Ұлттық инновациялық жүйені дамыту</t>
  </si>
  <si>
    <t>Міндет: Экономикаға инновацияларды белсенді енгізу</t>
  </si>
  <si>
    <t>Аудан әкімінің орынбасары, ТҮКШЖКжАЖБ басшысы, байланыс операторлары</t>
  </si>
  <si>
    <t>ауылдар саны</t>
  </si>
  <si>
    <t>интернет желісіне қолжетімділік</t>
  </si>
  <si>
    <t>Іс-шара 1.
Катонқарағай ауданының елді мекендерін сапалы мобильді интернетпен қамтамасыз ету</t>
  </si>
  <si>
    <t>Жеке тұлғалардың экономикалық мінез-құлқына тікелей әсер ететін және бүкіл халықтың өмір сүру деңгейін арттыруға ықпал ететін цифрлық экономика мен әлеуметтік прогрестің драйвері.</t>
  </si>
  <si>
    <t>Іс-шара 2.
Мәдени-демалыс қызметін қамтамасыз ету (оның ішінде клубтарды ұстау), оның ішінде:</t>
  </si>
  <si>
    <t>Аудан әкімінің орынбасары, ІСБ басшысы</t>
  </si>
  <si>
    <t>Ведомстволық есептілік</t>
  </si>
  <si>
    <t>Концерттік ұйымдар өткізген іс-шараларға қатысу</t>
  </si>
  <si>
    <t>мың адам</t>
  </si>
  <si>
    <t>Іс-шара 3.
Кітапханалардың жұмыс істеуін қамтамасыз ету, оның ішінде:</t>
  </si>
  <si>
    <t>Кітапханаларға келушілер саны</t>
  </si>
  <si>
    <t>статистикалық деректер</t>
  </si>
  <si>
    <t>Облыс әкімінің орынбасары, ҰТ басшысы</t>
  </si>
  <si>
    <t>Мақсаты: Ішкі туризмді дамыту үшін қолайлы туристік ортаны қалыптастыру</t>
  </si>
  <si>
    <t>Міндеті: Бәсекеге қабілетті туристік индустрияны қалыптастыру</t>
  </si>
  <si>
    <t>Қатонқарағай ауданы</t>
  </si>
  <si>
    <t>"Хамитов С." ЖК</t>
  </si>
  <si>
    <t>"Мусабаев Т" ЖК</t>
  </si>
  <si>
    <t>Алтай Курмет, Қатонқарағай ауданы әкімдігі, КТБ</t>
  </si>
  <si>
    <t>«Хан Сарайы» ЖШС,Қатонқарағай ауданы әкімдігі, КТБ</t>
  </si>
  <si>
    <t>Меншікті қаражат - 80,0млн.тг  Қарыз қаражаттары - 70,0 млн.тг</t>
  </si>
  <si>
    <t>Меншікті и Қарыз қаражаттары</t>
  </si>
  <si>
    <t>5 жұмыс орны құрылады</t>
  </si>
  <si>
    <t>6 жұмыс орны құрылады</t>
  </si>
  <si>
    <t>2 жұмыс орны құрылады</t>
  </si>
  <si>
    <r>
      <rPr>
        <b/>
        <i/>
        <sz val="12"/>
        <rFont val="Times New Roman"/>
        <family val="1"/>
        <charset val="204"/>
      </rPr>
      <t>Іс-шара 1</t>
    </r>
    <r>
      <rPr>
        <i/>
        <sz val="12"/>
        <rFont val="Times New Roman"/>
        <family val="1"/>
        <charset val="204"/>
      </rPr>
      <t>. «Қаратай» қонақүйін кеңейту, Қатонқарағай ауылы, ЖК Хамитов С.</t>
    </r>
  </si>
  <si>
    <r>
      <rPr>
        <b/>
        <i/>
        <sz val="12"/>
        <rFont val="Times New Roman"/>
        <family val="1"/>
        <charset val="204"/>
      </rPr>
      <t>Іс-шара 2</t>
    </r>
    <r>
      <rPr>
        <i/>
        <sz val="12"/>
        <rFont val="Times New Roman"/>
        <family val="1"/>
        <charset val="204"/>
      </rPr>
      <t>. «Ұлназ» қонақүйін кеңейту, Қатонқарағай ауылы, ЖК Мусабаев Т.</t>
    </r>
  </si>
  <si>
    <r>
      <rPr>
        <b/>
        <i/>
        <sz val="12"/>
        <rFont val="Times New Roman"/>
        <family val="1"/>
        <charset val="204"/>
      </rPr>
      <t>Іс-шара 3.</t>
    </r>
    <r>
      <rPr>
        <i/>
        <sz val="12"/>
        <rFont val="Times New Roman"/>
        <family val="1"/>
        <charset val="204"/>
      </rPr>
      <t xml:space="preserve"> Қатонқарағай ауылы кіреберісіндегі хостелді ашу (16 төсектік орын)</t>
    </r>
  </si>
  <si>
    <r>
      <rPr>
        <b/>
        <i/>
        <sz val="12"/>
        <rFont val="Times New Roman"/>
        <family val="1"/>
        <charset val="204"/>
      </rPr>
      <t>Іс-шара 4</t>
    </r>
    <r>
      <rPr>
        <i/>
        <sz val="12"/>
        <rFont val="Times New Roman"/>
        <family val="1"/>
        <charset val="204"/>
      </rPr>
      <t>. Қатонқарағай ауылында 25 төсектік қонақүй құрылысын жүргізу</t>
    </r>
  </si>
  <si>
    <r>
      <t xml:space="preserve">КНИ 27
</t>
    </r>
    <r>
      <rPr>
        <sz val="11"/>
        <rFont val="Times New Roman"/>
        <family val="1"/>
        <charset val="204"/>
      </rPr>
      <t>Облыс бойынша орналастыру орындарымен қызмет көрсетілген келуші туристер саны</t>
    </r>
  </si>
  <si>
    <t>Мақсаты: Қазақстанның елдік туристік брендін қалыптастыру және оның жағымды имиджін жасау</t>
  </si>
  <si>
    <t>Міндеті: Шетелдік туристерді тарту</t>
  </si>
  <si>
    <t>6 жұмыс орны құрылды</t>
  </si>
  <si>
    <t>5 жұмыс орны құрылды</t>
  </si>
  <si>
    <t>19 жұмыс орны құрылады</t>
  </si>
  <si>
    <t>ТКШ әкім орынбасары, ТКШБ, ПҚАЖБ</t>
  </si>
  <si>
    <r>
      <t xml:space="preserve">
</t>
    </r>
    <r>
      <rPr>
        <b/>
        <i/>
        <sz val="11"/>
        <rFont val="Times New Roman"/>
        <family val="1"/>
        <charset val="204"/>
      </rPr>
      <t>Іс-шара 1</t>
    </r>
    <r>
      <rPr>
        <sz val="11"/>
        <rFont val="Times New Roman"/>
        <family val="1"/>
        <charset val="204"/>
      </rPr>
      <t>. УК – Алтай – Үлкен-Нарын – Қатонқарағай автожолын қайта құру</t>
    </r>
  </si>
  <si>
    <r>
      <t xml:space="preserve">
</t>
    </r>
    <r>
      <rPr>
        <b/>
        <i/>
        <sz val="11"/>
        <rFont val="Times New Roman"/>
        <family val="1"/>
        <charset val="204"/>
      </rPr>
      <t>Іс-шара 2</t>
    </r>
    <r>
      <rPr>
        <sz val="11"/>
        <rFont val="Times New Roman"/>
        <family val="1"/>
        <charset val="204"/>
      </rPr>
      <t>. Қатонқарағай – Марқақол маршруты бойынша тау бөліктерін модернизациялау</t>
    </r>
  </si>
  <si>
    <t>«ЭМТРЭВЭЛ»ЖШС</t>
  </si>
  <si>
    <t>"Бидахметов Д." ЖК</t>
  </si>
  <si>
    <t>Исабаева К. ЖК</t>
  </si>
  <si>
    <t>Жеке инвестициялар</t>
  </si>
  <si>
    <t>Қарыз қаражаттары</t>
  </si>
  <si>
    <r>
      <rPr>
        <b/>
        <i/>
        <sz val="12"/>
        <rFont val="Times New Roman"/>
        <family val="1"/>
        <charset val="204"/>
      </rPr>
      <t>Іс-шара 3</t>
    </r>
    <r>
      <rPr>
        <i/>
        <sz val="12"/>
        <rFont val="Times New Roman"/>
        <family val="1"/>
        <charset val="204"/>
      </rPr>
      <t>. «Баян» емдік-пантолебница ғимаратын кеңейту, Белқарағай ауылы. Исабаева Д.Т.</t>
    </r>
  </si>
  <si>
    <r>
      <rPr>
        <b/>
        <i/>
        <sz val="12"/>
        <rFont val="Times New Roman"/>
        <family val="1"/>
        <charset val="204"/>
      </rPr>
      <t>Іс-шара 4</t>
    </r>
    <r>
      <rPr>
        <i/>
        <sz val="12"/>
        <rFont val="Times New Roman"/>
        <family val="1"/>
        <charset val="204"/>
      </rPr>
      <t>. Согорное ауылының қиылысында кемпинг салу, ЖШС «ЭМТРЭВЭЛ»</t>
    </r>
  </si>
  <si>
    <r>
      <rPr>
        <b/>
        <i/>
        <sz val="12"/>
        <rFont val="Times New Roman"/>
        <family val="1"/>
        <charset val="204"/>
      </rPr>
      <t>Іс-шара 5</t>
    </r>
    <r>
      <rPr>
        <i/>
        <sz val="12"/>
        <rFont val="Times New Roman"/>
        <family val="1"/>
        <charset val="204"/>
      </rPr>
      <t>. Қатонқарағай ауылында қонақүй ашу, ЖК «Бидахметов Д.»</t>
    </r>
  </si>
  <si>
    <r>
      <rPr>
        <b/>
        <i/>
        <sz val="12"/>
        <rFont val="Times New Roman"/>
        <family val="1"/>
        <charset val="204"/>
      </rPr>
      <t>Іс-шара 6</t>
    </r>
    <r>
      <rPr>
        <i/>
        <sz val="12"/>
        <rFont val="Times New Roman"/>
        <family val="1"/>
        <charset val="204"/>
      </rPr>
      <t>. «Баян» қонақүйіне ғимаратты реконструкциялау, Қатонқарағай ауылы, ЖК Исабаева К.</t>
    </r>
  </si>
  <si>
    <t>Ким В. ЖК</t>
  </si>
  <si>
    <r>
      <rPr>
        <b/>
        <i/>
        <sz val="12"/>
        <rFont val="Times New Roman"/>
        <family val="1"/>
        <charset val="204"/>
      </rPr>
      <t xml:space="preserve">Іс-шара 7. </t>
    </r>
    <r>
      <rPr>
        <i/>
        <sz val="12"/>
        <rFont val="Times New Roman"/>
        <family val="1"/>
        <charset val="204"/>
      </rPr>
      <t xml:space="preserve">
Ақсу ауылында қонақ үйлер салу ШҚ «555», ЖК Ким В.</t>
    </r>
  </si>
  <si>
    <t xml:space="preserve">Sarmat solution ЖШС </t>
  </si>
  <si>
    <t xml:space="preserve"> Құрмет ЖК</t>
  </si>
  <si>
    <t xml:space="preserve"> "НұрСауыр" ЖШС</t>
  </si>
  <si>
    <t>"Aeronix Astanа" ЖШС</t>
  </si>
  <si>
    <t xml:space="preserve"> Айша ШҚ</t>
  </si>
  <si>
    <t xml:space="preserve"> Димаш ШҚ</t>
  </si>
  <si>
    <t xml:space="preserve"> "Sunrise" ЖШС</t>
  </si>
  <si>
    <t>"Qaton qaragai Resort SPA" ЖШС</t>
  </si>
  <si>
    <t>"Pana Asia" ЖШС</t>
  </si>
  <si>
    <t xml:space="preserve"> Ибраева Н ЖК</t>
  </si>
  <si>
    <t>Зарлыханов ЖК</t>
  </si>
  <si>
    <t>Тиманова А ЖК</t>
  </si>
  <si>
    <t>Карабалина А ШҚ</t>
  </si>
  <si>
    <t>ЖК «Мукашев Б.», Қатонқарағай ауданы әкімдігі, КТБ</t>
  </si>
  <si>
    <t>ЖК «Раисов Н.», Қатонқарағай ауданы әкімдігі, КТБ</t>
  </si>
  <si>
    <t xml:space="preserve"> Жанабаев Ж ЖК</t>
  </si>
  <si>
    <t>«Хан Сарайы» ЖШС, Аудан әкімі, КТБ</t>
  </si>
  <si>
    <t>ЖШС BG, Айтмұханбетов А., Аудан әкімі, КТБ</t>
  </si>
  <si>
    <t>СПК Берел-Тур,  Қатонқарағай ауданы әкімдігі, КТБ</t>
  </si>
  <si>
    <t>СПК Чабанбай, Қатонқарағай ауданы әкімдігі, КТБ</t>
  </si>
  <si>
    <t>10 жұмыс орны құрылады</t>
  </si>
  <si>
    <t>50 жұмыс орны құрылады</t>
  </si>
  <si>
    <t>120 жұмыс орны құрылады</t>
  </si>
  <si>
    <t>30 жұмыс орны құрылады</t>
  </si>
  <si>
    <r>
      <rPr>
        <b/>
        <i/>
        <sz val="12"/>
        <rFont val="Times New Roman"/>
        <family val="1"/>
        <charset val="204"/>
      </rPr>
      <t>Іс-шара 8</t>
    </r>
    <r>
      <rPr>
        <i/>
        <sz val="12"/>
        <rFont val="Times New Roman"/>
        <family val="1"/>
        <charset val="204"/>
      </rPr>
      <t>.                                                                               Қатон-Қарағай ауданы, Қараайрық ауылында "Sarmat solution" ЖШС демалыс базасының туристік базасын салу</t>
    </r>
  </si>
  <si>
    <r>
      <rPr>
        <b/>
        <i/>
        <sz val="12"/>
        <rFont val="Times New Roman"/>
        <family val="1"/>
        <charset val="204"/>
      </rPr>
      <t>Іс-шара 9</t>
    </r>
    <r>
      <rPr>
        <i/>
        <sz val="12"/>
        <rFont val="Times New Roman"/>
        <family val="1"/>
        <charset val="204"/>
      </rPr>
      <t>.                                                                             Қатон-Қарағай ауылында Altay қонақ үйлерін салу, ЖК Құрмет</t>
    </r>
  </si>
  <si>
    <r>
      <rPr>
        <b/>
        <i/>
        <sz val="12"/>
        <rFont val="Times New Roman"/>
        <family val="1"/>
        <charset val="204"/>
      </rPr>
      <t>Іс-шара 10</t>
    </r>
    <r>
      <rPr>
        <i/>
        <sz val="12"/>
        <rFont val="Times New Roman"/>
        <family val="1"/>
        <charset val="204"/>
      </rPr>
      <t>.                                                                        Қатон-Қарағай ауылында қонақ үй кешенін салу</t>
    </r>
  </si>
  <si>
    <r>
      <rPr>
        <b/>
        <i/>
        <sz val="12"/>
        <rFont val="Times New Roman"/>
        <family val="1"/>
        <charset val="204"/>
      </rPr>
      <t>Іс-шара 11</t>
    </r>
    <r>
      <rPr>
        <i/>
        <sz val="12"/>
        <rFont val="Times New Roman"/>
        <family val="1"/>
        <charset val="204"/>
      </rPr>
      <t>.                                                                           Қатон-Қарағай ауылында Altai Terra Resort қонақ үй кешенін салу</t>
    </r>
  </si>
  <si>
    <r>
      <rPr>
        <b/>
        <i/>
        <sz val="12"/>
        <rFont val="Times New Roman"/>
        <family val="1"/>
        <charset val="204"/>
      </rPr>
      <t>Іс-шара 12</t>
    </r>
    <r>
      <rPr>
        <i/>
        <sz val="12"/>
        <rFont val="Times New Roman"/>
        <family val="1"/>
        <charset val="204"/>
      </rPr>
      <t>.                                                                           Аршаты ауылынан солтүстікке қарай 3,2 км жерде "Ular Park" демалыс базасын салу</t>
    </r>
  </si>
  <si>
    <r>
      <rPr>
        <b/>
        <i/>
        <sz val="12"/>
        <rFont val="Times New Roman"/>
        <family val="1"/>
        <charset val="204"/>
      </rPr>
      <t>Іс-шара 13</t>
    </r>
    <r>
      <rPr>
        <i/>
        <sz val="12"/>
        <rFont val="Times New Roman"/>
        <family val="1"/>
        <charset val="204"/>
      </rPr>
      <t>.                                                                   Шұбарағаш ауылында "Димаш" жыл бойы жұмыс істейтін спорттық-сауықтыру кешенін салу</t>
    </r>
  </si>
  <si>
    <r>
      <rPr>
        <b/>
        <i/>
        <sz val="12"/>
        <rFont val="Times New Roman"/>
        <family val="1"/>
        <charset val="204"/>
      </rPr>
      <t>Іс-шара 14</t>
    </r>
    <r>
      <rPr>
        <i/>
        <sz val="12"/>
        <rFont val="Times New Roman"/>
        <family val="1"/>
        <charset val="204"/>
      </rPr>
      <t>.                                                                                      Қатон-Қарағай ауданында "Перекресток Согорное" кемпингін кеңейту</t>
    </r>
  </si>
  <si>
    <r>
      <rPr>
        <b/>
        <i/>
        <sz val="12"/>
        <rFont val="Times New Roman"/>
        <family val="1"/>
        <charset val="204"/>
      </rPr>
      <t>Іс-шара 15</t>
    </r>
    <r>
      <rPr>
        <i/>
        <sz val="12"/>
        <rFont val="Times New Roman"/>
        <family val="1"/>
        <charset val="204"/>
      </rPr>
      <t>.                                                                      Топқайың ауылындағы Qaton qaragai Resort SPA-ны кеңейту</t>
    </r>
  </si>
  <si>
    <r>
      <rPr>
        <b/>
        <i/>
        <sz val="12"/>
        <rFont val="Times New Roman"/>
        <family val="1"/>
        <charset val="204"/>
      </rPr>
      <t>Іс-шара 16.</t>
    </r>
    <r>
      <rPr>
        <i/>
        <sz val="12"/>
        <rFont val="Times New Roman"/>
        <family val="1"/>
        <charset val="204"/>
      </rPr>
      <t xml:space="preserve">                                                                              Қатон-Қарағай ауылында туристік ауыл салу</t>
    </r>
  </si>
  <si>
    <r>
      <rPr>
        <b/>
        <i/>
        <sz val="12"/>
        <rFont val="Times New Roman"/>
        <family val="1"/>
        <charset val="204"/>
      </rPr>
      <t>Іс-шара 17</t>
    </r>
    <r>
      <rPr>
        <i/>
        <sz val="12"/>
        <rFont val="Times New Roman"/>
        <family val="1"/>
        <charset val="204"/>
      </rPr>
      <t>.                                                                          Рахман қайнары ауылындағы Рахман қайнарлары шипажайын кеңейту</t>
    </r>
  </si>
  <si>
    <r>
      <rPr>
        <b/>
        <i/>
        <sz val="12"/>
        <rFont val="Times New Roman"/>
        <family val="1"/>
        <charset val="204"/>
      </rPr>
      <t>Іс-шара 18</t>
    </r>
    <r>
      <rPr>
        <i/>
        <sz val="12"/>
        <rFont val="Times New Roman"/>
        <family val="1"/>
        <charset val="204"/>
      </rPr>
      <t>.                                                                          "Шыңғыс" қонақ үйін салу</t>
    </r>
  </si>
  <si>
    <r>
      <rPr>
        <b/>
        <i/>
        <sz val="12"/>
        <rFont val="Times New Roman"/>
        <family val="1"/>
        <charset val="204"/>
      </rPr>
      <t>Іс-шара 19</t>
    </r>
    <r>
      <rPr>
        <i/>
        <sz val="12"/>
        <rFont val="Times New Roman"/>
        <family val="1"/>
        <charset val="204"/>
      </rPr>
      <t>.                                                                           Берел ауылында 5 қонақ үй салу</t>
    </r>
  </si>
  <si>
    <r>
      <rPr>
        <b/>
        <i/>
        <sz val="12"/>
        <rFont val="Times New Roman"/>
        <family val="1"/>
        <charset val="204"/>
      </rPr>
      <t>Іс-шара 20</t>
    </r>
    <r>
      <rPr>
        <i/>
        <sz val="12"/>
        <rFont val="Times New Roman"/>
        <family val="1"/>
        <charset val="204"/>
      </rPr>
      <t>.                                                                           Қатон-Қарағай ауылында қонақ үй салу</t>
    </r>
  </si>
  <si>
    <r>
      <rPr>
        <b/>
        <i/>
        <sz val="12"/>
        <rFont val="Times New Roman"/>
        <family val="1"/>
        <charset val="204"/>
      </rPr>
      <t>Іс-шара 21</t>
    </r>
    <r>
      <rPr>
        <i/>
        <sz val="12"/>
        <rFont val="Times New Roman"/>
        <family val="1"/>
        <charset val="204"/>
      </rPr>
      <t>. "САМАЙ" қонақ үйін кеңейту</t>
    </r>
  </si>
  <si>
    <r>
      <rPr>
        <b/>
        <i/>
        <sz val="12"/>
        <rFont val="Times New Roman"/>
        <family val="1"/>
        <charset val="204"/>
      </rPr>
      <t>Іс-шара 22</t>
    </r>
    <r>
      <rPr>
        <i/>
        <sz val="12"/>
        <rFont val="Times New Roman"/>
        <family val="1"/>
        <charset val="204"/>
      </rPr>
      <t>.                                                                           Урыль ауылында 50 төсектік демалыс базасын салу</t>
    </r>
  </si>
  <si>
    <r>
      <rPr>
        <b/>
        <i/>
        <sz val="12"/>
        <rFont val="Times New Roman"/>
        <family val="1"/>
        <charset val="204"/>
      </rPr>
      <t>Іс-шара 23</t>
    </r>
    <r>
      <rPr>
        <i/>
        <sz val="12"/>
        <rFont val="Times New Roman"/>
        <family val="1"/>
        <charset val="204"/>
      </rPr>
      <t>.                                                                           Берель ауылында 3 қонақ үйді ашу (әрқайсысы 12 төсектік орын)</t>
    </r>
  </si>
  <si>
    <r>
      <rPr>
        <b/>
        <i/>
        <sz val="12"/>
        <rFont val="Times New Roman"/>
        <family val="1"/>
        <charset val="204"/>
      </rPr>
      <t>Іс-шара 24</t>
    </r>
    <r>
      <rPr>
        <i/>
        <sz val="12"/>
        <rFont val="Times New Roman"/>
        <family val="1"/>
        <charset val="204"/>
      </rPr>
      <t>.                                                                Қатонқарағай ауылында 16 төсектік қонақ үйді ашу</t>
    </r>
  </si>
  <si>
    <r>
      <rPr>
        <b/>
        <i/>
        <sz val="12"/>
        <rFont val="Times New Roman"/>
        <family val="1"/>
        <charset val="204"/>
      </rPr>
      <t>Іс-шара 25</t>
    </r>
    <r>
      <rPr>
        <i/>
        <sz val="12"/>
        <rFont val="Times New Roman"/>
        <family val="1"/>
        <charset val="204"/>
      </rPr>
      <t>. Орнек ауылында қонақ үйді ашу</t>
    </r>
  </si>
  <si>
    <r>
      <rPr>
        <b/>
        <sz val="11"/>
        <color theme="1"/>
        <rFont val="Times New Roman"/>
        <family val="1"/>
        <charset val="204"/>
      </rPr>
      <t>Іс-шара 26.</t>
    </r>
    <r>
      <rPr>
        <sz val="11"/>
        <color theme="1"/>
        <rFont val="Times New Roman"/>
        <family val="1"/>
        <charset val="204"/>
      </rPr>
      <t xml:space="preserve">                                                                               «Муз Тау» эко-қонақ үйінде мейрамхана құрылысын кеңейту, Урыль ауылы (50 орындық)</t>
    </r>
  </si>
  <si>
    <r>
      <rPr>
        <b/>
        <sz val="11"/>
        <color theme="1"/>
        <rFont val="Times New Roman"/>
        <family val="1"/>
        <charset val="204"/>
      </rPr>
      <t>Іс-шара 27</t>
    </r>
    <r>
      <rPr>
        <sz val="11"/>
        <color theme="1"/>
        <rFont val="Times New Roman"/>
        <family val="1"/>
        <charset val="204"/>
      </rPr>
      <t>.                                                                              Берель ауылында қонақ үйді ашу, ЖШС "BUILDER GOLD"</t>
    </r>
  </si>
  <si>
    <r>
      <rPr>
        <b/>
        <sz val="11"/>
        <color theme="1"/>
        <rFont val="Times New Roman"/>
        <family val="1"/>
        <charset val="204"/>
      </rPr>
      <t>Іс-шара 28</t>
    </r>
    <r>
      <rPr>
        <sz val="11"/>
        <color theme="1"/>
        <rFont val="Times New Roman"/>
        <family val="1"/>
        <charset val="204"/>
      </rPr>
      <t>.                                                                                 СПК «Берел-Тур», демалыс базасына қонақ үй үйлерін салу</t>
    </r>
  </si>
  <si>
    <r>
      <rPr>
        <b/>
        <sz val="11"/>
        <color theme="1"/>
        <rFont val="Times New Roman"/>
        <family val="1"/>
        <charset val="204"/>
      </rPr>
      <t>Іс-шара 29</t>
    </r>
    <r>
      <rPr>
        <sz val="11"/>
        <color theme="1"/>
        <rFont val="Times New Roman"/>
        <family val="1"/>
        <charset val="204"/>
      </rPr>
      <t>. СПК «Чабанбай», модульдік үйлерді сатып алу</t>
    </r>
  </si>
  <si>
    <t>Мақсаты: Сауда саласындағы көлеңкелі экономиканы азайту</t>
  </si>
  <si>
    <t>Міндеті: Әлеуметтік маңызды азық-түлік тауарларының бағасын тұрақтандыру</t>
  </si>
  <si>
    <t>Қатонқарағай ауданы әкімдігі, Белқарагай ауылдық округі әкімдігі, КХ "Алия" Метченов Б.</t>
  </si>
  <si>
    <t>ШҚ Алихан</t>
  </si>
  <si>
    <t>Қатонқарағай ауданы әкімдігі, Аққайнар ауылдық округі әкімдігі, «Ақ сұнқар - 2021» ЖШС Батталов Темирлан                 (келісім бойынша)</t>
  </si>
  <si>
    <r>
      <rPr>
        <b/>
        <i/>
        <sz val="11"/>
        <color theme="1"/>
        <rFont val="Times New Roman"/>
        <family val="1"/>
        <charset val="204"/>
      </rPr>
      <t xml:space="preserve">Іс-шара 1.  </t>
    </r>
    <r>
      <rPr>
        <i/>
        <sz val="11"/>
        <color theme="1"/>
        <rFont val="Times New Roman"/>
        <family val="1"/>
        <charset val="204"/>
      </rPr>
      <t xml:space="preserve">                                                                                        Орнек ауылында қымызды бөтелкеге құю цехын құру</t>
    </r>
  </si>
  <si>
    <r>
      <rPr>
        <b/>
        <i/>
        <sz val="11"/>
        <color theme="1"/>
        <rFont val="Times New Roman"/>
        <family val="1"/>
        <charset val="204"/>
      </rPr>
      <t>Іс-шара 2</t>
    </r>
    <r>
      <rPr>
        <i/>
        <sz val="11"/>
        <color theme="1"/>
        <rFont val="Times New Roman"/>
        <family val="1"/>
        <charset val="204"/>
      </rPr>
      <t>.                                                                                     Ақсу ауылында балды бөтелкеге құю цехын ашу</t>
    </r>
  </si>
  <si>
    <r>
      <rPr>
        <b/>
        <i/>
        <sz val="11"/>
        <color theme="1"/>
        <rFont val="Times New Roman"/>
        <family val="1"/>
        <charset val="204"/>
      </rPr>
      <t>Іс-шара 3</t>
    </r>
    <r>
      <rPr>
        <i/>
        <sz val="11"/>
        <color theme="1"/>
        <rFont val="Times New Roman"/>
        <family val="1"/>
        <charset val="204"/>
      </rPr>
      <t>.                                                                                Аққайнар ауылында кемпірқосақты форельдің жас балығын өсіру үшін тоған шаруашылығын құру</t>
    </r>
  </si>
  <si>
    <t>Аудан әкімі орынбасары, АӨБ, КТБ</t>
  </si>
  <si>
    <t>дана</t>
  </si>
  <si>
    <t xml:space="preserve">Ақпарат </t>
  </si>
  <si>
    <r>
      <rPr>
        <b/>
        <i/>
        <sz val="11"/>
        <rFont val="Times New Roman"/>
        <family val="1"/>
        <charset val="204"/>
      </rPr>
      <t>Іс-шара 4</t>
    </r>
    <r>
      <rPr>
        <b/>
        <sz val="11"/>
        <rFont val="Times New Roman"/>
        <family val="1"/>
        <charset val="204"/>
      </rPr>
      <t xml:space="preserve">.                                                                                 </t>
    </r>
    <r>
      <rPr>
        <sz val="11"/>
        <rFont val="Times New Roman"/>
        <family val="1"/>
        <charset val="204"/>
      </rPr>
      <t>Демалыс күндері ауыл шаруашылығы жәрмеңкелерін өткізу</t>
    </r>
  </si>
  <si>
    <t>Аудан әкімі орынбасары, АӨБ</t>
  </si>
  <si>
    <t xml:space="preserve"> "Заргубаев Мыңғат" ШҚ ,  Аудан әкімі, АӨБ</t>
  </si>
  <si>
    <t>СПК "Кайнар және К"</t>
  </si>
  <si>
    <t>Аудандық ауыл шаруашылығы бөлімі</t>
  </si>
  <si>
    <r>
      <rPr>
        <b/>
        <i/>
        <sz val="11"/>
        <color theme="1"/>
        <rFont val="Times New Roman"/>
        <family val="1"/>
        <charset val="204"/>
      </rPr>
      <t>Іс-шара 1</t>
    </r>
    <r>
      <rPr>
        <i/>
        <sz val="11"/>
        <color theme="1"/>
        <rFont val="Times New Roman"/>
        <family val="1"/>
        <charset val="204"/>
      </rPr>
      <t>.                                                                               Аққайнар ауылында 75 бас ірі қараға арналған асылтұқымды база құрылысы</t>
    </r>
  </si>
  <si>
    <r>
      <rPr>
        <b/>
        <i/>
        <sz val="11"/>
        <color theme="1"/>
        <rFont val="Times New Roman"/>
        <family val="1"/>
        <charset val="204"/>
      </rPr>
      <t>Іс-шара 2</t>
    </r>
    <r>
      <rPr>
        <i/>
        <sz val="11"/>
        <color theme="1"/>
        <rFont val="Times New Roman"/>
        <family val="1"/>
        <charset val="204"/>
      </rPr>
      <t>.                                                                               Аққайнар ауылында сойылатын алаң құрылысы</t>
    </r>
  </si>
  <si>
    <r>
      <rPr>
        <b/>
        <i/>
        <sz val="12"/>
        <rFont val="Times New Roman"/>
        <family val="1"/>
        <charset val="204"/>
      </rPr>
      <t>Іс-шара 3</t>
    </r>
    <r>
      <rPr>
        <i/>
        <sz val="12"/>
        <rFont val="Times New Roman"/>
        <family val="1"/>
        <charset val="204"/>
      </rPr>
      <t>.                                                                                СПК «Қайнар және К», С. ЖаАБылда «Дорпер» қой тұқымын жасанды жолмен ұрықтандыру</t>
    </r>
  </si>
  <si>
    <r>
      <rPr>
        <b/>
        <i/>
        <sz val="12"/>
        <rFont val="Times New Roman"/>
        <family val="1"/>
        <charset val="204"/>
      </rPr>
      <t>Іс-шара 4</t>
    </r>
    <r>
      <rPr>
        <i/>
        <sz val="12"/>
        <rFont val="Times New Roman"/>
        <family val="1"/>
        <charset val="204"/>
      </rPr>
      <t>.                                                                             Барлық ауылында 50 бас ірі қараға арналған асылтұқымды база ашылуы</t>
    </r>
  </si>
  <si>
    <t>Мақсат: АӨК субъекттерінің бәсекеге қабілеттілігін арттыру үшін жағдай жасау.</t>
  </si>
  <si>
    <t>Міндет: Ауыл шаруашылығы шикізатын қайта өңдеуге арналған өнім өндіру үшін тауарлар, жұмыстар және қызметтердің экономикалық қолжетімділігін арттыру.</t>
  </si>
  <si>
    <t>Облыс әкімі орынбасары, АӨБ</t>
  </si>
  <si>
    <r>
      <t xml:space="preserve">Нәтиже көрсеткіші
</t>
    </r>
    <r>
      <rPr>
        <sz val="11"/>
        <rFont val="Times New Roman"/>
        <family val="1"/>
        <charset val="204"/>
      </rPr>
      <t>Облыс бойынша етті өңдеу үлесі.</t>
    </r>
  </si>
  <si>
    <r>
      <rPr>
        <b/>
        <sz val="11"/>
        <rFont val="Times New Roman"/>
        <family val="1"/>
        <charset val="204"/>
      </rPr>
      <t>Іс-шара 1</t>
    </r>
    <r>
      <rPr>
        <sz val="11"/>
        <rFont val="Times New Roman"/>
        <family val="1"/>
        <charset val="204"/>
      </rPr>
      <t>.                                                                                     Мал шаруашылығы саласында субсидияларды беру</t>
    </r>
  </si>
  <si>
    <r>
      <rPr>
        <b/>
        <sz val="11"/>
        <rFont val="Times New Roman"/>
        <family val="1"/>
        <charset val="204"/>
      </rPr>
      <t>Іс-шара 2</t>
    </r>
    <r>
      <rPr>
        <sz val="11"/>
        <rFont val="Times New Roman"/>
        <family val="1"/>
        <charset val="204"/>
      </rPr>
      <t>.                                                                      Шаруашылықты бал аралары өсіру саласында субсидиялар беру</t>
    </r>
  </si>
  <si>
    <r>
      <rPr>
        <b/>
        <sz val="11"/>
        <rFont val="Times New Roman"/>
        <family val="1"/>
        <charset val="204"/>
      </rPr>
      <t>Іс-шара 3</t>
    </r>
    <r>
      <rPr>
        <sz val="11"/>
        <rFont val="Times New Roman"/>
        <family val="1"/>
        <charset val="204"/>
      </rPr>
      <t>.                                                                                    Марал шаруашылығы саласында субсидиялар беру</t>
    </r>
  </si>
  <si>
    <r>
      <rPr>
        <b/>
        <sz val="11"/>
        <rFont val="Times New Roman"/>
        <family val="1"/>
        <charset val="204"/>
      </rPr>
      <t>Нәтиже көрсеткіші</t>
    </r>
    <r>
      <rPr>
        <sz val="11"/>
        <rFont val="Times New Roman"/>
        <family val="1"/>
        <charset val="204"/>
      </rPr>
      <t xml:space="preserve">
Облыс бойынша майлы дақылдарды (күнбағыс) өңдеу үлесі</t>
    </r>
  </si>
  <si>
    <t>Катонқарағай ауданы</t>
  </si>
  <si>
    <t>Іс-шара 1. Катонқарағай ауылында күнбағысты өңдеу цехының ашылуы</t>
  </si>
  <si>
    <t xml:space="preserve">АӨБ басшысы, ауылдық округ әкімі </t>
  </si>
  <si>
    <t>пайдалануға беру актісі</t>
  </si>
  <si>
    <t>Мақсат. Су ресурстарын басқарудың тиімділігін арттыру</t>
  </si>
  <si>
    <t>Міндет. Суару каналдарын реконструкциялау және жөндеу-қалпына келтіру жұмыстарын жүргізу</t>
  </si>
  <si>
    <t>Іс-шара 1. Катонқарағай ауданындағы суару каналдары мен шағын өзендердің арналарын тазалау, тереңдету және қалпына келтіру</t>
  </si>
  <si>
    <t>Облыс әкімінің орынбасары, СҚҚБ басшысы, Катонқарағай ауданының әкімі</t>
  </si>
  <si>
    <t>Су ресурстарын тиімді басқару</t>
  </si>
  <si>
    <t>2-бөлім бойынша жиынтық</t>
  </si>
  <si>
    <t>Міндет. Суармалы жерлерде су үнемдеу технологияларын енгізу</t>
  </si>
  <si>
    <t>Іс-шара 1. Су үнемдеу технологиялары қолданылатын алқаптардың көлемі, га</t>
  </si>
  <si>
    <t>3-Бағыт: Экономика мен қоғамның түбегейлі өзгерістері</t>
  </si>
  <si>
    <r>
      <t xml:space="preserve">КНИ 29
</t>
    </r>
    <r>
      <rPr>
        <sz val="11"/>
        <rFont val="Times New Roman"/>
        <family val="1"/>
        <charset val="204"/>
      </rPr>
      <t>Аудан бойынша орта кәсіпкерліктің ЖІӨ-дегі үлесі</t>
    </r>
  </si>
  <si>
    <t>Облыс әкімінің орынбасары, ӨСБ басқармасының басшысы</t>
  </si>
  <si>
    <t>Мақсат. Кәсіпкерлердің өсуін жеделдету</t>
  </si>
  <si>
    <t>Міндет. Кәсіпкерлікті мемлекеттік қолдау шараларына қолжетімділікті қамтамасыз ету</t>
  </si>
  <si>
    <t>Мақсат: Орта бизнесдің тұрақты қабатын қалыптастыру</t>
  </si>
  <si>
    <t>Міндет: Орта кәсіпкерліктің бәсекеге қабілетті субъектілері үшін қаржыландыруға қолжетімділікті арттыру</t>
  </si>
  <si>
    <t>Аудан әкімі орынбасары, аудандық кәсіпкерлік бөлімі</t>
  </si>
  <si>
    <t>Алтай кафе, Катонқарағай ауданы әкімдігі, КТБ</t>
  </si>
  <si>
    <t>Қабылдау актісі в эксплуатацию</t>
  </si>
  <si>
    <t xml:space="preserve"> Дузгенбаева ЖК</t>
  </si>
  <si>
    <r>
      <rPr>
        <b/>
        <sz val="11"/>
        <color theme="1"/>
        <rFont val="Times New Roman"/>
        <family val="1"/>
        <charset val="204"/>
      </rPr>
      <t>Іс-шара 1.</t>
    </r>
    <r>
      <rPr>
        <sz val="11"/>
        <color theme="1"/>
        <rFont val="Times New Roman"/>
        <family val="1"/>
        <charset val="204"/>
      </rPr>
      <t xml:space="preserve"> Катонқарағай ауылыда 15 орындық кофехананың ашылуы</t>
    </r>
  </si>
  <si>
    <r>
      <rPr>
        <b/>
        <sz val="11"/>
        <color theme="1"/>
        <rFont val="Times New Roman"/>
        <family val="1"/>
        <charset val="204"/>
      </rPr>
      <t>Іс-шара 2</t>
    </r>
    <r>
      <rPr>
        <sz val="11"/>
        <color theme="1"/>
        <rFont val="Times New Roman"/>
        <family val="1"/>
        <charset val="204"/>
      </rPr>
      <t>. Катонқарағай ауылында кафенің ашылуы</t>
    </r>
  </si>
  <si>
    <t>4 жұмыс орны құрылады</t>
  </si>
  <si>
    <r>
      <rPr>
        <b/>
        <sz val="11"/>
        <rFont val="Times New Roman"/>
        <family val="1"/>
        <charset val="204"/>
      </rPr>
      <t>КНИ 28</t>
    </r>
    <r>
      <rPr>
        <sz val="11"/>
        <rFont val="Times New Roman"/>
        <family val="1"/>
        <charset val="204"/>
      </rPr>
      <t xml:space="preserve">
ЖІӨ-дегі ШОК-тың ЖҚҚ үлесі, %, облыстар бойынша</t>
    </r>
  </si>
  <si>
    <r>
      <rPr>
        <b/>
        <sz val="11"/>
        <rFont val="Times New Roman"/>
        <family val="1"/>
        <charset val="204"/>
      </rPr>
      <t>Нәтиже көрсеткіші</t>
    </r>
    <r>
      <rPr>
        <sz val="11"/>
        <rFont val="Times New Roman"/>
        <family val="1"/>
        <charset val="204"/>
      </rPr>
      <t xml:space="preserve">
ШОК өнім өндіру көлемінің өсу қарқыны</t>
    </r>
  </si>
  <si>
    <t>млрд.
теңге</t>
  </si>
  <si>
    <t>Облыс әкімінің орынбасары, ӨСБ және ӨТ басшылары</t>
  </si>
  <si>
    <r>
      <t xml:space="preserve">КНИ 30
</t>
    </r>
    <r>
      <rPr>
        <sz val="11"/>
        <rFont val="Times New Roman"/>
        <family val="1"/>
        <charset val="204"/>
      </rPr>
      <t>Негізгі капиталға салынған инвестициялар, ЖІӨ-ге шаққанда %, облыс бойынша</t>
    </r>
  </si>
  <si>
    <r>
      <t xml:space="preserve">КНИ 31
</t>
    </r>
    <r>
      <rPr>
        <sz val="11"/>
        <rFont val="Times New Roman"/>
        <family val="1"/>
        <charset val="204"/>
      </rPr>
      <t>Негізгі капиталға салынған инвестициялардың жалпы көлеміндегі сыртқы инвестициялар үлесі, облыс бойынша</t>
    </r>
  </si>
  <si>
    <t>Мақсат: Инвестициялар тарту және облыстың инвестициялық тартымдылығын арттыру үшін тұтас экожүйе қалыптастыру</t>
  </si>
  <si>
    <t>Міндет 1: Экономиканың инвестициялық әлеуетін ашу</t>
  </si>
  <si>
    <t>Нәтиже көрсеткіші.
«Ауыл аманаты» шеңберінде құрылатын кооперативтер саны</t>
  </si>
  <si>
    <t>Аудан әкімінің орынбасары, КАШБ басшысы, «AMANAT» партиясы</t>
  </si>
  <si>
    <t>бірліка</t>
  </si>
  <si>
    <t>несие беру</t>
  </si>
  <si>
    <t>Ауыл халқының табысын арттыру, шағын кәсіпкерлікті дамыту және жұмыс орындарын құру.</t>
  </si>
  <si>
    <t>Қарыз қаражаттары (Ауыл аманаты)</t>
  </si>
  <si>
    <t>Жаңа жұмыс орындарын құру, туристік инфрақұрылымды дамыту.</t>
  </si>
  <si>
    <t>Жаңа жұмыс орындарын құру, бал өнімін өндіру және өткізу көлемін арттыру, жергілікті халықтың табысын көбейту.</t>
  </si>
  <si>
    <t>Мал сою жағдайларын жақсарту және қауіпсіздігін арттыру, аурулардың таралу қаупін азайту және сапалы ет өнімдерін өткізуге жағдай жасау.</t>
  </si>
  <si>
    <r>
      <rPr>
        <b/>
        <sz val="10"/>
        <rFont val="Times New Roman"/>
        <family val="1"/>
        <charset val="204"/>
      </rPr>
      <t>Іс-шара 1</t>
    </r>
    <r>
      <rPr>
        <sz val="10"/>
        <rFont val="Times New Roman"/>
        <family val="1"/>
        <charset val="204"/>
      </rPr>
      <t>. «Ауыл аманаты» халық табысын арттыру бағдарламасын іске асыру</t>
    </r>
  </si>
  <si>
    <r>
      <rPr>
        <b/>
        <sz val="10"/>
        <rFont val="Times New Roman"/>
        <family val="1"/>
        <charset val="204"/>
      </rPr>
      <t>Іс-шара 2.</t>
    </r>
    <r>
      <rPr>
        <sz val="10"/>
        <rFont val="Times New Roman"/>
        <family val="1"/>
        <charset val="204"/>
      </rPr>
      <t xml:space="preserve"> Топқайың ауылында қонақ үйшігін салу</t>
    </r>
  </si>
  <si>
    <r>
      <rPr>
        <b/>
        <sz val="10"/>
        <rFont val="Times New Roman"/>
        <family val="1"/>
        <charset val="204"/>
      </rPr>
      <t>Іс-шара 3.</t>
    </r>
    <r>
      <rPr>
        <sz val="10"/>
        <rFont val="Times New Roman"/>
        <family val="1"/>
        <charset val="204"/>
      </rPr>
      <t xml:space="preserve"> Катонқарағай ауылында бал өнімдерін өндіру</t>
    </r>
  </si>
  <si>
    <r>
      <rPr>
        <b/>
        <sz val="10"/>
        <rFont val="Times New Roman"/>
        <family val="1"/>
        <charset val="204"/>
      </rPr>
      <t>Іс-шара 4.</t>
    </r>
    <r>
      <rPr>
        <sz val="10"/>
        <rFont val="Times New Roman"/>
        <family val="1"/>
        <charset val="204"/>
      </rPr>
      <t>Үріл ауылында мал сою алаңын салу</t>
    </r>
  </si>
  <si>
    <t xml:space="preserve">Қабылдау актісі </t>
  </si>
  <si>
    <t>Пайдалануға беру актісі</t>
  </si>
  <si>
    <t>Ильясова А.К. ЖК</t>
  </si>
  <si>
    <t>"Кері Жабағы" Заргумбаев М ШҚ</t>
  </si>
  <si>
    <t>Мақсат. Қазақстан Республикасының төмен көміртекті дамуға көшуі</t>
  </si>
  <si>
    <r>
      <t xml:space="preserve">Нысаналы индикатор
</t>
    </r>
    <r>
      <rPr>
        <sz val="11"/>
        <rFont val="Times New Roman"/>
        <family val="1"/>
        <charset val="204"/>
      </rPr>
      <t>Коммуналдық қалдықтарды қайта өңдеу және кәдеге жарату үлесі, облыс бойынша</t>
    </r>
  </si>
  <si>
    <t>Міндет. Қалдықтарды басқару секторынан метан шығарындыларын қысқарту</t>
  </si>
  <si>
    <t>Іс-шара 1. Коммуналдық қалдықтарды сұрыптау және олардың түзілуін азайту мәселелері бойынша халықпен ақпараттық-түсіндіру жұмыстарын жүргізу</t>
  </si>
  <si>
    <t>Ауылдық округтердің әкімдері</t>
  </si>
  <si>
    <t>Іс-шара 2. Коммуналдық қалдықтарды бөлек жинауға арналған контейнерлер мен жабдықтар сатып алу</t>
  </si>
  <si>
    <t>Талап етілмейді</t>
  </si>
  <si>
    <t>Мақсат. Қоғамдық өмірдің барлық салаларында тең жағдайлар мен мүмкіндіктер жасау және азаматтық қоғамды дамыту</t>
  </si>
  <si>
    <t>Міндет. Гендерлік теңдік институтын нығайту</t>
  </si>
  <si>
    <t>Іс-шара 1. Дәстүрлі отбасылық құндылықтарды нығайту, ерте жүктіліктің алдын алу, әйелдердің қоғамдық-саяси өмірдегі рөлін арттыру және өзін-өзі іске асыруға тең мүмкіндіктер жасау бойынша жастармен кешенді жұмыс жүргізу</t>
  </si>
  <si>
    <t xml:space="preserve">ІСМТДжСБ басшысы </t>
  </si>
  <si>
    <t>Іс-шара 2. Халықаралық әйелдер күніне, Отбасы күніне және Әйелдерге қатысты зорлық-зомбылықты жою үшін күрестің халықаралық күніне арналған іс-шаралар өткізу</t>
  </si>
  <si>
    <t xml:space="preserve">ІСМТДжСБ  басшысы </t>
  </si>
  <si>
    <t>Іс-шара 3. Отбасылық құндылықтар, жауапты ата-ана және репродуктивтік денсаулық мәселелері бойынша жастармен оқыту семинарларын, дөңгелек үстелдер мен кездесулер ұйымдастыру</t>
  </si>
  <si>
    <t>Мақсат. Мемлекеттік қызметтер көрсету және мемлекеттік органдар жұмысының тиімділігін арттыру</t>
  </si>
  <si>
    <t>Міндет 1. Мемлекеттік аппарат жұмысының қағидаттары мен құрылымын жаңғырту, мемлекеттік органдар жұмысының сервистік моделін одан әрі дамыту</t>
  </si>
  <si>
    <t>Іс-шара 1.
Мемлекеттік мекемелерді ұстау</t>
  </si>
  <si>
    <t>Мәслихат аппараты</t>
  </si>
  <si>
    <t>Катонқарағай ауданы әкім аппараты</t>
  </si>
  <si>
    <t>Экономика жөніндегі әкім орынбасары, Катонқарағай ауданы әкім аппараты</t>
  </si>
  <si>
    <t>Экономика және қаржы бөлімі</t>
  </si>
  <si>
    <t>Экономика жөніндегі әкім орынбасары, Экономика және қаржы бөлімі</t>
  </si>
  <si>
    <t>Сәулет, қала құрылысы және құрылыс бөлімі</t>
  </si>
  <si>
    <t>Экономика жөніндегі әкім орынбасары, Сәулет, қала құрылысы және құрылыс бөлімі</t>
  </si>
  <si>
    <t>Тұрғын үй-коммуналдық шаруашылығы, жолаушылар көлігі және автомобиль жолдары бөлімі</t>
  </si>
  <si>
    <t>Экономика жөніндегі әкім орынбасары, Тұрғын үй-коммуналдық шаруашылығы, жолаушылар көлігі және автомобиль жолдары бөлімі</t>
  </si>
  <si>
    <t>Жұмыспен қамту және әлеуметтік бағдарламалар бөлімі</t>
  </si>
  <si>
    <t>Экономика жөніндегі әкім орынбасары, Жұмыспен қамту және әлеуметтік бағдарламалар бөлімі</t>
  </si>
  <si>
    <t>Жер қатынастары бөлімі</t>
  </si>
  <si>
    <t>Экономика жөніндегі әкім орынбасары, Жер қатынастары бөлімі</t>
  </si>
  <si>
    <t>Ішкі саясат бөлімі</t>
  </si>
  <si>
    <t>Экономика жөніндегі әкім орынбасары, Ішкі саясат бөлімі</t>
  </si>
  <si>
    <t>Кәсіпкерлік, өнеркәсіп және туризм бөлімі</t>
  </si>
  <si>
    <t>Экономика жөніндегі әкім орынбасары, Кәсіпкерлік, өнеркәсіп және туризм бөлімі</t>
  </si>
  <si>
    <t>Ауыл шаруашылығы бөлімі</t>
  </si>
  <si>
    <t>ЗЭкономика жөніндегі әкім орынбасары, Ауыл шаруашылығы бөлімі</t>
  </si>
  <si>
    <t>Міндет 2. Бұқаралық ақпарат құралдарында ұсынылатын мемлекеттік саясат туралы ақпараттың сапасына, толықтығына, ашықтығына және қолжетімділігіне азаматтардың қанағаттану деңгейін арттыру</t>
  </si>
  <si>
    <t>ІСМТДжСБ басшысы</t>
  </si>
  <si>
    <t>Іс-шара 2.
Катонқарағай ауданы бойынша мемлекеттік ақпараттық саясатты жүргізу</t>
  </si>
  <si>
    <t>3-бағыт бойынша жиыны</t>
  </si>
  <si>
    <t>4-Бағыт: Өмір сапасының жоғары деңгейі</t>
  </si>
  <si>
    <r>
      <t xml:space="preserve">КНИ 6
</t>
    </r>
    <r>
      <rPr>
        <sz val="11"/>
        <rFont val="Times New Roman"/>
        <family val="1"/>
        <charset val="204"/>
      </rPr>
      <t>Өмірге келгенде халықтың күтілетін өмір ұзақтығы, жыл, аудан бойынша</t>
    </r>
  </si>
  <si>
    <t>Облыс әкімінің орынбасары, ДСБ және басқалар басшысы</t>
  </si>
  <si>
    <t>жыл саны</t>
  </si>
  <si>
    <t>Мақсат. Денсаулық сақтау саласында тиімді профилактиканы қамтамасыз ету және халықтың салауатты өмір салтын ұстануын қалыптастыру</t>
  </si>
  <si>
    <t>Міндет 1. Инфекциялық емес созылмалы аурулардың алдын алу үшін мінез-құлықтық қауіп факторларын төмендету арқылы халық денсаулығын нығайту</t>
  </si>
  <si>
    <t>Іс-шара 1.
Халықты скринингтік зерттеулермен қамту</t>
  </si>
  <si>
    <t>Іс-шара 2.
Профилактикалық тексерулер бойынша келу үлесін ұлғайту</t>
  </si>
  <si>
    <t>саны</t>
  </si>
  <si>
    <t>Катонқарағай ауданының АБ</t>
  </si>
  <si>
    <t>Міндет 2. Спортпен шұғылдану арқылы халық денсаулығын нығайту</t>
  </si>
  <si>
    <t>1.2-нәтиже көрсеткіші
Облыс бойынша балалар (0–14 жас, 100 мың халыққа шаққанда) арасында семіздік аурушаңдығын төмендету</t>
  </si>
  <si>
    <t>ДСМ әкімшілік деректері</t>
  </si>
  <si>
    <t>100 мың тұрғынға шаққандағы</t>
  </si>
  <si>
    <t>Іс-шара 1: Ата-аналар мен балалар арасында салауатты өмір салты бойынша ақпараттық-ағартушылық жұмыс жүргізу</t>
  </si>
  <si>
    <t>Әлеуметтік мәселелер жөніндегі әкім орынбасары, Катонқарағай ауданыаралық КГП на ПХВ ауруханасы</t>
  </si>
  <si>
    <t>Әкімшілік деректер</t>
  </si>
  <si>
    <t>Іс-шара 3: Темекі мен алкогольді тұтынудан туындайтын зиянды азайту және алдын алу бойынша ақпараттық-ағартушылық жұмыс жүргізу</t>
  </si>
  <si>
    <t>Міндет 2. Инфекциялық аурулардың алдын алу үшін мінез-құлықтық қауіп факторларын төмендету</t>
  </si>
  <si>
    <t>Нәтиже көрсеткіші 2.1
Аймақ бойынша 1000 інфекцияланбаған тұрғынға шаққандағы жаңа ВИЧ-инфекцияны анықтау көрсеткіші
(Ұлттық SDG индикаторы 3.3.1)</t>
  </si>
  <si>
    <t>Облыс әкімінің орынбасары, ДСБ және басқа басшылар</t>
  </si>
  <si>
    <t>1000 інфекцияланбаған тұрғынға шаққандағы</t>
  </si>
  <si>
    <t>Іс-шара 1: Халықты ВИЧ инфекциясына тексеруден өткізу көлемі</t>
  </si>
  <si>
    <t>Іс-шара 1: 1 жасқа дейінгі балаларды В вирусы гепатитіне қарсы вакцинациялау</t>
  </si>
  <si>
    <t>1 жасқа дейінгі балаларды қамту</t>
  </si>
  <si>
    <t>Іс-шара 2: В вирусы гепатитімен ауыратын науқастарды емдеуге қамту</t>
  </si>
  <si>
    <t>Науқастарды қамту</t>
  </si>
  <si>
    <t>Іс-шара 3: Ауыр В вирусы гепатитінің ошақтарын тергеу</t>
  </si>
  <si>
    <t>Тергеуге алынған ошақтарды қамту</t>
  </si>
  <si>
    <t>Мақсат: Көрсетілетін медициналық қызметтердің қолжетімділігін және сапасын жақсарту</t>
  </si>
  <si>
    <t>1000 адамға шаққанда</t>
  </si>
  <si>
    <t xml:space="preserve">Міндет 1: Негізгі өлім себептерін азайту
</t>
  </si>
  <si>
    <t>Нәтиже көрсеткіші 1.3
Бастапқы қатерлі ісіктердің 0-I сатысында анықталған үлесінің өсуі (ерте диагностикалау деңгейі)</t>
  </si>
  <si>
    <r>
      <rPr>
        <b/>
        <sz val="10"/>
        <rFont val="Times New Roman"/>
        <family val="1"/>
        <charset val="204"/>
      </rPr>
      <t xml:space="preserve">Іс-шара 1. </t>
    </r>
    <r>
      <rPr>
        <sz val="10"/>
        <rFont val="Times New Roman"/>
        <family val="1"/>
        <charset val="204"/>
      </rPr>
      <t>Жекелеген скринингтік тексерулерді жүргізу кезінде нысаналы топтарды қамтуды қамтамасыз ету</t>
    </r>
  </si>
  <si>
    <t>Іс-шара 1: Жаңа туған сәбилерді БЦЖ вакциналау қамтылуын кемінде 95% қамтамасыз ету</t>
  </si>
  <si>
    <t>Іс-шара 2: Топтық флюорографиялық тексеруден өткізу қамтылуы</t>
  </si>
  <si>
    <t>Міндет 2. Ана мен бала денсаулығын қорғауды қамтамасыз ету</t>
  </si>
  <si>
    <t>Тірі туған 1000 балаға шаққанда</t>
  </si>
  <si>
    <t>Іс-шара 1: Участкелік қызмет қызметкерлері мен босану үйлері қызметкерлерін шұғыл көмек көрсету бойынша тұрақты оқыту жүргізу</t>
  </si>
  <si>
    <t>оқытылғандар саны</t>
  </si>
  <si>
    <t>Іс-шара 2: Жүкті әйелдерге пренатальді скрининг жүргізу</t>
  </si>
  <si>
    <t>Ананың және баланың денсаулығын қорғауды қамтамасыз ету, көрсетілетін медициналық қызметтердің қолжетімділігін және сапасын жақсарту</t>
  </si>
  <si>
    <t>Нәтиже көрсеткіші 2.3
1 жасқа дейінгі балаларды белсенді бақылау және скринингтер арқылы қамтуды арттыру</t>
  </si>
  <si>
    <t>Іс-шара 1: Аудандық ПМСП ұйымдарының учаскелерін патронаждық мейірбикелермен толықтыру деңгейін арттыру</t>
  </si>
  <si>
    <r>
      <rPr>
        <b/>
        <sz val="10"/>
        <rFont val="Times New Roman"/>
        <family val="1"/>
        <charset val="204"/>
      </rPr>
      <t>Нәтиже көрсеткіші 2.4</t>
    </r>
    <r>
      <rPr>
        <sz val="10"/>
        <rFont val="Times New Roman"/>
        <family val="1"/>
        <charset val="204"/>
      </rPr>
      <t xml:space="preserve">. </t>
    </r>
    <r>
      <rPr>
        <b/>
        <sz val="10"/>
        <rFont val="Times New Roman"/>
        <family val="1"/>
        <charset val="204"/>
      </rPr>
      <t>Бес жасқа дейінгі балалар өлім-жітімінің коэффициенті</t>
    </r>
  </si>
  <si>
    <r>
      <rPr>
        <b/>
        <sz val="10"/>
        <rFont val="Times New Roman"/>
        <family val="1"/>
        <charset val="204"/>
      </rPr>
      <t>Іс-шара 1</t>
    </r>
    <r>
      <rPr>
        <sz val="10"/>
        <rFont val="Times New Roman"/>
        <family val="1"/>
        <charset val="204"/>
      </rPr>
      <t>.                                                                                                                      Балалар денсаулығын сақтау ұйымдары мамандарының педиатрия және балалар хирургиясының өзекті мәселелері бойынша шетелде біліктілігін арттыру</t>
    </r>
  </si>
  <si>
    <t>мамандар</t>
  </si>
  <si>
    <r>
      <rPr>
        <b/>
        <sz val="10"/>
        <rFont val="Times New Roman"/>
        <family val="1"/>
        <charset val="204"/>
      </rPr>
      <t>Іс-шара 1</t>
    </r>
    <r>
      <rPr>
        <sz val="10"/>
        <rFont val="Times New Roman"/>
        <family val="1"/>
        <charset val="204"/>
      </rPr>
      <t>.                                                                                                                  Уақтылы диагностикалау, емдеу және босанғанға дейінгі жеке бақылау жоспарын жасау үшін жүкті әйелдерді 10 аптаға дейін есепке алумен қамтуды арттыру</t>
    </r>
  </si>
  <si>
    <r>
      <t xml:space="preserve">Нәтиже көрсеткіші 2.5
</t>
    </r>
    <r>
      <rPr>
        <sz val="11"/>
        <rFont val="Times New Roman"/>
        <family val="1"/>
      </rPr>
      <t>Ана өлім-жітімін төмендету
(Национальный индикатор ЦУР 3.1.1)</t>
    </r>
  </si>
  <si>
    <t>на 1 тыс родившихся</t>
  </si>
  <si>
    <t>Нәтиже көрсеткіші 2.6
Әйелдерді жүктілікке дейінгі дайындықпен қамтуды арттыру</t>
  </si>
  <si>
    <t>Іс-шара 1: Репродуктивті денсаулық бойынша санитарлық-ағартушылық жұмыс жүргізу</t>
  </si>
  <si>
    <t>іс-шаралар саны</t>
  </si>
  <si>
    <t>Нәтиже көрсеткіші 2.7
Фертильді жасындағы әйелдерді (15–49 жас) заманауи контрацепциямен қамту</t>
  </si>
  <si>
    <t>Іс-шара 1: Учаскелік дәрігер мен акушер-гинеколог арқылы фертильді жасындағы әйелдерді профилактикалық қараудан өткізу</t>
  </si>
  <si>
    <t>Нәтиже көрсеткіші 2.8
Жасөспірімдер арасындағы туу көрсеткішін төмендету, 15–17 жас аралығындағы қыздарға шаққанда 1000</t>
  </si>
  <si>
    <t>тиісті халықтың 1000 адамына шаққанда, 15–17 жастағы жасөспірім қыздар</t>
  </si>
  <si>
    <t>өлшем бірлігі</t>
  </si>
  <si>
    <r>
      <t xml:space="preserve">Іс-шара 1. </t>
    </r>
    <r>
      <rPr>
        <sz val="10"/>
        <rFont val="Times New Roman"/>
        <family val="1"/>
        <charset val="204"/>
      </rPr>
      <t>Жастармен дәстүрлі отбасылық құндылықтарды нығайту, ерте жүктіліктің алдын алу, әйелдердің қоғамдық-саяси өмірдегі рөлін арттыру және өзін-өзі жүзеге асыру үшін тең мүмкіндіктер жасау бағытында кешенді жұмыс жүргізу</t>
    </r>
  </si>
  <si>
    <t xml:space="preserve">Нәтиже көрсеткіші 2.9
15–49 жас аралығындағы жүкті әйелдер арасында анемиямен сырқаттанушылықтың төмендеуі
(Ұлттық SDG көрсеткіші 2.2.3)
</t>
  </si>
  <si>
    <t>Іс-шара 1: Фертильді жасындағы жүкті әйелдерді профилактикалық қараудан өткізу, экстрагенитальді патологияларды уақтылы анықтау және емдеу</t>
  </si>
  <si>
    <t>Міндет 3: Халықтың санитарлық-эпидемиологиялық амандығын қамтамасыз ету</t>
  </si>
  <si>
    <t>Нәтиже көрсеткіші 3.1
Мақсатты халық тобын ұлттық бағдарламаларға енгізілген барлық вакциналармен вакцинациялау үлесі, кемінде 95%
(Ұлттық SDG көрсеткіші 3.b.1)</t>
  </si>
  <si>
    <r>
      <rPr>
        <b/>
        <sz val="10"/>
        <rFont val="Times New Roman"/>
        <family val="1"/>
        <charset val="204"/>
      </rPr>
      <t>Іс-шара 1.</t>
    </r>
    <r>
      <rPr>
        <sz val="10"/>
        <rFont val="Times New Roman"/>
        <family val="1"/>
        <charset val="204"/>
      </rPr>
      <t xml:space="preserve"> Бұқаралық ақпарат құралдарында, ресми интернет-порталдарда және әлеуметтік желілерде вакцинацияның маңыздылығы және вакцинациядан бас тартудың алдын алу бойынша ақпараттық-түсіндіру жұмыстарын жүргізу</t>
    </r>
  </si>
  <si>
    <t>Міндет 4: Медицина кадрларын дайындау сапасын арттыру және медициналық ғылымды дамыту</t>
  </si>
  <si>
    <t>Нәтиже көрсеткіші 4.1
Аймақтардың медицина қызметкерлерімен қамтамасыз ету минималды нормативтеріне сәйкес ауыл тұрғындарын медицина қызметкерлерімен қамтамасыз ету деңгейін арттыру</t>
  </si>
  <si>
    <t>10 000 ауыл тұрғынына шаққанда</t>
  </si>
  <si>
    <t>Іс-шара 1: Ауылдық жерлерге келген медицина және фармацевтикалық қызметкерлерге әлеуметтік қолдау көрсету</t>
  </si>
  <si>
    <t>Ауыл тұрғындары үшін медициналық көмектің қолжетімділігін арттыру және медициналық ұйымдарды білікті кадрлармен қамтамасыз ету</t>
  </si>
  <si>
    <t>Міндет 2: Денсаулық сақтау жүйесін цифрландыру арқылы медициналық көмек көрсетудің қолжетімділігін қамтамасыз ету, дәрілік қамтамасыз етуді жақсарту және денсаулық сақтау ұйымдарының материалдық-техникалық базасын жетілдіру</t>
  </si>
  <si>
    <t>Іс-шара 1: Катонқарағай ауданының аудандық ауруханасы КГП на ПХВ морг ғимаратын күрделі жөндеу</t>
  </si>
  <si>
    <t>Іс-шара 2: Катонқарағай ауданының аудандық ауруханасы КГП на ПХВ баклаборатория ғимаратын реконструкциялау</t>
  </si>
  <si>
    <t>Облыс әкімінің орынбасары, ББ және басқа басшылар</t>
  </si>
  <si>
    <t>Есеп ОЭСР</t>
  </si>
  <si>
    <t>балл</t>
  </si>
  <si>
    <t>Оқу сауаттылығы</t>
  </si>
  <si>
    <t>Математикалық сауаттылық</t>
  </si>
  <si>
    <t>Жаратылыстану сауаттылығы</t>
  </si>
  <si>
    <t>Мақсат: Мектепке дейінгі жасындағы балалардың дағдылары мен қабілеттерін дамыту деңгейін арттыру</t>
  </si>
  <si>
    <t>Мақсаттық көрсеткіш 1: Өңір бойынша 2–6 жас аралығындағы балалардың мектепке дейінгі тәрбиемен және оқытумен қамтылуы</t>
  </si>
  <si>
    <t>ДДҰ әкімшілік деректері</t>
  </si>
  <si>
    <t>Міндет 1: Тәрбиеленушілердің дағдылары мен қабілеттерін дамыту деңгейін арттыру</t>
  </si>
  <si>
    <t>Мақсаттық көрсеткіш 2: Мүлік нысанына қарамастан тәрбие мен оқытудың сапасын бағалау критерийлеріне сәйкес келетін мектепке дейінгі ұйымдардың үлесі</t>
  </si>
  <si>
    <t>МИО ресми деректері</t>
  </si>
  <si>
    <t>Міндет 1: Мектепке дейінгі білім беру жүйесінің кадрлық әлеуетін олардың даярлау жүйесін жетілдіру және біліктілігін арттыру арқылы күшейту</t>
  </si>
  <si>
    <t>Іс-шара 1: Профильді білімге ие педагогтардың саны</t>
  </si>
  <si>
    <t>Білім бөлімі басшысы, қалалар мен аудандар әкімдіктері</t>
  </si>
  <si>
    <t>Іс-шара 2: Мектепке дейінгі ұйымдар мен мектептердің бастауыш сыныптары, лицейлер мен гимназиялардың педагогтарының біліктілігін арттыру</t>
  </si>
  <si>
    <t>ББ, Әлеуметтік мәселелер жөніндегі әкім орынбасары, ББ</t>
  </si>
  <si>
    <t>Білім беру ұйымдарында оқу-тәрбие процесінің сапасын қамтамасыз ету үшін профильді педагогикалық білімге ие педагогтардың үлесін арттыру.</t>
  </si>
  <si>
    <t>Мектептер, лицейлер мен гимназиялардың мектепке дейінгі ұйымдары мен бастауыш сынып педагогтарын біліктілігін арттыру арқылы қамтамасыз ету</t>
  </si>
  <si>
    <t>Қазіргі заманғы кабинеттермен жабдықталған мектептердің санын көбейту</t>
  </si>
  <si>
    <t>Мақсат: Қазіргі заманғы материалдық-техникалық базасы бар эргономикалық және қауіпсіз ортаны құру</t>
  </si>
  <si>
    <t>Міндет 1: Мектептерді ыңғайлы, қауіпсіз және заманауи білім беру ортасымен қамтамасыз ету</t>
  </si>
  <si>
    <t>Іс-шара 1: Мектептерді пәндік кабинеттермен (физика, биология, химия, робототехника, STEM) жабдықтау</t>
  </si>
  <si>
    <t>Іс-шара 1: Жоғары жылдамдықты интернетке қосылу техникалық жағдайларын қамтамасыз ету мәселелерін зерделеу және интернет жылдамдығын арттыру</t>
  </si>
  <si>
    <t>Интернетпен қамтылған мектептердің саны</t>
  </si>
  <si>
    <t>Іс-шара 2: Интерактивті жабдықтармен қамтамасыз етілген мектептердің саны</t>
  </si>
  <si>
    <t>Міндет: Балалардың шығармашылық және интеллектуалды әлеуетін дамыту нысандарын кеңейту</t>
  </si>
  <si>
    <t>Интернетке қосылған мектептердің үлесін арттыру, жылдамдығы сағатына 100 АБит/с кем емес</t>
  </si>
  <si>
    <t>Интерактивті жабдықтармен қамтамасыз етілген мектептердің санын көбейту, бұл білім беру процесіне цифрлық технологияларды енгізуге және оның тиімділігін арттыруға ықпал етеді</t>
  </si>
  <si>
    <t>Іс-шара 2: Өңір бойынша мемлекеттік шығармашылық тапсырысты халық басына қаржыландыру</t>
  </si>
  <si>
    <t>Мәдениет басқармасының басшысы, қалалар мен аудандар әкімдіктері және басқа басшылар</t>
  </si>
  <si>
    <t>КНИ 11
Аудан бойынша күнкөріс минимумынан төмен / кедейлік шегінен төмен табысқа ие халықтың үлесі</t>
  </si>
  <si>
    <t>Облыс әкімінің орынбасары, ЖҚӘБҮБ басшысы және басқа басшылар.</t>
  </si>
  <si>
    <t>Мақсат: Халықты жұмыспен қамтуды қамтамасыз ету және әлеуметтік қолдаудың адресанттылығын күшейту</t>
  </si>
  <si>
    <t>Міндет 1: 3,3 млн-нан астам азаматты, соның ішінде жастарды – кемінде 2,3 млн адамды жұмыспен қамту</t>
  </si>
  <si>
    <t>Нәтиже көрсеткіші 1.1
Аудан бойынша жұмыспен қамтылған азаматтар саны</t>
  </si>
  <si>
    <t>Әкімшілік деректер МТСЗН</t>
  </si>
  <si>
    <t>оның ішінде жастар</t>
  </si>
  <si>
    <t>Әлеуметтік мәселелер жөніндегі әкім орынбасары, ЖҚӘБ</t>
  </si>
  <si>
    <t>адам</t>
  </si>
  <si>
    <t>ЖҚӘБҮБ басшысы , аудандық әкімдік</t>
  </si>
  <si>
    <t>Іс-шара 2: Жұмыссыз азаматтарды субсидияланатын жұмыс орындарына орналастыру</t>
  </si>
  <si>
    <t>Іс-шара 3: Әлеуметтік осал топтарға жаңа бизнес-идеяларды жүзеге асыру үшін 400 АЕК-ке дейін гранттар беру</t>
  </si>
  <si>
    <t>мың. адам</t>
  </si>
  <si>
    <t>Іс-шара 4: Жұмыссыз азаматтарды еңбек нарығында сұранысқа ие дағдылар бойынша 1–3 ай мерзімде жұмыс берушілердің тапсырысы бойынша оқу ұйымдарында кәсіби оқыту</t>
  </si>
  <si>
    <t>Іс-шара 5: Қоныс аударушылар мен қандастарды өңірлік еңбек мобильділігі (Оңтүстік–Солтүстік) шеңберінде, квотаға енгізілген түрде тарту</t>
  </si>
  <si>
    <t>Іс-шара 6: Жұмыспен қамтуды қолдауға бағытталған шараларды әзірлеу және іске асыру</t>
  </si>
  <si>
    <t>Іс-шара 1: Аудан бойынша жұмыссыздық деңгейі</t>
  </si>
  <si>
    <t>Нәтиже көрсеткіші.
ҒЗТКЖ-ға жұмсалатын ішкі шығындардың ЖӨӨ-дегі үлесі, облыс бойынша</t>
  </si>
  <si>
    <r>
      <t xml:space="preserve">КНИ 26
</t>
    </r>
    <r>
      <rPr>
        <sz val="11"/>
        <rFont val="Times New Roman"/>
        <family val="1"/>
        <charset val="204"/>
      </rPr>
      <t>Обылс бойынша орналастыру орындарымен қызмет көрсетілген ішкі туристер саны</t>
    </r>
  </si>
  <si>
    <t>Нәтиже көрсеткіші 2.3
Облыс бойынша B гепатитімен сырқаттанушылықтың төмендеуі</t>
  </si>
  <si>
    <t>Мақсаттық көрсеткіш: Облыс бойынша стандартталған өлім-жітім коэффициентінің төмендеуі</t>
  </si>
  <si>
    <t>Нәтиже көрсеткіші 1.4
Облыс бойынша туберкулезбен сырқаттанушылықтың төмендеуі
(Ұлттық SDG көрсеткіші 3.3.2)</t>
  </si>
  <si>
    <t>Нәтиже көрсеткіші 2.1
Облыс бойынша нәрестелер өлім-жітімінің төмендеуі</t>
  </si>
  <si>
    <t>Нәтиже көрсеткіші 2.2
Облыс бойынша неонатальді өлім-жітімнің төмендеуі
(Ұлттық SDG көрсеткіші 3.2.2)</t>
  </si>
  <si>
    <t>Нәтиже көрсеткіші 2.5
Облыс бойынша медициналық ұйымдардың ғимараттарының тозу деңгейін төмендету</t>
  </si>
  <si>
    <t>КНИ 7,8,9
PISA тестілеуінің нәтижелері негізінде орта білім сапасы, облыс бойынша</t>
  </si>
  <si>
    <t>Міндет 2: Адрестелген әлеуметтік көмектің тиімділігін арттыру</t>
  </si>
  <si>
    <t>Іс-шара 1: Адрестелген және белсенді әлеуметтік қолдау шараларын көрсету</t>
  </si>
  <si>
    <t>Іс-шара 2: Адрестелген әлеуметтік көмек тағайындалған кезеңде 1–6 жас аралығындағы балаларға ай сайын қосымша төлем жасау</t>
  </si>
  <si>
    <t>Міндет 3: Мемлекеттің әлеуметтік кепілдіктерін қамтамасыз ету</t>
  </si>
  <si>
    <t>Іс-шара 1: Қоғамдық емес ұйымдар арқылы әлеуметтік қызметтер көрсету (жасқа толғандар мен әлеуметтік осал топтағы адамдарға жарты стационар/үйде күтім жағдайында, адам саудасының құрбандарына), иппотерапия және бейімделген атпен жүру қызметтері, көпжылдық және аз қамтамасыз етілген отбасылардың, мүгедектігі бар тұлғалардың, пробация қызметінде есепте тұрған адамдардың біліктілігін арттыруға және кәсіпкерлік бастамаларды дамытуға бағытталған қызметтер</t>
  </si>
  <si>
    <t>Мемлекеттік инвестициялық жобалар</t>
  </si>
  <si>
    <t>Іс-шара 2: Кейбір азаматтар санатына мерекелік және есте қаларлық күндерде әлеуметтік көмек көрсету</t>
  </si>
  <si>
    <t>Іс-шара 3: Мүгедектігі бар адамдарды техникалық көмекші құралдармен және әлеуметтік қызметтермен қамтамасыз ету</t>
  </si>
  <si>
    <r>
      <t>КНИ 13</t>
    </r>
    <r>
      <rPr>
        <sz val="11"/>
        <rFont val="Times New Roman"/>
        <family val="1"/>
        <charset val="204"/>
      </rPr>
      <t xml:space="preserve">
Облыс бойынша ауылдық елді мекендерде аймақтық стандарттар жүйесіне сәйкес әлеуметтік игіліктер мен қызметтермен қамтамасыз ету деңгейі</t>
    </r>
  </si>
  <si>
    <t>Мақсат: Шығыс Қазақстан облысының елді мекендерінің түріне (қала, ауыл) және көлеміне (халық тығыздығына) байланысты халық үшін объектілер мен қызметтердің (игіліктердің) минималды міндетті қолжетімділік деңгейін қамтамасыз ету</t>
  </si>
  <si>
    <t xml:space="preserve">Облыс әкімінің орынбасары, ББ басшылары, ҚСҚҚБ, қалалар мен аудандар әкімдіктері және басқа басшылар </t>
  </si>
  <si>
    <t>Нәтиже көрсеткіштері 1.1
Облыс бойынша бекітілген нормативтерге сәйкес келетін мектептердің санын арттыру</t>
  </si>
  <si>
    <r>
      <rPr>
        <sz val="11"/>
        <rFont val="Times New Roman"/>
        <family val="1"/>
        <charset val="204"/>
      </rPr>
      <t xml:space="preserve">
</t>
    </r>
    <r>
      <rPr>
        <b/>
        <sz val="11"/>
        <rFont val="Times New Roman"/>
        <family val="1"/>
        <charset val="204"/>
      </rPr>
      <t>Іс-шара 1: Мектептердің құрылысын салу</t>
    </r>
  </si>
  <si>
    <t>Әкім орынбасары, ББ</t>
  </si>
  <si>
    <t>Қаинды ауылында 50 орындық мектептің құрылысын салу (оффтейк-келісім арқылы, ғимаратты 2030 жылға сатып алу)</t>
  </si>
  <si>
    <t xml:space="preserve">
Іс-шара 2: Мектептердің капитальды жөндеуі – 4 жоба</t>
  </si>
  <si>
    <t>Орындалған жұмыстар актісі</t>
  </si>
  <si>
    <t xml:space="preserve"> "Берель орта мектебі" КММ</t>
  </si>
  <si>
    <t xml:space="preserve"> "Коробиха орта мектебі" КММ</t>
  </si>
  <si>
    <t xml:space="preserve"> "Е. Рыков атындағы орта мектеп», Катонқарағай ауылы" КММ</t>
  </si>
  <si>
    <t xml:space="preserve"> "Қалықан Ысқақ атындағы орта мектеп», Топқайың ауылы" КММ</t>
  </si>
  <si>
    <t>Іс-шара 3: Материалдық-техникалық базаны толықтыру. Жаңа модификациядағы пәндік кабинеттерді ашу</t>
  </si>
  <si>
    <t xml:space="preserve">
Іс-шара 4. Алыс ауылдық елді мекендердегі балаларды тасымалдау үшін 2 автобус (микроавтобус) сатып алу</t>
  </si>
  <si>
    <t>Сейткамзы Ластаев атындағы КММ «Орта мектеп» үшін автобус сатып алу</t>
  </si>
  <si>
    <t>Е. Рыков атындағы КММ «Орта мектеп» үшін автобус сатып алу</t>
  </si>
  <si>
    <t>Нәтиже көрсеткіші 1.2: Мектепке дейінгі ұйымдарды ашу</t>
  </si>
  <si>
    <t xml:space="preserve">
Катонқарағай ауылында 250 орындық балабақшаның құрылысын салу</t>
  </si>
  <si>
    <t>ББ басшылары, ҚСҚҚБ, аудандар әкімдіктері .</t>
  </si>
  <si>
    <t>Есеп</t>
  </si>
  <si>
    <r>
      <t xml:space="preserve">Іс-шара 5. </t>
    </r>
    <r>
      <rPr>
        <sz val="11"/>
        <rFont val="Times New Roman"/>
        <family val="1"/>
        <charset val="204"/>
      </rPr>
      <t>Ауылдарда қосымша білім беру нысандарын салу</t>
    </r>
  </si>
  <si>
    <t>Катонқарағай ауылында 140 орындық музыкалық мектептің құрылысын салу</t>
  </si>
  <si>
    <t>Катонқарағай ауылында 250 орындық шығармашылық үйдің құрылысын салу</t>
  </si>
  <si>
    <t>АБ,ОБ</t>
  </si>
  <si>
    <t>Нәтиже көрсеткіші 2.1 
Бекітілген нормативтерге сәйкес келетін медициналық ұйымдардың санын арттыру</t>
  </si>
  <si>
    <t>Облыс әкімінің орынбасары, ДСБ, ҚСҚҚБ басшылары, қалалар мен аудандар әкімдері және басқа басшылар</t>
  </si>
  <si>
    <t>Іс-шара 1: Катонқарағай ауданының ауылдарында 4 денсаулық сақтау мекемесін салу</t>
  </si>
  <si>
    <t>Әлеуметтік мәселелер жөніндегі әкім орынбасары, Катонқарағай ауданының ауданаралық КГП «ПХВ» ауруханасы</t>
  </si>
  <si>
    <t>Катонқарағай ауданы, Барлық ауылында медициналық пункттің құрылысын салу</t>
  </si>
  <si>
    <t>Катонқарағай ауданы, Еңбек ауылында медициналық пункттің құрылысын салу</t>
  </si>
  <si>
    <t>Катонқарағай ауданы, Аршаты ауылында медициналық пункттің құрылысын салу</t>
  </si>
  <si>
    <t>Катонқарағай ауданы, Жазаба ауылында медициналық пункттің құрылысын салу</t>
  </si>
  <si>
    <t>Іс-шара 2: Катонқарағай ауданының ауылдарындағы медициналық нысандардың капитальды жөндеуі – 2 жоба</t>
  </si>
  <si>
    <t>Катонқарағай ауданының ауданаралық КГП «ПХВ» ауруханасының морг ғимаратын капитальды жөндеу</t>
  </si>
  <si>
    <t>Катонқарағай ауданының ауданаралық КГП «ПХВ» ауруханасының баклаборатория ғимаратын реконструкциялау</t>
  </si>
  <si>
    <t>Іс-шара 3: Денсаулық сақтау мекемелерін материалдық-техникалық базамен толықтыру</t>
  </si>
  <si>
    <t>Катонқарағай ауданы үшін медициналық жабдықтарды сатып алу</t>
  </si>
  <si>
    <t>Нәтиже көрсеткіші 3.1
Мәдениет нысандары мен қызметтерімен қамтамасыз етілу деңгейінің өсуі</t>
  </si>
  <si>
    <t>Әлеуметтік мәселелер жөніндегі әкім орынбасары, ІСБ</t>
  </si>
  <si>
    <t>Мәдениет нысандарын салу</t>
  </si>
  <si>
    <t>Жөндеу және ағымдағы жөндеу</t>
  </si>
  <si>
    <t>Іс-шара 1: Катонқарағай ауданының мәдениет нысандарын салу – 1 жоба</t>
  </si>
  <si>
    <t>Катонқарағай ауылында 600 орындық Мәдениет үйін салу</t>
  </si>
  <si>
    <t>Іс-шара 2: Ауылдардағы 3 мәдени нысанды капитальды жөндеу</t>
  </si>
  <si>
    <t>Шыңғыстай ауылындағы ауыл клубын капитальды жөндеу</t>
  </si>
  <si>
    <t>Белқарағай ауылындағы ауыл клубын капитальды жөндеу</t>
  </si>
  <si>
    <t>Берел ауылындағы ауыл клубын капитальды жөндеу</t>
  </si>
  <si>
    <t>Іс-шара 3: Мәдениет нысандарын материалдық-техникалық базамен толықтыру</t>
  </si>
  <si>
    <t>Мәдениет нысандарын МТБ-мен толықтыру – 5 жоба</t>
  </si>
  <si>
    <t>Облыс әкімінің орынбасары, ДШСБ басшылары, қалалар мен аудандар әкімдері және басқа басшылар</t>
  </si>
  <si>
    <t>Нәтиже көрсеткіші 4.2
Халықтың 1000 адамға шаққандағы спорт инфрақұрылымымен қамтамасыз етілуі</t>
  </si>
  <si>
    <t>Іс-шара 1: Ауылдарда спорт нысандарын салу</t>
  </si>
  <si>
    <t>Аудан әкімінің орынбасары, СҚҚҚБ</t>
  </si>
  <si>
    <t>Катонқарағай ауылында дене шынықтыру және сауықтыру кешенін салу</t>
  </si>
  <si>
    <t>Қабылдау актісі в</t>
  </si>
  <si>
    <t>Нәтиже көрсеткіші 5.1
Жаңа демалыс және бос уақыт өткізу нысандарын ашу</t>
  </si>
  <si>
    <t>Облыс әкімінің орынбасары, Энергетика және ТКШБ басшысы, қалалар мен аудандар әкімдері және басқа басшылар</t>
  </si>
  <si>
    <t>Іс-шара 1: Ауыл тұрғындары үшін ойын-сауық және демалыс парктерін/скверлерді/бульварларды/бақтарды салу – 11 жоба</t>
  </si>
  <si>
    <t>Катонқарағай ауылында Бокей көшесінен Қабанбай батыр көшесіне дейінгі МЖД аумағын абаттандыру</t>
  </si>
  <si>
    <t>Катонқарағай ауылындағы аудан әкімдігінің алдындағы орталық алаңды реконструкциялау</t>
  </si>
  <si>
    <t>Катонқарағай ауылында Workout аймағы мен футбол алаңын салу</t>
  </si>
  <si>
    <t>Урыль ауылында балалар алаңын абаттандыру</t>
  </si>
  <si>
    <t>ЖамБыл ауылында балалар алаңын абаттандыру</t>
  </si>
  <si>
    <t>Берел ауылында балалар алаңын абаттандыру</t>
  </si>
  <si>
    <t>Аққайнар ауылында балалар алаңын абаттандыру</t>
  </si>
  <si>
    <t>Барлық ауылында балалар алаңын абаттандыру</t>
  </si>
  <si>
    <t>Ақсу ауылында балалар алаңын абаттандыру</t>
  </si>
  <si>
    <t>Белқарағай ауылында балалар алаңын абаттандыру</t>
  </si>
  <si>
    <t>Катонқарағай ауылында спорт алаңын салу</t>
  </si>
  <si>
    <t>ТКШБ, ПҚАЖБ</t>
  </si>
  <si>
    <t xml:space="preserve"> млн. теңге</t>
  </si>
  <si>
    <t xml:space="preserve">  млн. Теңге</t>
  </si>
  <si>
    <t xml:space="preserve"> млн. Теңге</t>
  </si>
  <si>
    <t>Нәтиже көрсеткіші 6.1
10 жылдан астам пайдалану мерзімі бар автобустар үлесін азайту</t>
  </si>
  <si>
    <t>Облыс әкімі орынбасары, ЖҚАЖБ басшысы, қалалар мен аудандар әкімдіктері және т.б.</t>
  </si>
  <si>
    <t>Іс-шара 1.
Катонқарағай ауданында әуежай салу</t>
  </si>
  <si>
    <t>Аудан әкімі орынбасары</t>
  </si>
  <si>
    <t>Іс-шара 3.
Катонқарағай ауылында жол бойына жанар-жағармай құю станциясын (АЗС) салу, Ахметова А ЖК</t>
  </si>
  <si>
    <t>170 жұмыс орны құрылды</t>
  </si>
  <si>
    <t>Нәтиже көрсеткіші 7.1
Ауылішілік автомобиль жолдарының нормативтік жағдайда болуының үлесі</t>
  </si>
  <si>
    <t>Облыс әкімі орынбасары, ШҚО ЖҚАЖБ басшысы, қалалар мен аудандар әкімдіктері және т.б.</t>
  </si>
  <si>
    <t>Іс-шара 1.
Ауылішілік жолдарды жөндеу – 23 жоба</t>
  </si>
  <si>
    <t>ТКШ жөніндегі әкім орынбасары, ТКШБ, ПҚАЖБ</t>
  </si>
  <si>
    <t>Аршаты ауылына кіретін автомобиль жолын орташа жөндеу, 0-12,8 км</t>
  </si>
  <si>
    <t>Белқарағай ауылына кіретін автомобиль жолын орташа жөндеу</t>
  </si>
  <si>
    <t>Катонқарағай ауылындағы 3 көпірді орташа жөндеу: Абай көшесі, Қабанбай батыр көшесі, Құдабаев көшесі</t>
  </si>
  <si>
    <t>Аққайнар ауылының көшелерін орташа жөндеу</t>
  </si>
  <si>
    <t>Катонқарағай ауылының көшелерін орташа жөндеу</t>
  </si>
  <si>
    <t>Жамбыл ауылының көшелерін орташа жөндеу</t>
  </si>
  <si>
    <t>Топкаин ауылының көшелерін орташа жөндеу</t>
  </si>
  <si>
    <t>Аршаты ауылы, Ж.Қонжықұлы көшесін орташа жөндеу</t>
  </si>
  <si>
    <t>Ақсу ауылының көшелерін орташа жөндеу, 6,0 км, оның ішінде: Абай көшесі – 2,2 км, Жаңа Өлке көшесі – 1,6 км, Тәуелсіздік көшесі – 1,7 км, Молдағұлова көшесі – 0,5 км</t>
  </si>
  <si>
    <t>Барлық ауылының көшелерін орташа жөндеу</t>
  </si>
  <si>
    <t>Жаңа Ұльго ауылы, Тайсаринова көшесін орташа жөндеу – 2,4 км</t>
  </si>
  <si>
    <t>Еңбек ауылы, Т.Рахимжанов көшесін орташа жөндеу</t>
  </si>
  <si>
    <t>Шыңғыстай ауылы, Баекина және Алтай көшелерін орташа жөндеу</t>
  </si>
  <si>
    <t>Орнек ауылына кіретін жол, 2 км</t>
  </si>
  <si>
    <t>Ақмарал ауылына кіретін жол</t>
  </si>
  <si>
    <t>Берель ауылының көшелерін орташа жөндеу</t>
  </si>
  <si>
    <t>Коробиха ауылына кіретін автомобиль жолын ағымдағы жөндеу, 16,5 км, Катонқарағай ауданы</t>
  </si>
  <si>
    <t>Өрыл ауылы, Өрел өзеніндегі көпірді ағымдағы жөндеу</t>
  </si>
  <si>
    <t>Жазаба (Язовая) ауылының көшелерін орташа жөндеу</t>
  </si>
  <si>
    <t>Қабырға ауылының көшесін орташа жөндеу</t>
  </si>
  <si>
    <t>Ұшбулак ауылының көшесін орташа жөндеу</t>
  </si>
  <si>
    <t>Қайынды ауылының көшесін орташа жөндеу</t>
  </si>
  <si>
    <t>Қызыл Жұлдыз ауылының көшесін орташа жөндеу</t>
  </si>
  <si>
    <t>Іс-шара 2.
Ауылдардағы көшелер бойына жарықтандыру орнату – 24 жоба</t>
  </si>
  <si>
    <t>сомасы</t>
  </si>
  <si>
    <t>Катонқарағай ауылы, Катонқарағай ауданындағы көшелерге уличное жарықтандыру орнату</t>
  </si>
  <si>
    <t>Өрыл ауылының көшелеріне уличное жарықтандыру орнату</t>
  </si>
  <si>
    <t>Белқарағай ауылының көшелеріне уличное жарықтандыру орнату</t>
  </si>
  <si>
    <t>Топкаин ауылының көшелеріне уличное жарықтандыру орнату</t>
  </si>
  <si>
    <t>Аккайнар ауылының көшелеріне уличное жарықтандыру орнату</t>
  </si>
  <si>
    <t>Жамбыл ауылының көшелеріне уличное жарықтандыру орнату</t>
  </si>
  <si>
    <t>Ақсу ауылының көшелеріне уличное жарықтандыру орнату</t>
  </si>
  <si>
    <t>Коробиха ауылының көшелеріне уличное жарықтандыру орнату</t>
  </si>
  <si>
    <t>Акмарал  ауылының көшелеріне уличное жарықтандыру орнату</t>
  </si>
  <si>
    <t>Аршаты  ауылының көшелеріне уличное жарықтандыру орнату</t>
  </si>
  <si>
    <t>Барлык  ауылының көшелеріне уличное жарықтандыру орнату</t>
  </si>
  <si>
    <t>Берель  ауылының көшелеріне уличное жарықтандыру орнату</t>
  </si>
  <si>
    <t>Катонқарағай ауданы, Еңбек ауылының көшелеріне уличное жарықтандыру орнату (39 жарық шамы, 31 тіреу, ұзындығы 1,3 км)</t>
  </si>
  <si>
    <t>Жазаба  ауылының көшелеріне уличное жарықтандыру орнату</t>
  </si>
  <si>
    <t>Жана Ульго  ауылының көшелеріне уличное жарықтандыру орнату</t>
  </si>
  <si>
    <t>Кабырга  ауылының көшелеріне уличное жарықтандыру орнату</t>
  </si>
  <si>
    <t>Каинды  ауылының көшелеріне уличное жарықтандыру орнату</t>
  </si>
  <si>
    <t>Кызыл-Жулдыз  ауылының көшелеріне уличное жарықтандыру орнату</t>
  </si>
  <si>
    <t>Мойылды  ауылының көшелеріне уличное жарықтандыру орнату</t>
  </si>
  <si>
    <t>Орнек  ауылының көшелеріне уличное жарықтандыру орнату</t>
  </si>
  <si>
    <t>Сөгір  ауылының көшелеріне уличное жарықтандыру орнату</t>
  </si>
  <si>
    <t>Үшбұлақ  ауылының көшелеріне уличное жарықтандыру орнату</t>
  </si>
  <si>
    <t>Шубарагаш  ауылының көшелеріне уличное жарықтандыру орнату</t>
  </si>
  <si>
    <t>Шынгыстай  ауылының көшелеріне уличное жарықтандыру орнату</t>
  </si>
  <si>
    <t>Іс-шара 1.
Қоныстанған жер аумағындағы су құбыр желілерін жөндеу – 15 жоба</t>
  </si>
  <si>
    <t>ТКШ жөніндегі әкім орынбасары, СҚҚҚБ, ТКШБ, ПҚАЖБ</t>
  </si>
  <si>
    <t>РБ, АБ</t>
  </si>
  <si>
    <t xml:space="preserve">Нәтиже көрсеткіші 8.1 
Ауылдардағы халықтың сумен жабдықтау қызметтеріне қолжетімділігі
</t>
  </si>
  <si>
    <t>Коробиха ауылындағы су құбыр желілерін ағымдағы жөндеу</t>
  </si>
  <si>
    <t>Жана-Үлгі ауылындағы су құбыр желілерін ағымдағы жөндеу</t>
  </si>
  <si>
    <t>Шыңғыстай ауылындағы су құбыр желілерін ағымдағы жөндеу</t>
  </si>
  <si>
    <t>Ақсу ауылындағы су құбыр желілерін ағымдағы жөндеу</t>
  </si>
  <si>
    <t>Өрнек ауылындағы су құбыр желілерін ағымдағы жөндеу</t>
  </si>
  <si>
    <t>Өрел ауылындағы су құбыр желілерін ағымдағы жөндеу</t>
  </si>
  <si>
    <t>Берел ауылындағы су құбыр желілерін ағымдағы жөндеу</t>
  </si>
  <si>
    <t>Еңбек ауылындағы су құбыр желілерін ағымдағы жөндеу</t>
  </si>
  <si>
    <t>Қайынды ауылындағы су құбыр желілерін ағымдағы жөндеу</t>
  </si>
  <si>
    <t>Жазаба ауылында БМС-тен тарату су құбыр желілерін тарту</t>
  </si>
  <si>
    <t>Ақмарал ауылында БМС-тен су құбыр желілерін қосу</t>
  </si>
  <si>
    <t>Іс-шара 2. Суларды ағызу жүйесі объектілерін салу</t>
  </si>
  <si>
    <t>Катонқарағай ауылындағы канализация тазалау құрылыстары үшін ЖСҚ</t>
  </si>
  <si>
    <t>СҚҚҚБ, ТКШБ, ПҚАЖБ</t>
  </si>
  <si>
    <t>АБ, ОБ</t>
  </si>
  <si>
    <t>Нәтиже көрсеткіші 9.1. Электр желілерін салу</t>
  </si>
  <si>
    <t>Облыс әкімінің орынбасары, Энергетика және тұрғын үй-коммуналдық шаруашылық басқармасының басшысы, қалалар мен аудандардың әкімдіктері және т.б.</t>
  </si>
  <si>
    <t>Қолданыстағы №288 тіректен «Катонқарағай» 110/35/10 кВ қосалқы станциясына дейінгі 110 кВ әуе электр беру желісінің учаскесін салу</t>
  </si>
  <si>
    <t>Катонқарағай» 110/35/10 кВ қосалқы станциясын реконструкциялау</t>
  </si>
  <si>
    <t>Нәтиже көрсеткіші 9.1
Жылыту желілерін салу, реконструкциялау және күрделі жөндеу</t>
  </si>
  <si>
    <t>Облыс әкімі орынбасары, ТКШ және коммуналдық қызметтер басқармасы басшысы, қалалар мен аудандар әкімдіктері және т.б.</t>
  </si>
  <si>
    <t>Іс-шара 1.
Қоныстанған жер аумағындағы жылумен жабдықтау желілерін жөндеу</t>
  </si>
  <si>
    <t>ТКШ жөніндегі әкім орынбасары, СҚҚҚБ</t>
  </si>
  <si>
    <t>Катонқарағай ауылындағы аудандық аурухананың қазандықтарын ағымдағы жөндеу</t>
  </si>
  <si>
    <t>Катонқарағай ауылындағы жылу желілерін реконструкциялау, ұзындығы – 4,8 км</t>
  </si>
  <si>
    <t>Катонқарағай ауылындағы орталық қазандықты реконструкциялау (жобалық қуаты 4,5 Гкал/сағ, блочно-модульді қазандық ғимаратын орнату, 3 дана 1,5 Гкал/сағ қазандық орнату, 2 дана желілік сорғы 20 кВт орнату, 3 дана сыртқы циклон орнату, 3 дана шұңқыр сорғыш және аспаптар КИПиА орнату)</t>
  </si>
  <si>
    <t>Нәтиже көрсеткіші 10.1
Ауылдық жерлерде учаскелік полиция пункттерінің санын көбейту</t>
  </si>
  <si>
    <t>Облыс әкімі орынбасары, ҚД бастығы және т.б.</t>
  </si>
  <si>
    <t>Іс-шара 1.
Жаңа учаскелік полиция пункттерін салу (құрылыс нормаларын ескере отырып) – 2 жоба</t>
  </si>
  <si>
    <t>Аудандық ПБ бастығы, Катонқарағай ауданы әкімдігі</t>
  </si>
  <si>
    <t>Катонқарағай ауылы, Катонқарағай ауданы учаскелік полиция пунктін салу</t>
  </si>
  <si>
    <t>Өрел ауылы, Катонқарағай ауданы учаскелік полиция пунктін салу</t>
  </si>
  <si>
    <t>Іс-шара 2.
Учаскелік полиция пункттерін күрделі жөндеу (құрылыс нормаларын ескере отырып)</t>
  </si>
  <si>
    <t>Аққайнар учаскелік полиция пункті ғимаратының күрделі жөндеуі мәселесін қарастыру</t>
  </si>
  <si>
    <t>Белқарағай учаскелік полиция пункті ғимаратының күрделі жөндеуі мәселесін қарастыру</t>
  </si>
  <si>
    <t>Коробиха учаскелік полиция пункті ғимаратының күрделі жөндеуі мәселесін қарастыру</t>
  </si>
  <si>
    <t>Іс-шара 3.
Полиция пункттерінің материалдық-техникалық базасын нығайту</t>
  </si>
  <si>
    <t>Жергілікті полиция қызметіне видеорегистраторларды сатып алу:</t>
  </si>
  <si>
    <t>Аққайнар учаскелік полиция пункті</t>
  </si>
  <si>
    <t>Белқарағай учаскелік полиция пункті</t>
  </si>
  <si>
    <t>Коробиха учаскелік полиция пункті</t>
  </si>
  <si>
    <t>Іс-шара 4.
ТБО полигондарын салу – 1 жоба</t>
  </si>
  <si>
    <t>Аудан әкімі орынбасары, ТКШБ, ПҚАЖБ</t>
  </si>
  <si>
    <t>Катонқарағай ауданында полигон салу үшін ЖСҚ әзірлеу</t>
  </si>
  <si>
    <t>Катонқарағай ауылы, Катонқарағай ауданында полигон салу</t>
  </si>
  <si>
    <t>Іс-шара 5.
ТБО полигондарын экологиялық талаптар мен санитарлық ережелерге сәйкестендіру – 28 жоба</t>
  </si>
  <si>
    <t>Өрыл, Белқарағай, Аққайнар, Ақсу ауылдарындағы ТБО полигондарын сәйкестендіру</t>
  </si>
  <si>
    <t>Топқайн, Жамбыл, Қоробиха, Ақмарал, Ақшарбақ (Верх-Катунь), Аршаты, Барлық (Педи), Бекалка (Фыкалка), Берель, Еңбек, Жазаба (Язовая), Жаңа-Ұльго, Қабырға, Қайынды, Қызыл-Жұлдыз, Мойылды, Өрнек, Рахмановские клюди, Согорное, Ұшбулак, Шұбарғаш, Шыңғыстай ауылдарындағы ТБО полигондарын сәйкестендіру</t>
  </si>
  <si>
    <t>Берель, Жамбыл ауылдарындағы ТБО қоршауын ағымдағы жөндеу, Катонқарағай ауданы</t>
  </si>
  <si>
    <t>Катонқарағай ауылы, Катонқарағай ауданында қатты тұрмыстық қалдықтарды сұрыптап жинау үшін контейнерлерді сатып алу</t>
  </si>
  <si>
    <t>11.1-нәтиже көрсеткіші
Ауылдық жерлердегі өрт сөндіру бекеттерінің санын арттыру</t>
  </si>
  <si>
    <t>Облыс әкімі орынбасары, ТЖД бастығы және т.б.</t>
  </si>
  <si>
    <t>Катонқарағай ауылында өрт сөндіру машинасын сатып алу</t>
  </si>
  <si>
    <t>Аудан әкімдігі, ТЖ</t>
  </si>
  <si>
    <t>Жаңа өрт сөндіру бекетін құру (құрылыс нормаларын ескере отырып), Өрыл ауылы, Катонқарағай ауданы</t>
  </si>
  <si>
    <t>Жаңа өрт сөндіру бекетін құру (құрылыс нормаларын ескере отырып), Белқарағай ауылы, Катонқарағай ауданы</t>
  </si>
  <si>
    <t>Жаңа өрт сөндіру бекетін құру (құрылыс нормаларын ескере отырып), Аққайнар ауылы, Катонқарағай ауданы</t>
  </si>
  <si>
    <t>Жаңа өрт сөндіру бекетін құру (құрылыс нормаларын ескере отырып), Ақсу ауылы, Катонқарағай ауданы</t>
  </si>
  <si>
    <t>Жаңа өрт сөндіру бекетін құру (құрылыс нормаларын ескере отырып), Коробиха ауылы, Катонқарағай ауданы</t>
  </si>
  <si>
    <t>Жаңа өрт сөндіру бекетін құру (құрылыс нормаларын ескере отырып), Берел ауылы, Катонқарағай ауданы</t>
  </si>
  <si>
    <t>Жаңа өрт сөндіру бекетін құру (құрылыс нормаларын ескере отырып), Шынғыстай ауылы, Катонқарағай ауданы</t>
  </si>
  <si>
    <t>Катонқарағай ауылындағы өрт сөндіру бөлімі ғимаратының күрделі жөндеуі, Катонқарағай ауданы</t>
  </si>
  <si>
    <t>Нәтиже көрсеткіші 13.1
Үй шаруашылықтарының жоғары жылдамдықты интернетке қолжетімділігі</t>
  </si>
  <si>
    <t>Облыс әкімі орынбасары, ЦАБ басшысы, қалалар мен аудандар әкімдіктері және т.б</t>
  </si>
  <si>
    <t>Іс-шара 1. Еңбек ауылы, Өрыл ауылдық округі, Катонқарағай ауданы, «Кашкинбаева С.» ЖШС-нің аралас дүкенін ашу</t>
  </si>
  <si>
    <t>Экономика жөніндегі әкім орынбасары, КТБ</t>
  </si>
  <si>
    <t>Іс-шара 2. Катонқарағай ауылы, сатылым көлемі – жылына 10,0 млн.-нан асатын дүкенді салу (Сакосов Руслан)</t>
  </si>
  <si>
    <t>Іс-шара 3. Белқарағай ауылы, Катонқарағай ауданы, «Телебаева Гүлмира Мұратқызы» ЖШС-нің азық-түлік дүкенін ашу</t>
  </si>
  <si>
    <t>Іс-шара 4. Ветеринарлық пункттерді салу</t>
  </si>
  <si>
    <t>Аудан әкімдігі</t>
  </si>
  <si>
    <t>МҚ</t>
  </si>
  <si>
    <t>НҰИ 14
Жылыту, су қамтамасыз ету және су ағызу желілерінің тозу деңгейі, СЕМ реттейтін, %, республика бойынша</t>
  </si>
  <si>
    <t>Мақсат. Коммуналдық секторды дамыту арқылы тұрғын үй-коммуналдық қызметтердің сапасын арттыру</t>
  </si>
  <si>
    <t>Міндет 1. Тұтынушыларға жылумен қамтамасыз ету қызметтерін сенімді көрсету деңгейін арттыру</t>
  </si>
  <si>
    <t>Катонқарағай ауылының аудандық ауруханасындағы қазандықты ағымдағы жөндеу</t>
  </si>
  <si>
    <t>Дайындық паспорттары</t>
  </si>
  <si>
    <t>2-тапсырма. Суға қол жеткізу қызметтерінің тұтынушыларға берілу сенімділігін арттыру</t>
  </si>
  <si>
    <t>Топқайн ауылындағы су құбыр желілерін қайта жаңарту</t>
  </si>
  <si>
    <t>Катонқарағай ауылындағы су құбыр желілерін, құрылыстарын және онымен байланысты желілерді қайта жаңарту</t>
  </si>
  <si>
    <t>Белқарағай ауылындағы су құбыр желілерін қайта жаңарту</t>
  </si>
  <si>
    <t>Барлық ауылындағы су құбыр желілерін қайта жаңарту</t>
  </si>
  <si>
    <t>НҰИ 15
Халықтың өмір сүру ортасының экологиялық сапасына қанағаттану деңгейі, %, республика бойынша</t>
  </si>
  <si>
    <t>Мақсат. Орман ресурстарын, жануарлар дүниесі ресурстарын, табиғи-қорық қоры объектілерін сақтау, рационалды пайдалану және қайта қалпына келтіру</t>
  </si>
  <si>
    <t>Міндет 1. Халықты экологиялық акциялар мен бастамаларға тарту</t>
  </si>
  <si>
    <t>Міндет 2. Орман алқабын көбейту</t>
  </si>
  <si>
    <t>Іс-шара 1. Қоныстанған жер аумағында ағаш отырғызу</t>
  </si>
  <si>
    <t>мың. бірлік</t>
  </si>
  <si>
    <t>Мақсатты көрсеткіш
Халықты қалдықтарды жинау және шығару қызметтерімен қамтамасыз ету, %
(Ұлттық Тұрақты даму мақсатының көрсеткіші 11.6.1)</t>
  </si>
  <si>
    <t>Облыс әкімі орынбасары, ТКШ және коммуналдық қызметтер басқармасы басшысы,
Қалалар мен аудандар әкімдіктері</t>
  </si>
  <si>
    <t>4-бағыт бойынша қаржылық ресурстардың жалпы сомасы, млн.теңге</t>
  </si>
  <si>
    <t>Катонқарағай ауданының Даму жоспарын іске асыруға арналған қаржылық ресурстардың жалпы сомасы, млн.теңге</t>
  </si>
  <si>
    <t>Іс-шара 1. Экологиялық акциялар өткізу</t>
  </si>
  <si>
    <t>Акциялар саны</t>
  </si>
  <si>
    <t>ТКШ мәселелері жөніндегі әкім орынбасары, Катонқарағай ұлттық паркі</t>
  </si>
  <si>
    <t>2. ҰЛТТЫҚ ҚАУІПСІЗДІК СТРАТЕГИЯСЫН ІСКЕ АСЫРУ (ҚҰПИЯ, ДСП)</t>
  </si>
  <si>
    <t>3. БАСҚА ЖОСПАРЛАУ ҚҰЖАТТАРЫН, МЕМЛЕКЕТТІК ФУНКЦИЯЛАРДЫ, ӨКІЛДІКТЕРДІ ЖӘНЕ (НЕМЕСЕ) МЕМЛЕКЕТТІК ҚЫЗМЕТТЕРДІ ҰСЫНУДЫ ІСКЕ АСЫРУ</t>
  </si>
  <si>
    <t>Бағыт 1: 2030 жылға дейінгі Тұрақты даму мақсаттарының ұлттық индикаторларын іске асыру</t>
  </si>
  <si>
    <t>Мақсат 1. 2030 жылға дейін Тұрақты даму мақсаттарының көрсеткіштеріне қол жеткізу</t>
  </si>
  <si>
    <t>Мақсатты көрсеткіш 3.6.1
Жол-көлік оқиғалары салдарынан болатын өлім көрсеткіші</t>
  </si>
  <si>
    <t>ҚД басшысы, облыс әкімі орынбасары, ҰЗ басшысы және т.б.
Қалалар мен аудандар әкімдіктері»</t>
  </si>
  <si>
    <t xml:space="preserve">Әкімшілік деректер </t>
  </si>
  <si>
    <t>100 000 адамға шаққанда</t>
  </si>
  <si>
    <t>Міндет. Жол қозғалысын қауіпсіз ету шараларын қабылдау, жол-көлік оқиғалары салдарынан болатын өлім мен жарақаттарды азайту</t>
  </si>
  <si>
    <t>Іс-шара 1.
ОПМ өткізу («Қауіпсіз жол», «Қауіпті жүргізуші», «Жаяу жүргінші», «Назар аударыңыз – Балалар», «Көлік тасымалы», «Арақ ішкен жүргізуші», «Автобус»)</t>
  </si>
  <si>
    <t>Жауапты: ҚД басшысы, қалалар мен аудандар әкімдіктері</t>
  </si>
  <si>
    <t>ведомстволық ЖКО деректері (көрсетілген жол-көлік оқиғаларының деректері)</t>
  </si>
  <si>
    <t>ЖКО бойынша статистикалық деректерді талдау</t>
  </si>
  <si>
    <t>Мақсатты көрсеткіш 4.5.1.1
Инклюзивті білім беруге жағдай жасаған білім беру ұйымдарының үлесі</t>
  </si>
  <si>
    <t>Облыс әкімі орынбасары, Білім басқармасы басшысы және т.б.
Қалалар мен аудандар әкімдіктері</t>
  </si>
  <si>
    <t>Міндет. Осал топтағы халық, соның ішінде мүгедектер үшін барлық деңгейде білім алу мен кәсіптік-техникалық дайындыққа тең мүмкіндік қамтамасыз ету.</t>
  </si>
  <si>
    <t>Мақсатты көрсеткіш 4.a.1.2
Үш ауысымды мектептердің үлесі, %</t>
  </si>
  <si>
    <t>НОБД деректері</t>
  </si>
  <si>
    <t>Мақсатты көрсеткіш 4.a.1.3
Авариялық мектептердің үлесі, %</t>
  </si>
  <si>
    <t>Міндет. Балалардың мүдделері мен мүгедектердің ерекше қажеттіліктерін, гендерлік аспектілерді ескеретін оқу орындарын құру және жетілдіру, сонымен қатар барлығы үшін қауіпсіз, зорлық-зоАБылық пен әлеуметтік кедергілерден бос, тиімді оқыту ортасын қамтамасыз ету.</t>
  </si>
  <si>
    <t>Мақсатты көрсеткіш 8.6.1
15-тен 35 жасқа дейінгі, оқымайтын, жұмыс істемейтін және кәсіби дағдыларды меңгермейтін жастардың үлесі</t>
  </si>
  <si>
    <t>Облыс әкімі орынбасары, ІСБ басшысы және т.б.
Қалалар мен аудандар әкімдіктері</t>
  </si>
  <si>
    <t>Міндет. Жұмыс істемейтін, оқымайтын және кәсіби дағдыларды меңгермейтін жастардың үлесін едәуір азайту</t>
  </si>
  <si>
    <t>Іс-шара 1. «Жастар ресурстық орталығы» КММ аппаратын қамтамасыз ету</t>
  </si>
  <si>
    <t>Іс-шара 2. «Жасыл ел» жобасы аясында жұмыспен қамту</t>
  </si>
  <si>
    <t>Адам.</t>
  </si>
  <si>
    <t>Мақсатты көрсеткіш 11.2.1.1
Жергілікті мәні бар жолдардың жақсы және қанағаттанарлық жағдайда болу үлесі</t>
  </si>
  <si>
    <t>Аудан әкімі орынбасары, ТКШБ, ПҚАЖБ басшысы</t>
  </si>
  <si>
    <t>Міндет. 2030 жылға қарай барлық адамдарға қауіпсіз, арзан, қолжетімді және экологиялық тұрақты көлік жүйелерін пайдалану мүмкіндігін қамтамасыз ету, жол қозғалысының қауіпсіздігін арттыруға, әсіресе қоғамдық көлікті кеңінен қолдануға негізделген, сонымен қатар осал жағдайдағы адамдардың, әйелдер мен балалардың, мүгедектер мен қарттардың қажеттіліктеріне ерекше көңіл бөлу.</t>
  </si>
  <si>
    <t>Қатонқарағай ауданы - 1 жоба</t>
  </si>
  <si>
    <t>Шығыс Қазақстан облысы, Катонқарағай ауданы, "KF KT - 473 Жазевое көліне кіретін жол" автокөлік жолындағы Ақ Берель өзені арқылы көпірді қайта құру</t>
  </si>
  <si>
    <t>1000 уақытша жұмыс орнын құру</t>
  </si>
  <si>
    <t>Бағыт 2: Басқа жоспарлау құжаттарын жүзеге асыру</t>
  </si>
  <si>
    <t>Мақсат 2. ТЖ-ға жауап беру инфрақұрылымын кеңейту</t>
  </si>
  <si>
    <t>Мақсатты көрсеткіш: ТЖ жағдайларына жауап беру инфрақұрылымымен қамтамасыз ету деңгейі</t>
  </si>
  <si>
    <t>Мақсат 3. Азаматтық қорғау органдарының материалдық-техникалық базасын нығайту</t>
  </si>
  <si>
    <t>Мақсат 4. Халықты су тасқыны, қар еріген және жаңбыр суынан қорғау</t>
  </si>
  <si>
    <t>Мақсатты көрсеткіш: Халықты су тасқыны, қар еруі және жаңбыр суынан қорғау деңгейі</t>
  </si>
  <si>
    <t>Әкімшілік деректер ТЖМ</t>
  </si>
  <si>
    <t>Аудандық бюджет</t>
  </si>
  <si>
    <t xml:space="preserve">Катонқарағай ауданы, Үшбұлақ ауылында өзен арнасын тереңдету және су ағызу арықтарын жасау жұмыстары
</t>
  </si>
  <si>
    <t xml:space="preserve"> Өрыл ауылында өзен жағалауын нығайту</t>
  </si>
  <si>
    <t xml:space="preserve"> Коробиха ауылында өзен жағалауын нығайту</t>
  </si>
  <si>
    <t xml:space="preserve"> Шынғыстай ауылында өзен жағалауын нығайту</t>
  </si>
  <si>
    <t xml:space="preserve">Ақсу ауылында өзен жағалауын нығайту
</t>
  </si>
  <si>
    <t>Мақсат 5: Аудандағы тұрғындарды хабарландыру жүйесін кеңейту</t>
  </si>
  <si>
    <t>Мақсатты индикатор: Төтенше жағдай қаупі кезінде тұрғындарды хабарландыру деңгейі</t>
  </si>
  <si>
    <t>Аудан әкімінің аппараты</t>
  </si>
  <si>
    <t>Көрсеткіш: Аудандағы тұрғындарды хабарландыру жүйесін толықтыру</t>
  </si>
  <si>
    <t>Катонқарағай ауылында хабарландыру жүйесін орнату</t>
  </si>
  <si>
    <t>Мақсат 9. Сотталғандарды жұмыспен қамту деңгейін арттыруға жәрдемдесу.</t>
  </si>
  <si>
    <t>Міндет. Сотталғандарды жұмыс орындарымен қамтамасыз ету.</t>
  </si>
  <si>
    <t>5-іс-шара. Ішкі істер органдарының арнайы мекемелерін салу және реконструкциялау.</t>
  </si>
  <si>
    <t>Шығыс Қазақстан облысы Катонқарағай ауданында 25 орындық уақытша ұстау изоляторын салу.</t>
  </si>
  <si>
    <t>Мақсат: Ауданда эпизоотиялық жағдайды қамтамасыз ету</t>
  </si>
  <si>
    <t>Міндет: Мал шаруашылығының аса қауіпті және жұқпалы ауруларының таралуына жол бермеу</t>
  </si>
  <si>
    <t>Қатонқарағай ауданы (9 бірлік.)</t>
  </si>
  <si>
    <t>Ветеринария саласындағы КГП «ПХВ» ветеринария басқармасы</t>
  </si>
  <si>
    <t>Бағыт бойынша жалпы: басқа жоспарлау құжаттарын жүзеге асыру»</t>
  </si>
  <si>
    <t>Ұлттық индикаторлар мен басқа жоспарлау құжаттарын іске асыру бойынша жалпы</t>
  </si>
  <si>
    <t>Қаржыландырудың жалпы көлемі, млн.теңге</t>
  </si>
  <si>
    <t>Мәйітхананың ғимаратының санитарлық-техникалық жағдайын жақсарту, қайтыс болған адамдардың мәйіттерін сақтауға тиісті жағдай жасау, санитарлық нормалардың сақталуын қамтамасыз ету және халыққа көрсетілетін қызметтердің сапасын арттыру</t>
  </si>
  <si>
    <t>Бактериологиялық зертхананың материалдық-техникалық жағдайын жақсарту, зертханалық зерттеулердің сапасы мен дәлдігін арттыру, санитариялық-эпидемиологиялық талаптардың сақталуын қамтамасыз ету және халыққа көрсетілетін медициналық қызметтердің сапасын арттыру</t>
  </si>
  <si>
    <t>Балалардың шығармашылық қабілеттерін дамыту</t>
  </si>
  <si>
    <t>2030 жылға қарай жұмыссыздық деңгейін 5,1%-ға дейін төмендету</t>
  </si>
  <si>
    <t>Әлеуметтік осал топтарға көмек көрсету.</t>
  </si>
  <si>
    <t>Үкіметтік емес ұйымдар тарапынан әлеуметтік қызметтер көрсету.</t>
  </si>
  <si>
    <t>Азаматтардың жекелеген санаттарына әлеуметтік көмек көрсету</t>
  </si>
  <si>
    <t>Мүгедектігі бар адамдарды оңалтудың техникалық құралдарымен және әлеуметтік қызметтермен қамтамасыз ету</t>
  </si>
  <si>
    <t>Бекітілген нормативтерге сәйкес келетін мектептер санын арттыру</t>
  </si>
  <si>
    <t>Оқушыларды оқу орнына дейін және кері қарай қауіпсіз, уақтылы әрі қолайлы тасымалдауды қамтамасыз ету</t>
  </si>
  <si>
    <t>Балалар үшін мектепке дейінгі білім берудің қолжетімділігін қамтамасыз ету</t>
  </si>
  <si>
    <t>Оқушылардың бос уақытын тиімді ұйымдастыру</t>
  </si>
  <si>
    <t>Медициналық көмектің қолжетімділігі мен сапасын жақсарту</t>
  </si>
  <si>
    <t>Мәдениет пен шығармашылықты дамытуға жағдай жасау, мәдени-көпшілік іс-шараларды, концерттер мен мерекелерді өткізу, ұлттық дәстүрлерді сақтау, халық пен жастардың бос уақытын ұйымдастыру, сондай-ақ жаңа жұмыс орындарын ашу.</t>
  </si>
  <si>
    <t>Халық үшін мәдени қызметтердің қолжетімділігін арттыру</t>
  </si>
  <si>
    <t>Халықты спорттық инфрақұрылыммен қамтамасыз ету. Бұқаралық спортты дамытуға жағдай жасау, дене шынықтырумен және спортпен айналысатын халықтың үлесін арттыру.</t>
  </si>
  <si>
    <t>Аумақты абаттандыруды жақсарту, жаяу жүргіншілердің қауіпсіздігі мен қозғалыс жайлылығын арттыру, көшелердің эстетикалық келбетін жақсарту.</t>
  </si>
  <si>
    <t>Орталық алаңның эстетикалық келбетін жақсарту, тұрғындардың демалуына және қоғамдық іс-шараларды өткізуіне қолайлы жағдай жасау.</t>
  </si>
  <si>
    <t>Спортпен шұғылдануға және белсенді демалысқа жағдай жасау, халықтың дене белсенділігін арттыру және денсаулығын нығайту, балалар мен жастардың бос уақытын тиімді ұйымдастыру.</t>
  </si>
  <si>
    <t>Халықтың бос уақытын ұйымдастыру.</t>
  </si>
  <si>
    <t>Жол инфрақұрылымын жақсарту</t>
  </si>
  <si>
    <t>Халықты сапалы әрі қауіпсіз ауыз сумен қамтамасыз ету</t>
  </si>
  <si>
    <t>Халықты сенімді әрі үздіксіз электрмен жабдықтауды қамтамасыз ету</t>
  </si>
  <si>
    <t>Жылу желілерінің тозу деңгейін төмендету, жылумен жабдықтау желілерінің үздіксіз жұмыс істеуін қамтамасыз ету</t>
  </si>
  <si>
    <t>Қоғамдық қауіпсіздікті арттыру, құқықтық тәртіпті нығайту, құқық бұзушылық деңгейін төмендету және азаматтардың өтініштеріне жедел ден қоюды қамтамасыз ету.</t>
  </si>
  <si>
    <t>Учаскелік полиция пункті ғимаратының техникалық жағдайын жақсарту</t>
  </si>
  <si>
    <t>Полиция қызметкерлері жұмысының ашықтығы мен тиімділігін арттыру, құқықтық тәртіптің сақталуын бақылауды күшейту, құқық бұзушылықтарды объективті тіркеуді қамтамасыз ету және халықтың полицияға деген сенімін арттыру</t>
  </si>
  <si>
    <t>Рұқсат етілмеген қоқыс үйінділері мен топырақтың ластануын азайту, қоршаған ортаға теріс әсерді төмендету.</t>
  </si>
  <si>
    <t>Өрттер мен төтенше жағдайларға жедел әрекет ету деңгейін арттыру.</t>
  </si>
  <si>
    <t>Өрт қауіпсіздігі деңгейін арттыру, төтенше жағдайларға әрекет ету уақытын қысқарту, өрттерді жедел сөндіруді қамтамасыз ету, халықтың өмірін, денсаулығын және мүлкін қорғау.</t>
  </si>
  <si>
    <t>1 жұмыс орны құрылды.</t>
  </si>
  <si>
    <t>2 жұмыс орны құрылады.</t>
  </si>
  <si>
    <t>Халықты сапалы әрі қауіпсіз ауыз сумен қамтамасыз ету.</t>
  </si>
  <si>
    <t>Жағалаулардың шайылуын болдырмау, су басу және жағалау аумақтарының бұзылу қаупін азайту, тұрғын үйлер мен инфрақұрылымды қорғау, халықтың қауіпсіздігін қамтамасыз ету.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</si>
</sst>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_-* #\ ##0.00_-;\-* #\ ##0.00_-;_-* &quot;-&quot;??_-;_-@_-"/>
    <numFmt numFmtId="165" formatCode="#\ ##0.0"/>
    <numFmt numFmtId="166" formatCode="0.0"/>
    <numFmt numFmtId="167" formatCode="#\ ##0.00"/>
    <numFmt numFmtId="168" formatCode="#\ ##0"/>
    <numFmt numFmtId="169" formatCode="0.000"/>
    <numFmt numFmtId="170" formatCode="#\ ##0.000"/>
    <numFmt numFmtId="171" formatCode="_-* #\ ##0.0\ _₽_-;\-* #\ ##0.0\ _₽_-;_-* &quot;-&quot;?\ _₽_-;_-@_-"/>
    <numFmt numFmtId="172" formatCode="#\ ##0;[Red]#\ ##0"/>
    <numFmt numFmtId="173" formatCode="#\ ##0.0;[Red]#\ ##0.0"/>
    <numFmt numFmtId="174" formatCode="#\ ##0_ ;\-#\ ##0\ "/>
    <numFmt numFmtId="175" formatCode="#,##0.0"/>
    <numFmt numFmtId="176" formatCode="###############\ ##0.0"/>
    <numFmt numFmtId="177" formatCode="############\ ##0.0"/>
  </numFmts>
  <fonts count="65">
    <font>
      <sz val="11"/>
      <name val="Calibri"/>
      <charset val="134"/>
    </font>
    <font>
      <sz val="11"/>
      <name val="Calibri"/>
      <family val="2"/>
      <charset val="204"/>
    </font>
    <font>
      <i/>
      <sz val="11"/>
      <name val="Calibri"/>
      <family val="2"/>
      <charset val="204"/>
    </font>
    <font>
      <sz val="12"/>
      <name val="Times New Roman"/>
      <family val="1"/>
      <charset val="204"/>
    </font>
    <font>
      <sz val="11"/>
      <name val="Times New Roman"/>
      <family val="1"/>
      <charset val="204"/>
    </font>
    <font>
      <sz val="12"/>
      <color theme="1"/>
      <name val="Calibri"/>
      <family val="2"/>
      <charset val="204"/>
    </font>
    <font>
      <sz val="11"/>
      <color theme="1"/>
      <name val="Calibri"/>
      <family val="2"/>
      <charset val="204"/>
    </font>
    <font>
      <sz val="11"/>
      <color rgb="FFFF0000"/>
      <name val="Calibri"/>
      <family val="2"/>
      <charset val="204"/>
    </font>
    <font>
      <sz val="11"/>
      <color rgb="FFFF0000"/>
      <name val="Times New Roman"/>
      <family val="1"/>
      <charset val="204"/>
    </font>
    <font>
      <b/>
      <sz val="11"/>
      <name val="Calibri"/>
      <family val="2"/>
      <charset val="204"/>
    </font>
    <font>
      <b/>
      <sz val="11"/>
      <name val="Times New Roman"/>
      <family val="1"/>
      <charset val="204"/>
    </font>
    <font>
      <sz val="11"/>
      <color theme="1"/>
      <name val="Calibri"/>
      <family val="2"/>
      <charset val="204"/>
      <scheme val="minor"/>
    </font>
    <font>
      <b/>
      <sz val="11"/>
      <name val="Times New Roman"/>
      <family val="1"/>
      <charset val="204"/>
    </font>
    <font>
      <sz val="10"/>
      <name val="Calibri"/>
      <family val="2"/>
      <charset val="204"/>
    </font>
    <font>
      <b/>
      <sz val="14"/>
      <name val="Times New Roman"/>
      <family val="1"/>
      <charset val="204"/>
    </font>
    <font>
      <b/>
      <i/>
      <sz val="10"/>
      <name val="Times New Roman"/>
      <family val="1"/>
      <charset val="204"/>
    </font>
    <font>
      <sz val="11"/>
      <name val="Times New Roman"/>
      <family val="1"/>
      <charset val="204"/>
    </font>
    <font>
      <i/>
      <sz val="11"/>
      <name val="Times New Roman"/>
      <family val="1"/>
      <charset val="204"/>
    </font>
    <font>
      <i/>
      <sz val="11"/>
      <color theme="1"/>
      <name val="Times New Roman"/>
      <family val="1"/>
      <charset val="204"/>
    </font>
    <font>
      <sz val="12"/>
      <color theme="1"/>
      <name val="Times New Roman"/>
      <family val="1"/>
      <charset val="204"/>
    </font>
    <font>
      <i/>
      <sz val="12"/>
      <name val="Times New Roman"/>
      <family val="1"/>
      <charset val="204"/>
    </font>
    <font>
      <b/>
      <sz val="12"/>
      <name val="Times New Roman"/>
      <family val="1"/>
      <charset val="204"/>
    </font>
    <font>
      <b/>
      <i/>
      <sz val="11"/>
      <name val="Times New Roman"/>
      <family val="1"/>
      <charset val="204"/>
    </font>
    <font>
      <sz val="8"/>
      <name val="Times New Roman"/>
      <family val="1"/>
      <charset val="204"/>
    </font>
    <font>
      <sz val="12"/>
      <name val="Times New Roman"/>
      <family val="1"/>
      <charset val="204"/>
    </font>
    <font>
      <sz val="11"/>
      <color theme="1"/>
      <name val="Times New Roman"/>
      <family val="1"/>
      <charset val="204"/>
    </font>
    <font>
      <i/>
      <sz val="12"/>
      <color theme="1"/>
      <name val="Times New Roman"/>
      <family val="1"/>
      <charset val="204"/>
    </font>
    <font>
      <i/>
      <sz val="12"/>
      <name val="Calibri"/>
      <family val="2"/>
      <charset val="204"/>
      <scheme val="minor"/>
    </font>
    <font>
      <i/>
      <sz val="11"/>
      <color indexed="8"/>
      <name val="Times New Roman"/>
      <family val="1"/>
      <charset val="204"/>
    </font>
    <font>
      <sz val="11"/>
      <color rgb="FF000000"/>
      <name val="Times New Roman"/>
      <family val="1"/>
      <charset val="204"/>
    </font>
    <font>
      <sz val="12"/>
      <color theme="1"/>
      <name val="Times New Roman"/>
      <family val="1"/>
      <charset val="204"/>
    </font>
    <font>
      <sz val="12"/>
      <color rgb="FF252525"/>
      <name val="Times New Roman"/>
      <family val="1"/>
      <charset val="204"/>
    </font>
    <font>
      <sz val="11"/>
      <color rgb="FF252525"/>
      <name val="Times New Roman"/>
      <family val="1"/>
      <charset val="204"/>
    </font>
    <font>
      <sz val="11"/>
      <color rgb="FF252525"/>
      <name val="Times New Roman"/>
      <family val="1"/>
      <charset val="204"/>
    </font>
    <font>
      <b/>
      <sz val="11"/>
      <color rgb="FF000000"/>
      <name val="Times New Roman"/>
      <family val="1"/>
      <charset val="204"/>
    </font>
    <font>
      <b/>
      <sz val="10"/>
      <name val="Times New Roman"/>
      <family val="1"/>
      <charset val="204"/>
    </font>
    <font>
      <sz val="10"/>
      <name val="Times New Roman"/>
      <family val="1"/>
      <charset val="204"/>
    </font>
    <font>
      <sz val="12"/>
      <color rgb="FF000000"/>
      <name val="Times New Roman"/>
      <family val="1"/>
      <charset val="204"/>
    </font>
    <font>
      <sz val="11"/>
      <color theme="1"/>
      <name val="Calibri"/>
      <family val="2"/>
      <charset val="204"/>
      <scheme val="minor"/>
    </font>
    <font>
      <sz val="10"/>
      <name val="Arial Cyr"/>
      <charset val="204"/>
    </font>
    <font>
      <sz val="10"/>
      <name val="Helv"/>
      <charset val="204"/>
    </font>
    <font>
      <sz val="11"/>
      <name val="Times New Roman"/>
      <family val="1"/>
    </font>
    <font>
      <sz val="11"/>
      <name val="Times New Roman"/>
      <family val="1"/>
      <charset val="204"/>
    </font>
    <font>
      <i/>
      <sz val="11"/>
      <name val="Times New Roman"/>
      <family val="1"/>
      <charset val="204"/>
    </font>
    <font>
      <sz val="11"/>
      <color rgb="FF000000"/>
      <name val="Times New Roman"/>
      <family val="1"/>
      <charset val="204"/>
    </font>
    <font>
      <sz val="8"/>
      <name val="Calibri"/>
      <family val="2"/>
      <charset val="204"/>
    </font>
    <font>
      <i/>
      <sz val="14"/>
      <name val="Times New Roman"/>
      <family val="1"/>
      <charset val="204"/>
    </font>
    <font>
      <b/>
      <sz val="11"/>
      <color theme="1"/>
      <name val="Times New Roman"/>
      <family val="1"/>
      <charset val="204"/>
    </font>
    <font>
      <b/>
      <sz val="11"/>
      <color rgb="FFFF0000"/>
      <name val="Times New Roman"/>
      <family val="1"/>
      <charset val="204"/>
    </font>
    <font>
      <b/>
      <sz val="11"/>
      <color rgb="FFFF0000"/>
      <name val="Calibri"/>
      <family val="2"/>
      <charset val="204"/>
    </font>
    <font>
      <b/>
      <sz val="16"/>
      <color rgb="FFFF0000"/>
      <name val="Times New Roman"/>
      <family val="1"/>
      <charset val="204"/>
    </font>
    <font>
      <b/>
      <sz val="18"/>
      <name val="Times New Roman"/>
      <family val="1"/>
      <charset val="204"/>
    </font>
    <font>
      <b/>
      <sz val="12"/>
      <color rgb="FFFF0000"/>
      <name val="Times New Roman"/>
      <family val="1"/>
      <charset val="204"/>
    </font>
    <font>
      <b/>
      <sz val="16"/>
      <color rgb="FFFF0000"/>
      <name val="Calibri"/>
      <family val="2"/>
      <charset val="204"/>
    </font>
    <font>
      <b/>
      <sz val="18"/>
      <color rgb="FFFF0000"/>
      <name val="Calibri"/>
      <family val="2"/>
      <charset val="204"/>
    </font>
    <font>
      <b/>
      <sz val="16"/>
      <name val="Calibri"/>
      <family val="2"/>
      <charset val="204"/>
    </font>
    <font>
      <b/>
      <sz val="18"/>
      <name val="Calibri"/>
      <family val="2"/>
      <charset val="204"/>
    </font>
    <font>
      <b/>
      <sz val="11"/>
      <name val="Times New Roman"/>
      <family val="1"/>
    </font>
    <font>
      <b/>
      <sz val="11"/>
      <color theme="1"/>
      <name val="Calibri"/>
      <family val="2"/>
      <charset val="204"/>
      <scheme val="minor"/>
    </font>
    <font>
      <b/>
      <sz val="20"/>
      <name val="Calibri"/>
      <family val="2"/>
      <charset val="204"/>
    </font>
    <font>
      <b/>
      <u/>
      <sz val="10"/>
      <name val="Times New Roman"/>
      <family val="1"/>
      <charset val="204"/>
    </font>
    <font>
      <i/>
      <sz val="10"/>
      <name val="Times New Roman"/>
      <family val="1"/>
      <charset val="204"/>
    </font>
    <font>
      <b/>
      <i/>
      <sz val="12"/>
      <name val="Times New Roman"/>
      <family val="1"/>
      <charset val="204"/>
    </font>
    <font>
      <b/>
      <sz val="11"/>
      <name val="Calibri"/>
      <family val="2"/>
      <charset val="204"/>
      <scheme val="minor"/>
    </font>
    <font>
      <b/>
      <i/>
      <sz val="11"/>
      <color theme="1"/>
      <name val="Times New Roman"/>
      <family val="1"/>
      <charset val="204"/>
    </font>
  </fonts>
  <fills count="15">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2" tint="-9.9978637043366805E-2"/>
        <bgColor indexed="64"/>
      </patternFill>
    </fill>
    <fill>
      <patternFill patternType="solid">
        <fgColor theme="6" tint="0.39994506668294322"/>
        <bgColor indexed="64"/>
      </patternFill>
    </fill>
    <fill>
      <patternFill patternType="solid">
        <fgColor rgb="FFFFFF00"/>
        <bgColor indexed="64"/>
      </patternFill>
    </fill>
    <fill>
      <patternFill patternType="solid">
        <fgColor rgb="FFD9D9D9"/>
        <bgColor indexed="64"/>
      </patternFill>
    </fill>
    <fill>
      <patternFill patternType="solid">
        <fgColor rgb="FFFFFFFF"/>
        <bgColor indexed="64"/>
      </patternFill>
    </fill>
    <fill>
      <patternFill patternType="solid">
        <fgColor rgb="FFFF00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patternFill>
    </fill>
    <fill>
      <patternFill patternType="solid">
        <fgColor rgb="FF00B050"/>
        <bgColor indexed="64"/>
      </patternFill>
    </fill>
    <fill>
      <patternFill patternType="solid">
        <fgColor rgb="FF92D050"/>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auto="1"/>
      </bottom>
      <diagonal/>
    </border>
    <border>
      <left style="thin">
        <color auto="1"/>
      </left>
      <right style="thin">
        <color auto="1"/>
      </right>
      <top/>
      <bottom/>
      <diagonal/>
    </border>
    <border>
      <left style="thin">
        <color rgb="FF000000"/>
      </left>
      <right/>
      <top style="thin">
        <color rgb="FF000000"/>
      </top>
      <bottom style="thin">
        <color rgb="FF000000"/>
      </bottom>
      <diagonal/>
    </border>
    <border>
      <left style="thin">
        <color auto="1"/>
      </left>
      <right/>
      <top/>
      <bottom style="thin">
        <color auto="1"/>
      </bottom>
      <diagonal/>
    </border>
    <border>
      <left/>
      <right style="thin">
        <color auto="1"/>
      </right>
      <top/>
      <bottom/>
      <diagonal/>
    </border>
    <border>
      <left style="thin">
        <color rgb="FF000000"/>
      </left>
      <right style="thin">
        <color rgb="FF000000"/>
      </right>
      <top style="thin">
        <color rgb="FF000000"/>
      </top>
      <bottom/>
      <diagonal/>
    </border>
    <border>
      <left style="thin">
        <color rgb="FF000000"/>
      </left>
      <right/>
      <top style="thin">
        <color auto="1"/>
      </top>
      <bottom/>
      <diagonal/>
    </border>
  </borders>
  <cellStyleXfs count="8">
    <xf numFmtId="0" fontId="0" fillId="0" borderId="0"/>
    <xf numFmtId="164" fontId="1" fillId="0" borderId="0" applyFont="0" applyFill="0" applyBorder="0" applyAlignment="0" applyProtection="0"/>
    <xf numFmtId="0" fontId="1" fillId="0" borderId="0"/>
    <xf numFmtId="0" fontId="11" fillId="0" borderId="0"/>
    <xf numFmtId="0" fontId="39" fillId="0" borderId="0"/>
    <xf numFmtId="0" fontId="11" fillId="0" borderId="0"/>
    <xf numFmtId="0" fontId="40" fillId="0" borderId="0"/>
    <xf numFmtId="164" fontId="38" fillId="0" borderId="0" applyFont="0" applyFill="0" applyBorder="0" applyAlignment="0" applyProtection="0"/>
  </cellStyleXfs>
  <cellXfs count="807">
    <xf numFmtId="0" fontId="0" fillId="0" borderId="0" xfId="0"/>
    <xf numFmtId="0" fontId="0" fillId="2" borderId="0" xfId="0" applyFill="1"/>
    <xf numFmtId="0" fontId="1" fillId="0" borderId="0" xfId="0" applyFont="1"/>
    <xf numFmtId="0" fontId="2" fillId="0" borderId="0" xfId="0" applyFont="1"/>
    <xf numFmtId="0" fontId="3" fillId="0" borderId="0" xfId="0" applyFont="1"/>
    <xf numFmtId="0" fontId="1" fillId="3" borderId="0" xfId="0" applyFont="1" applyFill="1"/>
    <xf numFmtId="0" fontId="0" fillId="3" borderId="0" xfId="0" applyFill="1"/>
    <xf numFmtId="0" fontId="1" fillId="2" borderId="0" xfId="0" applyFont="1" applyFill="1"/>
    <xf numFmtId="0" fontId="1" fillId="4" borderId="0" xfId="0" applyFont="1" applyFill="1"/>
    <xf numFmtId="0" fontId="1" fillId="5" borderId="0" xfId="0" applyFont="1" applyFill="1"/>
    <xf numFmtId="0" fontId="4" fillId="0" borderId="0" xfId="0" applyFont="1"/>
    <xf numFmtId="0" fontId="0" fillId="6" borderId="0" xfId="0" applyFill="1"/>
    <xf numFmtId="0" fontId="4" fillId="0" borderId="0" xfId="0" applyFont="1" applyAlignment="1">
      <alignment horizontal="center" vertical="center"/>
    </xf>
    <xf numFmtId="0" fontId="4" fillId="2" borderId="0" xfId="0" applyFont="1" applyFill="1"/>
    <xf numFmtId="0" fontId="7" fillId="2" borderId="0" xfId="0" applyFont="1" applyFill="1"/>
    <xf numFmtId="0" fontId="9" fillId="0" borderId="0" xfId="0" applyFont="1"/>
    <xf numFmtId="0" fontId="10" fillId="0" borderId="1" xfId="0" applyFont="1" applyBorder="1" applyAlignment="1">
      <alignment vertical="top" wrapText="1"/>
    </xf>
    <xf numFmtId="0" fontId="11" fillId="0" borderId="0" xfId="0" applyFont="1"/>
    <xf numFmtId="0" fontId="9" fillId="2" borderId="0" xfId="0" applyFont="1" applyFill="1"/>
    <xf numFmtId="0" fontId="0" fillId="4" borderId="0" xfId="0" applyFill="1"/>
    <xf numFmtId="0" fontId="12" fillId="0" borderId="0" xfId="0" applyFont="1"/>
    <xf numFmtId="0" fontId="13" fillId="0" borderId="0" xfId="0" applyFont="1"/>
    <xf numFmtId="0" fontId="13" fillId="0" borderId="0" xfId="0" applyFont="1" applyAlignment="1">
      <alignment horizontal="center" wrapText="1"/>
    </xf>
    <xf numFmtId="0" fontId="13" fillId="6" borderId="0" xfId="0" applyFont="1" applyFill="1"/>
    <xf numFmtId="0" fontId="13" fillId="6" borderId="0" xfId="0" applyFont="1" applyFill="1" applyAlignment="1">
      <alignment horizontal="center" vertical="center"/>
    </xf>
    <xf numFmtId="165" fontId="13" fillId="0" borderId="0" xfId="0" applyNumberFormat="1" applyFont="1"/>
    <xf numFmtId="0" fontId="1" fillId="6" borderId="0" xfId="0" applyFont="1" applyFill="1"/>
    <xf numFmtId="0" fontId="13" fillId="2" borderId="0" xfId="0" applyFont="1" applyFill="1" applyAlignment="1">
      <alignment horizontal="center" vertical="center"/>
    </xf>
    <xf numFmtId="0" fontId="13" fillId="2" borderId="0" xfId="0" applyFont="1" applyFill="1"/>
    <xf numFmtId="0" fontId="13" fillId="2" borderId="0" xfId="0" applyFont="1" applyFill="1" applyAlignment="1">
      <alignment horizontal="center" wrapText="1"/>
    </xf>
    <xf numFmtId="0" fontId="10" fillId="0" borderId="1" xfId="0" applyFont="1" applyBorder="1" applyAlignment="1">
      <alignment horizontal="center" vertical="center" wrapText="1"/>
    </xf>
    <xf numFmtId="0" fontId="15" fillId="0" borderId="1" xfId="0" applyFont="1" applyBorder="1" applyAlignment="1">
      <alignment horizontal="center" vertical="top" wrapText="1"/>
    </xf>
    <xf numFmtId="0" fontId="16" fillId="0" borderId="1" xfId="0" applyFont="1" applyBorder="1" applyAlignment="1">
      <alignment horizontal="center" vertical="center" wrapText="1"/>
    </xf>
    <xf numFmtId="0" fontId="10" fillId="0" borderId="1" xfId="0" applyFont="1" applyBorder="1" applyAlignment="1">
      <alignment vertical="center" wrapText="1"/>
    </xf>
    <xf numFmtId="0" fontId="16" fillId="0" borderId="1" xfId="0" applyFont="1" applyBorder="1" applyAlignment="1">
      <alignment vertical="top" wrapText="1"/>
    </xf>
    <xf numFmtId="0" fontId="4" fillId="0" borderId="1" xfId="0" applyFont="1" applyBorder="1" applyAlignment="1">
      <alignment vertical="top"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165" fontId="4" fillId="0" borderId="1" xfId="0" applyNumberFormat="1" applyFont="1" applyBorder="1" applyAlignment="1">
      <alignment horizontal="center" vertical="center" wrapText="1"/>
    </xf>
    <xf numFmtId="165" fontId="17" fillId="0" borderId="1" xfId="0" applyNumberFormat="1" applyFont="1" applyBorder="1" applyAlignment="1">
      <alignment horizontal="center" vertical="center" wrapText="1"/>
    </xf>
    <xf numFmtId="0" fontId="17" fillId="0" borderId="1" xfId="0" applyFont="1" applyBorder="1" applyAlignment="1">
      <alignment horizontal="left" vertical="center" wrapText="1"/>
    </xf>
    <xf numFmtId="0" fontId="17" fillId="0" borderId="1" xfId="0" applyFont="1" applyBorder="1" applyAlignment="1">
      <alignment horizontal="center" vertical="center" wrapText="1"/>
    </xf>
    <xf numFmtId="0" fontId="16" fillId="0" borderId="4" xfId="0" applyFont="1" applyBorder="1" applyAlignment="1">
      <alignment horizontal="center" vertical="center" wrapText="1"/>
    </xf>
    <xf numFmtId="0" fontId="4" fillId="0" borderId="2" xfId="0" applyFont="1" applyBorder="1" applyAlignment="1">
      <alignment horizontal="center" vertical="center" wrapText="1"/>
    </xf>
    <xf numFmtId="165" fontId="4" fillId="0" borderId="2" xfId="0" applyNumberFormat="1" applyFont="1" applyBorder="1" applyAlignment="1">
      <alignment horizontal="center" vertical="center" wrapText="1"/>
    </xf>
    <xf numFmtId="0" fontId="18" fillId="0" borderId="1" xfId="0" applyFont="1" applyBorder="1" applyAlignment="1">
      <alignment vertical="center" wrapText="1"/>
    </xf>
    <xf numFmtId="0" fontId="18" fillId="0" borderId="3" xfId="0" applyFont="1" applyBorder="1" applyAlignment="1">
      <alignment horizontal="left" vertical="center" wrapText="1"/>
    </xf>
    <xf numFmtId="0" fontId="18" fillId="0" borderId="3" xfId="0" applyFont="1" applyBorder="1" applyAlignment="1">
      <alignment horizontal="center" vertical="center" wrapText="1"/>
    </xf>
    <xf numFmtId="0" fontId="18" fillId="0" borderId="1" xfId="0" applyFont="1" applyBorder="1" applyAlignment="1">
      <alignment horizontal="left" vertical="center" wrapText="1"/>
    </xf>
    <xf numFmtId="0" fontId="18" fillId="0" borderId="1" xfId="0" applyFont="1" applyBorder="1" applyAlignment="1">
      <alignment horizontal="center" vertical="center" wrapText="1"/>
    </xf>
    <xf numFmtId="0" fontId="17" fillId="0" borderId="1" xfId="0" applyFont="1" applyBorder="1" applyAlignment="1">
      <alignment vertical="top" wrapText="1"/>
    </xf>
    <xf numFmtId="0" fontId="3" fillId="0" borderId="1" xfId="0" applyFont="1" applyBorder="1" applyAlignment="1">
      <alignment horizontal="center" vertical="center" wrapText="1"/>
    </xf>
    <xf numFmtId="0" fontId="19" fillId="0" borderId="1" xfId="0" applyFont="1" applyBorder="1" applyAlignment="1">
      <alignment horizontal="left" vertical="center" wrapText="1"/>
    </xf>
    <xf numFmtId="0" fontId="3" fillId="0" borderId="2"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4" fillId="3" borderId="3" xfId="0" applyFont="1" applyFill="1" applyBorder="1" applyAlignment="1">
      <alignment vertical="top" wrapText="1"/>
    </xf>
    <xf numFmtId="0" fontId="22" fillId="3" borderId="1" xfId="0" applyFont="1" applyFill="1" applyBorder="1" applyAlignment="1">
      <alignment vertical="center" wrapText="1"/>
    </xf>
    <xf numFmtId="165" fontId="22" fillId="3" borderId="1" xfId="0" applyNumberFormat="1" applyFont="1" applyFill="1" applyBorder="1" applyAlignment="1">
      <alignment horizontal="center" vertical="center" wrapText="1"/>
    </xf>
    <xf numFmtId="0" fontId="16" fillId="3" borderId="3" xfId="0" applyFont="1" applyFill="1" applyBorder="1" applyAlignment="1">
      <alignment horizontal="center" vertical="center" wrapText="1"/>
    </xf>
    <xf numFmtId="0" fontId="10" fillId="3" borderId="1" xfId="0" applyFont="1" applyFill="1" applyBorder="1" applyAlignment="1">
      <alignment vertical="center" wrapText="1"/>
    </xf>
    <xf numFmtId="0" fontId="16" fillId="3" borderId="1" xfId="0" applyFont="1" applyFill="1" applyBorder="1" applyAlignment="1">
      <alignment horizontal="center" vertical="center" wrapText="1"/>
    </xf>
    <xf numFmtId="0" fontId="10" fillId="3" borderId="6" xfId="0" applyFont="1" applyFill="1" applyBorder="1" applyAlignment="1">
      <alignment vertical="center" wrapText="1"/>
    </xf>
    <xf numFmtId="166" fontId="16" fillId="3" borderId="1" xfId="0" applyNumberFormat="1" applyFont="1" applyFill="1" applyBorder="1" applyAlignment="1">
      <alignment horizontal="center" vertical="center" wrapText="1"/>
    </xf>
    <xf numFmtId="49" fontId="16" fillId="3" borderId="3" xfId="0" applyNumberFormat="1" applyFont="1" applyFill="1" applyBorder="1" applyAlignment="1">
      <alignment horizontal="center" vertical="center" wrapText="1"/>
    </xf>
    <xf numFmtId="0" fontId="10" fillId="3" borderId="6" xfId="0" applyFont="1" applyFill="1" applyBorder="1" applyAlignment="1">
      <alignment horizontal="left" vertical="top" wrapText="1"/>
    </xf>
    <xf numFmtId="0" fontId="16" fillId="3" borderId="3" xfId="0" applyFont="1" applyFill="1" applyBorder="1" applyAlignment="1">
      <alignment vertical="top" wrapText="1"/>
    </xf>
    <xf numFmtId="0" fontId="4" fillId="3" borderId="2"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7"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6" xfId="0" applyFont="1" applyFill="1" applyBorder="1" applyAlignment="1">
      <alignment vertical="center" wrapText="1"/>
    </xf>
    <xf numFmtId="0" fontId="4" fillId="3" borderId="3" xfId="0" applyFont="1" applyFill="1" applyBorder="1" applyAlignment="1">
      <alignment horizontal="center" vertical="top" wrapText="1"/>
    </xf>
    <xf numFmtId="0" fontId="4" fillId="3" borderId="3" xfId="0" applyFont="1" applyFill="1" applyBorder="1" applyAlignment="1">
      <alignment horizontal="center" vertical="center" wrapText="1"/>
    </xf>
    <xf numFmtId="0" fontId="16" fillId="3" borderId="1" xfId="0" applyFont="1" applyFill="1" applyBorder="1" applyAlignment="1">
      <alignment vertical="top" wrapText="1"/>
    </xf>
    <xf numFmtId="0" fontId="4" fillId="3" borderId="3" xfId="0" applyFont="1" applyFill="1" applyBorder="1" applyAlignment="1">
      <alignment vertical="center" wrapText="1"/>
    </xf>
    <xf numFmtId="165" fontId="13" fillId="2" borderId="0" xfId="0" applyNumberFormat="1" applyFont="1" applyFill="1" applyAlignment="1">
      <alignment horizontal="center" vertical="center"/>
    </xf>
    <xf numFmtId="0" fontId="13" fillId="0" borderId="0" xfId="0" applyFont="1" applyAlignment="1">
      <alignment horizontal="center" vertical="center"/>
    </xf>
    <xf numFmtId="165" fontId="13" fillId="2" borderId="0" xfId="0" applyNumberFormat="1" applyFont="1" applyFill="1"/>
    <xf numFmtId="0" fontId="10" fillId="0" borderId="4" xfId="0" applyFont="1" applyBorder="1" applyAlignment="1">
      <alignment horizontal="center" vertical="center" wrapText="1"/>
    </xf>
    <xf numFmtId="165" fontId="10" fillId="8" borderId="1" xfId="0" applyNumberFormat="1" applyFont="1" applyFill="1" applyBorder="1" applyAlignment="1">
      <alignment horizontal="center" vertical="center" wrapText="1"/>
    </xf>
    <xf numFmtId="0" fontId="10" fillId="0" borderId="8" xfId="0" applyFont="1" applyBorder="1" applyAlignment="1">
      <alignment horizontal="center" vertical="center" wrapText="1"/>
    </xf>
    <xf numFmtId="0" fontId="10" fillId="8" borderId="8" xfId="0" applyFont="1" applyFill="1" applyBorder="1" applyAlignment="1">
      <alignment horizontal="center" vertical="center" wrapText="1"/>
    </xf>
    <xf numFmtId="0" fontId="10" fillId="8" borderId="5" xfId="0" applyFont="1" applyFill="1" applyBorder="1" applyAlignment="1">
      <alignment horizontal="center" vertical="center" wrapText="1"/>
    </xf>
    <xf numFmtId="165" fontId="15" fillId="0" borderId="1" xfId="0" applyNumberFormat="1" applyFont="1" applyBorder="1" applyAlignment="1">
      <alignment horizontal="center" vertical="top" wrapText="1"/>
    </xf>
    <xf numFmtId="165" fontId="16" fillId="0" borderId="1" xfId="0" applyNumberFormat="1" applyFont="1" applyBorder="1" applyAlignment="1">
      <alignment horizontal="center" vertical="center" wrapText="1"/>
    </xf>
    <xf numFmtId="0" fontId="1" fillId="0" borderId="1" xfId="0" applyFont="1" applyBorder="1" applyAlignment="1">
      <alignment horizontal="center"/>
    </xf>
    <xf numFmtId="0" fontId="0" fillId="0" borderId="1" xfId="0" applyBorder="1" applyAlignment="1">
      <alignment horizontal="center"/>
    </xf>
    <xf numFmtId="166" fontId="16" fillId="0" borderId="1" xfId="0" applyNumberFormat="1" applyFont="1" applyBorder="1" applyAlignment="1">
      <alignment horizontal="center" vertical="center" wrapText="1"/>
    </xf>
    <xf numFmtId="166" fontId="16" fillId="0" borderId="4" xfId="0" applyNumberFormat="1" applyFont="1" applyBorder="1" applyAlignment="1">
      <alignment horizontal="center" vertical="center" wrapText="1"/>
    </xf>
    <xf numFmtId="165" fontId="4" fillId="0" borderId="1" xfId="0" applyNumberFormat="1" applyFont="1" applyBorder="1" applyAlignment="1">
      <alignment vertical="top" wrapText="1"/>
    </xf>
    <xf numFmtId="165" fontId="4" fillId="0" borderId="4" xfId="0" applyNumberFormat="1" applyFont="1" applyBorder="1" applyAlignment="1">
      <alignment vertical="top" wrapText="1"/>
    </xf>
    <xf numFmtId="0" fontId="1" fillId="0" borderId="1" xfId="0" applyFont="1" applyBorder="1"/>
    <xf numFmtId="165" fontId="17" fillId="0" borderId="4" xfId="0" applyNumberFormat="1" applyFont="1" applyBorder="1" applyAlignment="1">
      <alignment horizontal="center" vertical="center" wrapText="1"/>
    </xf>
    <xf numFmtId="166" fontId="4" fillId="0" borderId="1" xfId="0" applyNumberFormat="1" applyFont="1" applyBorder="1" applyAlignment="1">
      <alignment horizontal="center" vertical="center" wrapText="1"/>
    </xf>
    <xf numFmtId="0" fontId="4" fillId="0" borderId="4" xfId="0" applyFont="1" applyBorder="1" applyAlignment="1">
      <alignment horizontal="center" vertical="center" wrapText="1"/>
    </xf>
    <xf numFmtId="0" fontId="23" fillId="0" borderId="1" xfId="0" applyFont="1" applyBorder="1" applyAlignment="1">
      <alignment horizontal="center" vertical="center" wrapText="1"/>
    </xf>
    <xf numFmtId="0" fontId="2" fillId="0" borderId="1" xfId="0" applyFont="1" applyBorder="1"/>
    <xf numFmtId="166" fontId="3"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165" fontId="22" fillId="0" borderId="1" xfId="0" applyNumberFormat="1" applyFont="1" applyBorder="1" applyAlignment="1">
      <alignment horizontal="center" vertical="center" wrapText="1"/>
    </xf>
    <xf numFmtId="165" fontId="16" fillId="3" borderId="1" xfId="0" applyNumberFormat="1" applyFont="1" applyFill="1" applyBorder="1" applyAlignment="1">
      <alignment horizontal="center" vertical="center" wrapText="1"/>
    </xf>
    <xf numFmtId="0" fontId="16" fillId="3" borderId="4" xfId="0" applyFont="1" applyFill="1" applyBorder="1" applyAlignment="1">
      <alignment horizontal="center" vertical="center" wrapText="1"/>
    </xf>
    <xf numFmtId="0" fontId="1" fillId="3" borderId="1" xfId="0" applyFont="1" applyFill="1" applyBorder="1" applyAlignment="1">
      <alignment horizontal="center"/>
    </xf>
    <xf numFmtId="0" fontId="0" fillId="3" borderId="1" xfId="0" applyFill="1" applyBorder="1" applyAlignment="1">
      <alignment horizontal="center"/>
    </xf>
    <xf numFmtId="0" fontId="1" fillId="3" borderId="1" xfId="0" applyFont="1" applyFill="1" applyBorder="1"/>
    <xf numFmtId="0" fontId="0" fillId="3" borderId="1" xfId="0" applyFill="1" applyBorder="1"/>
    <xf numFmtId="165" fontId="4" fillId="3" borderId="6" xfId="0" applyNumberFormat="1" applyFont="1" applyFill="1" applyBorder="1" applyAlignment="1">
      <alignment vertical="center" wrapText="1"/>
    </xf>
    <xf numFmtId="0" fontId="4" fillId="0" borderId="6" xfId="0" applyFont="1" applyBorder="1" applyAlignment="1">
      <alignment vertical="center" wrapText="1"/>
    </xf>
    <xf numFmtId="0" fontId="4" fillId="3" borderId="9" xfId="0" applyFont="1" applyFill="1" applyBorder="1" applyAlignment="1">
      <alignment vertical="center" wrapText="1"/>
    </xf>
    <xf numFmtId="167" fontId="4" fillId="3" borderId="6" xfId="0" applyNumberFormat="1" applyFont="1" applyFill="1" applyBorder="1" applyAlignment="1">
      <alignment horizontal="center" vertical="center"/>
    </xf>
    <xf numFmtId="0" fontId="1" fillId="3" borderId="3" xfId="0" applyFont="1" applyFill="1" applyBorder="1" applyAlignment="1">
      <alignment horizontal="center"/>
    </xf>
    <xf numFmtId="0" fontId="4" fillId="0" borderId="6" xfId="0" applyFont="1" applyBorder="1" applyAlignment="1">
      <alignment horizontal="center" vertical="center" wrapText="1"/>
    </xf>
    <xf numFmtId="0" fontId="4" fillId="3" borderId="2" xfId="0" applyFont="1" applyFill="1" applyBorder="1" applyAlignment="1">
      <alignment horizontal="center" vertical="center"/>
    </xf>
    <xf numFmtId="165" fontId="4" fillId="0" borderId="6" xfId="0" applyNumberFormat="1" applyFont="1" applyBorder="1" applyAlignment="1">
      <alignment horizontal="center" vertical="center" wrapText="1"/>
    </xf>
    <xf numFmtId="0" fontId="4" fillId="3" borderId="3" xfId="0" applyFont="1" applyFill="1" applyBorder="1" applyAlignment="1">
      <alignment horizontal="center" vertical="center"/>
    </xf>
    <xf numFmtId="165" fontId="4" fillId="3" borderId="6" xfId="0" applyNumberFormat="1" applyFont="1" applyFill="1" applyBorder="1" applyAlignment="1">
      <alignment horizontal="center" vertical="center" wrapText="1"/>
    </xf>
    <xf numFmtId="165" fontId="16" fillId="3" borderId="1" xfId="0" applyNumberFormat="1" applyFont="1" applyFill="1" applyBorder="1" applyAlignment="1">
      <alignment vertical="top" wrapText="1"/>
    </xf>
    <xf numFmtId="0" fontId="16" fillId="3" borderId="4" xfId="0" applyFont="1" applyFill="1" applyBorder="1" applyAlignment="1">
      <alignment vertical="top" wrapText="1"/>
    </xf>
    <xf numFmtId="168" fontId="4" fillId="3" borderId="6" xfId="0" applyNumberFormat="1" applyFont="1" applyFill="1" applyBorder="1" applyAlignment="1">
      <alignment horizontal="center" vertical="center" wrapText="1"/>
    </xf>
    <xf numFmtId="165" fontId="4" fillId="3" borderId="9" xfId="0" applyNumberFormat="1" applyFont="1" applyFill="1" applyBorder="1" applyAlignment="1">
      <alignment horizontal="center" vertical="center" wrapText="1"/>
    </xf>
    <xf numFmtId="0" fontId="4" fillId="3" borderId="1" xfId="0" applyFont="1" applyFill="1" applyBorder="1" applyAlignment="1">
      <alignment horizontal="left" vertical="center" wrapText="1"/>
    </xf>
    <xf numFmtId="0" fontId="4" fillId="3" borderId="1" xfId="0" applyFont="1" applyFill="1" applyBorder="1" applyAlignment="1">
      <alignment vertical="top" wrapText="1"/>
    </xf>
    <xf numFmtId="0" fontId="16" fillId="2" borderId="1" xfId="0" applyFont="1" applyFill="1" applyBorder="1" applyAlignment="1">
      <alignment horizontal="center" vertical="center" wrapText="1"/>
    </xf>
    <xf numFmtId="169" fontId="16" fillId="2" borderId="1" xfId="0" applyNumberFormat="1" applyFont="1" applyFill="1" applyBorder="1" applyAlignment="1">
      <alignment horizontal="center" vertical="center" wrapText="1"/>
    </xf>
    <xf numFmtId="0" fontId="4" fillId="2" borderId="1" xfId="0" applyFont="1" applyFill="1" applyBorder="1" applyAlignment="1">
      <alignment vertical="top" wrapText="1"/>
    </xf>
    <xf numFmtId="0" fontId="4" fillId="2" borderId="1"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4" borderId="1" xfId="0" applyFont="1" applyFill="1" applyBorder="1" applyAlignment="1">
      <alignment vertical="top" wrapText="1"/>
    </xf>
    <xf numFmtId="0" fontId="22" fillId="4" borderId="1" xfId="0" applyFont="1" applyFill="1" applyBorder="1" applyAlignment="1">
      <alignment vertical="center" wrapText="1"/>
    </xf>
    <xf numFmtId="0" fontId="4" fillId="4" borderId="3"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4" xfId="0" applyFont="1" applyFill="1" applyBorder="1" applyAlignment="1">
      <alignment horizontal="center" vertical="center"/>
    </xf>
    <xf numFmtId="0" fontId="4" fillId="4" borderId="10" xfId="0" applyFont="1" applyFill="1" applyBorder="1" applyAlignment="1">
      <alignment horizontal="center" vertical="center" wrapText="1"/>
    </xf>
    <xf numFmtId="0" fontId="4" fillId="4" borderId="2" xfId="0" applyFont="1" applyFill="1" applyBorder="1" applyAlignment="1">
      <alignment horizontal="center" vertical="center"/>
    </xf>
    <xf numFmtId="166" fontId="4" fillId="4" borderId="7" xfId="0" applyNumberFormat="1" applyFont="1" applyFill="1" applyBorder="1" applyAlignment="1">
      <alignment horizontal="center" vertical="center"/>
    </xf>
    <xf numFmtId="2" fontId="16" fillId="0" borderId="1" xfId="0" applyNumberFormat="1" applyFont="1" applyBorder="1" applyAlignment="1">
      <alignment horizontal="center" vertical="center" wrapText="1"/>
    </xf>
    <xf numFmtId="0" fontId="16" fillId="0" borderId="8" xfId="0" applyFont="1" applyBorder="1" applyAlignment="1">
      <alignment horizontal="center" vertical="center" wrapText="1"/>
    </xf>
    <xf numFmtId="0" fontId="4" fillId="0" borderId="3" xfId="0" applyFont="1" applyBorder="1" applyAlignment="1">
      <alignment horizontal="left" vertical="center" wrapText="1"/>
    </xf>
    <xf numFmtId="166" fontId="16" fillId="0" borderId="8" xfId="0" applyNumberFormat="1" applyFont="1" applyBorder="1" applyAlignment="1">
      <alignment horizontal="center" vertical="center" wrapText="1"/>
    </xf>
    <xf numFmtId="0" fontId="24" fillId="2" borderId="1" xfId="0" applyFont="1" applyFill="1" applyBorder="1" applyAlignment="1">
      <alignment horizontal="center" vertical="center" wrapText="1"/>
    </xf>
    <xf numFmtId="165" fontId="16" fillId="2" borderId="1" xfId="0" applyNumberFormat="1" applyFont="1" applyFill="1" applyBorder="1" applyAlignment="1">
      <alignment horizontal="center" vertical="center" wrapText="1"/>
    </xf>
    <xf numFmtId="0" fontId="20" fillId="0" borderId="1" xfId="0" applyFont="1" applyBorder="1" applyAlignment="1">
      <alignment horizontal="left" vertical="center" wrapText="1"/>
    </xf>
    <xf numFmtId="0" fontId="4" fillId="5" borderId="3" xfId="0" applyFont="1" applyFill="1" applyBorder="1" applyAlignment="1">
      <alignment vertical="top" wrapText="1"/>
    </xf>
    <xf numFmtId="0" fontId="22" fillId="5" borderId="1" xfId="0" applyFont="1" applyFill="1" applyBorder="1" applyAlignment="1">
      <alignment vertical="center" wrapText="1"/>
    </xf>
    <xf numFmtId="165" fontId="22" fillId="5" borderId="1" xfId="0" applyNumberFormat="1" applyFont="1" applyFill="1" applyBorder="1" applyAlignment="1">
      <alignment horizontal="center" vertical="center" wrapText="1"/>
    </xf>
    <xf numFmtId="0" fontId="1" fillId="2" borderId="1" xfId="0" applyFont="1" applyFill="1" applyBorder="1" applyAlignment="1">
      <alignment horizontal="center"/>
    </xf>
    <xf numFmtId="0" fontId="0" fillId="2" borderId="1" xfId="0" applyFill="1" applyBorder="1" applyAlignment="1">
      <alignment horizontal="center"/>
    </xf>
    <xf numFmtId="169" fontId="16" fillId="2" borderId="4" xfId="0" applyNumberFormat="1" applyFont="1" applyFill="1" applyBorder="1" applyAlignment="1">
      <alignment horizontal="center" vertical="center" wrapText="1"/>
    </xf>
    <xf numFmtId="165" fontId="12" fillId="4" borderId="7" xfId="0" applyNumberFormat="1" applyFont="1" applyFill="1" applyBorder="1" applyAlignment="1">
      <alignment horizontal="center" vertical="center"/>
    </xf>
    <xf numFmtId="166" fontId="4" fillId="4" borderId="1" xfId="0" applyNumberFormat="1" applyFont="1" applyFill="1" applyBorder="1" applyAlignment="1">
      <alignment horizontal="center" vertical="center"/>
    </xf>
    <xf numFmtId="0" fontId="4" fillId="4" borderId="1" xfId="0" applyFont="1" applyFill="1" applyBorder="1"/>
    <xf numFmtId="166" fontId="12" fillId="4" borderId="2" xfId="0" applyNumberFormat="1" applyFont="1" applyFill="1" applyBorder="1" applyAlignment="1">
      <alignment horizontal="center" vertical="center"/>
    </xf>
    <xf numFmtId="165" fontId="4" fillId="4" borderId="7" xfId="0" applyNumberFormat="1" applyFont="1" applyFill="1" applyBorder="1" applyAlignment="1">
      <alignment horizontal="center" vertical="center"/>
    </xf>
    <xf numFmtId="166" fontId="4" fillId="4" borderId="2" xfId="0" applyNumberFormat="1" applyFont="1" applyFill="1" applyBorder="1" applyAlignment="1">
      <alignment horizontal="center" vertical="center"/>
    </xf>
    <xf numFmtId="165" fontId="16" fillId="0" borderId="8" xfId="0" applyNumberFormat="1" applyFont="1" applyBorder="1" applyAlignment="1">
      <alignment horizontal="center" vertical="center" wrapText="1"/>
    </xf>
    <xf numFmtId="167" fontId="16" fillId="0" borderId="1" xfId="0" applyNumberFormat="1" applyFont="1" applyBorder="1" applyAlignment="1">
      <alignment horizontal="center" vertical="center" wrapText="1"/>
    </xf>
    <xf numFmtId="0" fontId="0" fillId="0" borderId="1" xfId="0" applyBorder="1"/>
    <xf numFmtId="0" fontId="0" fillId="0" borderId="1" xfId="0" applyBorder="1" applyAlignment="1">
      <alignment horizontal="center" wrapText="1"/>
    </xf>
    <xf numFmtId="165" fontId="4" fillId="2" borderId="1" xfId="0" applyNumberFormat="1" applyFont="1" applyFill="1" applyBorder="1" applyAlignment="1">
      <alignment horizontal="center" vertical="center" wrapText="1"/>
    </xf>
    <xf numFmtId="1" fontId="20" fillId="0" borderId="1" xfId="7" applyNumberFormat="1" applyFont="1" applyFill="1" applyBorder="1" applyAlignment="1">
      <alignment horizontal="center" vertical="center" wrapText="1"/>
    </xf>
    <xf numFmtId="0" fontId="25" fillId="0" borderId="1" xfId="0" applyFont="1" applyBorder="1" applyAlignment="1">
      <alignment horizontal="center" vertical="center"/>
    </xf>
    <xf numFmtId="1" fontId="16" fillId="0" borderId="1" xfId="0" applyNumberFormat="1" applyFont="1" applyBorder="1" applyAlignment="1">
      <alignment horizontal="center" vertical="center" wrapText="1"/>
    </xf>
    <xf numFmtId="0" fontId="16" fillId="0" borderId="1" xfId="0" applyFont="1" applyBorder="1" applyAlignment="1">
      <alignment vertical="center" wrapText="1"/>
    </xf>
    <xf numFmtId="0" fontId="4" fillId="0" borderId="9" xfId="0" applyFont="1" applyBorder="1" applyAlignment="1">
      <alignment horizontal="left" vertical="center" wrapText="1"/>
    </xf>
    <xf numFmtId="0" fontId="16" fillId="2" borderId="1" xfId="0" applyFont="1" applyFill="1" applyBorder="1" applyAlignment="1">
      <alignment vertical="top" wrapText="1"/>
    </xf>
    <xf numFmtId="0" fontId="4" fillId="5" borderId="1" xfId="0" applyFont="1" applyFill="1" applyBorder="1" applyAlignment="1">
      <alignment vertical="top" wrapText="1"/>
    </xf>
    <xf numFmtId="165" fontId="22" fillId="4" borderId="1" xfId="0" applyNumberFormat="1" applyFont="1" applyFill="1" applyBorder="1" applyAlignment="1">
      <alignment horizontal="center" vertical="center" wrapText="1"/>
    </xf>
    <xf numFmtId="0" fontId="4" fillId="4" borderId="3" xfId="0" applyFont="1" applyFill="1" applyBorder="1" applyAlignment="1">
      <alignment vertical="top" wrapText="1"/>
    </xf>
    <xf numFmtId="0" fontId="4" fillId="0" borderId="1" xfId="0" applyFont="1" applyBorder="1" applyAlignment="1">
      <alignment vertical="center" wrapText="1"/>
    </xf>
    <xf numFmtId="0" fontId="29" fillId="0" borderId="1" xfId="0" applyFont="1" applyBorder="1" applyAlignment="1">
      <alignment horizontal="center" vertical="center" wrapText="1"/>
    </xf>
    <xf numFmtId="0" fontId="17" fillId="0" borderId="1" xfId="0" applyFont="1" applyBorder="1" applyAlignment="1">
      <alignment wrapText="1"/>
    </xf>
    <xf numFmtId="166" fontId="3" fillId="0" borderId="2" xfId="0" applyNumberFormat="1" applyFont="1" applyBorder="1" applyAlignment="1">
      <alignment horizontal="center" vertical="center" wrapText="1"/>
    </xf>
    <xf numFmtId="0" fontId="4" fillId="0" borderId="1" xfId="0" applyFont="1" applyBorder="1" applyAlignment="1">
      <alignment horizontal="center" vertical="center"/>
    </xf>
    <xf numFmtId="2" fontId="16" fillId="0" borderId="4" xfId="0" applyNumberFormat="1" applyFont="1" applyBorder="1" applyAlignment="1">
      <alignment horizontal="center" vertical="center" wrapText="1"/>
    </xf>
    <xf numFmtId="0" fontId="4" fillId="2" borderId="1" xfId="0" applyFont="1" applyFill="1" applyBorder="1" applyAlignment="1">
      <alignment horizontal="center" vertical="center"/>
    </xf>
    <xf numFmtId="0" fontId="0" fillId="2" borderId="1" xfId="0" applyFill="1" applyBorder="1"/>
    <xf numFmtId="0" fontId="29" fillId="0" borderId="1" xfId="0" applyFont="1" applyBorder="1" applyAlignment="1">
      <alignment horizontal="justify" vertical="center" wrapText="1"/>
    </xf>
    <xf numFmtId="0" fontId="12" fillId="0" borderId="1" xfId="0" applyFont="1" applyBorder="1" applyAlignment="1">
      <alignment horizontal="center" vertical="center" wrapText="1"/>
    </xf>
    <xf numFmtId="167" fontId="17" fillId="0" borderId="1" xfId="0" applyNumberFormat="1" applyFont="1" applyBorder="1" applyAlignment="1">
      <alignment horizontal="center" vertical="center" wrapText="1"/>
    </xf>
    <xf numFmtId="0" fontId="4" fillId="0" borderId="8" xfId="6" applyFont="1" applyBorder="1" applyAlignment="1">
      <alignment horizontal="center" vertical="center" wrapText="1"/>
    </xf>
    <xf numFmtId="0" fontId="4" fillId="0" borderId="1" xfId="0" applyFont="1" applyBorder="1" applyAlignment="1">
      <alignment horizontal="left" vertical="center"/>
    </xf>
    <xf numFmtId="165" fontId="4" fillId="0" borderId="1" xfId="7" applyNumberFormat="1" applyFont="1" applyFill="1" applyBorder="1" applyAlignment="1">
      <alignment horizontal="center" vertical="center" wrapText="1"/>
    </xf>
    <xf numFmtId="0" fontId="16" fillId="0" borderId="1" xfId="0" applyFont="1" applyBorder="1" applyAlignment="1">
      <alignment horizontal="left" vertical="center" wrapText="1"/>
    </xf>
    <xf numFmtId="0" fontId="16" fillId="2" borderId="1" xfId="0" applyFont="1" applyFill="1" applyBorder="1" applyAlignment="1">
      <alignment vertical="center" wrapText="1"/>
    </xf>
    <xf numFmtId="168" fontId="4" fillId="2" borderId="1" xfId="0" applyNumberFormat="1" applyFont="1" applyFill="1" applyBorder="1" applyAlignment="1">
      <alignment horizontal="center" vertical="center" wrapText="1"/>
    </xf>
    <xf numFmtId="0" fontId="4" fillId="2" borderId="3" xfId="0" applyFont="1" applyFill="1" applyBorder="1" applyAlignment="1">
      <alignment horizontal="left" vertical="center" wrapText="1"/>
    </xf>
    <xf numFmtId="168" fontId="16" fillId="2" borderId="1" xfId="0" applyNumberFormat="1" applyFont="1" applyFill="1" applyBorder="1" applyAlignment="1">
      <alignment horizontal="center" vertical="center" wrapText="1"/>
    </xf>
    <xf numFmtId="167" fontId="17" fillId="0" borderId="4" xfId="0" applyNumberFormat="1" applyFont="1" applyBorder="1" applyAlignment="1">
      <alignment horizontal="center" vertical="center" wrapText="1"/>
    </xf>
    <xf numFmtId="168" fontId="16" fillId="0" borderId="1" xfId="0" applyNumberFormat="1" applyFont="1" applyBorder="1" applyAlignment="1">
      <alignment horizontal="center" vertical="center" wrapText="1"/>
    </xf>
    <xf numFmtId="0" fontId="4" fillId="0" borderId="1" xfId="0" applyFont="1" applyBorder="1"/>
    <xf numFmtId="168" fontId="4" fillId="0" borderId="1" xfId="0" applyNumberFormat="1" applyFont="1" applyBorder="1" applyAlignment="1">
      <alignment horizontal="center" vertical="center" wrapText="1"/>
    </xf>
    <xf numFmtId="0" fontId="4" fillId="0" borderId="2" xfId="0" applyFont="1" applyBorder="1" applyAlignment="1">
      <alignment vertical="center" wrapText="1"/>
    </xf>
    <xf numFmtId="0" fontId="4" fillId="0" borderId="1" xfId="2" applyFont="1" applyBorder="1" applyAlignment="1">
      <alignment horizontal="center" vertical="center" wrapText="1"/>
    </xf>
    <xf numFmtId="0" fontId="16" fillId="0" borderId="4" xfId="0" applyFont="1" applyBorder="1" applyAlignment="1">
      <alignment vertical="center" wrapText="1"/>
    </xf>
    <xf numFmtId="0" fontId="4" fillId="0" borderId="14" xfId="0" applyFont="1" applyBorder="1" applyAlignment="1">
      <alignment horizontal="center" vertical="center" wrapText="1"/>
    </xf>
    <xf numFmtId="0" fontId="4" fillId="0" borderId="14" xfId="0" applyFont="1" applyBorder="1" applyAlignment="1">
      <alignment horizontal="left" vertical="center" wrapText="1"/>
    </xf>
    <xf numFmtId="0" fontId="4" fillId="0" borderId="3" xfId="0" applyFont="1" applyBorder="1" applyAlignment="1">
      <alignment horizontal="center" vertical="center" wrapText="1"/>
    </xf>
    <xf numFmtId="2" fontId="4" fillId="0" borderId="1" xfId="0" applyNumberFormat="1" applyFont="1" applyBorder="1" applyAlignment="1">
      <alignment horizontal="center" vertical="center" wrapText="1"/>
    </xf>
    <xf numFmtId="167" fontId="4" fillId="0" borderId="1" xfId="0" applyNumberFormat="1" applyFont="1" applyBorder="1" applyAlignment="1">
      <alignment horizontal="center" vertical="center" wrapText="1"/>
    </xf>
    <xf numFmtId="0" fontId="4" fillId="0" borderId="2" xfId="0" applyFont="1" applyBorder="1" applyAlignment="1">
      <alignment horizontal="center" vertical="center"/>
    </xf>
    <xf numFmtId="165" fontId="17" fillId="0" borderId="1" xfId="0" applyNumberFormat="1" applyFont="1" applyBorder="1" applyAlignment="1">
      <alignment horizontal="center" vertical="top" wrapText="1"/>
    </xf>
    <xf numFmtId="165" fontId="17" fillId="0" borderId="4" xfId="0" applyNumberFormat="1" applyFont="1" applyBorder="1" applyAlignment="1">
      <alignment horizontal="center" vertical="top" wrapText="1"/>
    </xf>
    <xf numFmtId="0" fontId="4" fillId="0" borderId="1" xfId="2" applyFont="1" applyBorder="1" applyAlignment="1">
      <alignment horizontal="center" vertical="center"/>
    </xf>
    <xf numFmtId="0" fontId="12" fillId="0" borderId="0" xfId="0" applyFont="1" applyAlignment="1">
      <alignment horizontal="center" vertical="center"/>
    </xf>
    <xf numFmtId="170" fontId="12" fillId="0" borderId="0" xfId="0" applyNumberFormat="1" applyFont="1" applyAlignment="1">
      <alignment horizontal="center" vertical="center"/>
    </xf>
    <xf numFmtId="165" fontId="4" fillId="0" borderId="1" xfId="0" applyNumberFormat="1" applyFont="1" applyBorder="1" applyAlignment="1">
      <alignment horizontal="center" vertical="center"/>
    </xf>
    <xf numFmtId="0" fontId="10" fillId="2" borderId="1" xfId="0" applyFont="1" applyFill="1" applyBorder="1" applyAlignment="1">
      <alignment vertical="center" wrapText="1"/>
    </xf>
    <xf numFmtId="0" fontId="0" fillId="2" borderId="1" xfId="0" applyFill="1" applyBorder="1" applyAlignment="1">
      <alignment horizontal="center" vertical="center" wrapText="1"/>
    </xf>
    <xf numFmtId="0" fontId="4" fillId="2" borderId="9" xfId="0" applyFont="1" applyFill="1" applyBorder="1" applyAlignment="1">
      <alignment vertical="center" wrapText="1"/>
    </xf>
    <xf numFmtId="0" fontId="33" fillId="2" borderId="1" xfId="0" applyFont="1" applyFill="1" applyBorder="1" applyAlignment="1">
      <alignment horizontal="center" vertical="center" wrapText="1"/>
    </xf>
    <xf numFmtId="166" fontId="16" fillId="2" borderId="1" xfId="0" applyNumberFormat="1" applyFont="1" applyFill="1" applyBorder="1" applyAlignment="1">
      <alignment horizontal="center" vertical="center" wrapText="1"/>
    </xf>
    <xf numFmtId="0" fontId="8" fillId="2" borderId="1" xfId="0" applyFont="1" applyFill="1" applyBorder="1" applyAlignment="1">
      <alignment vertical="top" wrapText="1"/>
    </xf>
    <xf numFmtId="0" fontId="16" fillId="2" borderId="4" xfId="0" applyFont="1" applyFill="1" applyBorder="1" applyAlignment="1">
      <alignment horizontal="center" vertical="center" wrapText="1"/>
    </xf>
    <xf numFmtId="166" fontId="16" fillId="2" borderId="4" xfId="0" applyNumberFormat="1" applyFont="1" applyFill="1" applyBorder="1" applyAlignment="1">
      <alignment horizontal="center" vertical="center" wrapText="1"/>
    </xf>
    <xf numFmtId="1" fontId="4" fillId="2" borderId="2" xfId="0" applyNumberFormat="1" applyFont="1" applyFill="1" applyBorder="1" applyAlignment="1">
      <alignment horizontal="center" vertical="center" wrapText="1"/>
    </xf>
    <xf numFmtId="1" fontId="4" fillId="2" borderId="10"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65" fontId="29" fillId="0" borderId="1" xfId="0" applyNumberFormat="1" applyFont="1" applyBorder="1" applyAlignment="1">
      <alignment horizontal="center" vertical="center"/>
    </xf>
    <xf numFmtId="0" fontId="7" fillId="9" borderId="0" xfId="0" applyFont="1" applyFill="1"/>
    <xf numFmtId="0" fontId="4" fillId="2" borderId="0" xfId="0" applyFont="1" applyFill="1" applyAlignment="1">
      <alignment vertical="center" wrapText="1"/>
    </xf>
    <xf numFmtId="0" fontId="4" fillId="0" borderId="1" xfId="0" applyFont="1" applyBorder="1" applyAlignment="1">
      <alignment horizontal="justify" vertical="center" wrapText="1"/>
    </xf>
    <xf numFmtId="168" fontId="29" fillId="0" borderId="1" xfId="0" applyNumberFormat="1" applyFont="1" applyBorder="1" applyAlignment="1">
      <alignment horizontal="center" vertical="center" wrapText="1"/>
    </xf>
    <xf numFmtId="172" fontId="12" fillId="0" borderId="1" xfId="2" applyNumberFormat="1" applyFont="1" applyBorder="1" applyAlignment="1">
      <alignment horizontal="center" vertical="center" wrapText="1"/>
    </xf>
    <xf numFmtId="0" fontId="12" fillId="0" borderId="3" xfId="0" applyFont="1" applyBorder="1" applyAlignment="1">
      <alignment horizontal="center" vertical="center" wrapText="1"/>
    </xf>
    <xf numFmtId="173" fontId="12" fillId="0" borderId="1" xfId="0" applyNumberFormat="1" applyFont="1" applyBorder="1" applyAlignment="1">
      <alignment horizontal="center" vertical="center" wrapText="1"/>
    </xf>
    <xf numFmtId="0" fontId="4" fillId="0" borderId="1" xfId="6" applyFont="1" applyBorder="1" applyAlignment="1">
      <alignment horizontal="center" vertical="center" wrapText="1"/>
    </xf>
    <xf numFmtId="165" fontId="4" fillId="0" borderId="1" xfId="1" applyNumberFormat="1" applyFont="1" applyFill="1" applyBorder="1" applyAlignment="1">
      <alignment horizontal="center" vertical="center" wrapText="1"/>
    </xf>
    <xf numFmtId="1" fontId="12" fillId="0" borderId="1" xfId="0" applyNumberFormat="1" applyFont="1" applyBorder="1" applyAlignment="1">
      <alignment horizontal="center" vertical="center" wrapText="1"/>
    </xf>
    <xf numFmtId="165" fontId="12" fillId="0" borderId="1" xfId="0" applyNumberFormat="1" applyFont="1" applyBorder="1" applyAlignment="1">
      <alignment horizontal="center" vertical="center" wrapText="1"/>
    </xf>
    <xf numFmtId="0" fontId="12" fillId="0" borderId="1" xfId="0" applyFont="1" applyBorder="1" applyAlignment="1">
      <alignment vertical="center" wrapText="1"/>
    </xf>
    <xf numFmtId="168" fontId="34" fillId="0" borderId="1" xfId="0" applyNumberFormat="1" applyFont="1" applyBorder="1" applyAlignment="1">
      <alignment horizontal="center" vertical="center"/>
    </xf>
    <xf numFmtId="165" fontId="4" fillId="0" borderId="1" xfId="0" applyNumberFormat="1" applyFont="1" applyBorder="1" applyAlignment="1">
      <alignment horizontal="left" vertical="center"/>
    </xf>
    <xf numFmtId="0" fontId="34" fillId="0" borderId="1" xfId="0" applyFont="1" applyBorder="1" applyAlignment="1">
      <alignment horizontal="center" vertical="center"/>
    </xf>
    <xf numFmtId="0" fontId="0" fillId="0" borderId="8" xfId="0" applyBorder="1" applyAlignment="1">
      <alignment horizontal="center" vertical="center"/>
    </xf>
    <xf numFmtId="0" fontId="1" fillId="0" borderId="8" xfId="0" applyFont="1" applyBorder="1" applyAlignment="1">
      <alignment horizontal="center" vertical="center" wrapText="1"/>
    </xf>
    <xf numFmtId="0" fontId="4" fillId="0" borderId="2" xfId="0" applyFont="1" applyBorder="1" applyAlignment="1">
      <alignment horizontal="center" wrapText="1"/>
    </xf>
    <xf numFmtId="166" fontId="16" fillId="0" borderId="5" xfId="0" applyNumberFormat="1" applyFont="1" applyBorder="1" applyAlignment="1">
      <alignment horizontal="center" vertical="center" wrapText="1"/>
    </xf>
    <xf numFmtId="0" fontId="9" fillId="0" borderId="8" xfId="0" applyFont="1" applyBorder="1"/>
    <xf numFmtId="0" fontId="36" fillId="0" borderId="1" xfId="0" applyFont="1" applyBorder="1" applyAlignment="1">
      <alignment horizontal="center" vertical="center" wrapText="1"/>
    </xf>
    <xf numFmtId="166" fontId="4" fillId="0" borderId="1" xfId="0" applyNumberFormat="1" applyFont="1" applyBorder="1" applyAlignment="1">
      <alignment horizontal="center" vertical="center"/>
    </xf>
    <xf numFmtId="168" fontId="12" fillId="0" borderId="1" xfId="0" applyNumberFormat="1" applyFont="1" applyBorder="1" applyAlignment="1">
      <alignment horizontal="center" vertical="center" wrapText="1"/>
    </xf>
    <xf numFmtId="0" fontId="9" fillId="0" borderId="1" xfId="0" applyFont="1" applyBorder="1"/>
    <xf numFmtId="0" fontId="4" fillId="0" borderId="7" xfId="0" applyFont="1" applyBorder="1" applyAlignment="1">
      <alignment horizontal="center" vertical="center" wrapText="1"/>
    </xf>
    <xf numFmtId="0" fontId="12" fillId="0" borderId="17" xfId="0" applyFont="1" applyBorder="1" applyAlignment="1">
      <alignment horizontal="center" vertical="center" wrapText="1"/>
    </xf>
    <xf numFmtId="165" fontId="4" fillId="0" borderId="2" xfId="0" applyNumberFormat="1" applyFont="1" applyBorder="1" applyAlignment="1">
      <alignment horizontal="center" vertical="center"/>
    </xf>
    <xf numFmtId="0" fontId="4" fillId="0" borderId="6" xfId="6" applyFont="1" applyBorder="1" applyAlignment="1">
      <alignment horizontal="center" vertical="center" wrapText="1"/>
    </xf>
    <xf numFmtId="165" fontId="4" fillId="0" borderId="3" xfId="0" applyNumberFormat="1" applyFont="1" applyBorder="1" applyAlignment="1">
      <alignment horizontal="center" vertical="center"/>
    </xf>
    <xf numFmtId="0" fontId="12" fillId="0" borderId="7" xfId="0" applyFont="1" applyBorder="1" applyAlignment="1">
      <alignment horizontal="center" vertical="center" wrapText="1"/>
    </xf>
    <xf numFmtId="0" fontId="16" fillId="0" borderId="3" xfId="0" applyFont="1" applyBorder="1" applyAlignment="1">
      <alignment horizontal="center" vertical="top" wrapText="1"/>
    </xf>
    <xf numFmtId="0" fontId="4" fillId="0" borderId="8" xfId="0" applyFont="1" applyBorder="1" applyAlignment="1">
      <alignment horizontal="center" vertical="center" wrapText="1"/>
    </xf>
    <xf numFmtId="49" fontId="4" fillId="0" borderId="1" xfId="0" applyNumberFormat="1" applyFont="1" applyBorder="1" applyAlignment="1">
      <alignment horizontal="left" vertical="center" wrapText="1"/>
    </xf>
    <xf numFmtId="0" fontId="4" fillId="4" borderId="7" xfId="0" applyFont="1" applyFill="1" applyBorder="1" applyAlignment="1">
      <alignment horizontal="center" vertical="center" wrapText="1"/>
    </xf>
    <xf numFmtId="0" fontId="4" fillId="4" borderId="2" xfId="0" applyFont="1" applyFill="1" applyBorder="1" applyAlignment="1">
      <alignment horizontal="left" vertical="center"/>
    </xf>
    <xf numFmtId="0" fontId="4" fillId="4" borderId="2" xfId="0" applyFont="1" applyFill="1" applyBorder="1" applyAlignment="1">
      <alignment horizontal="center" vertical="center" wrapText="1"/>
    </xf>
    <xf numFmtId="165" fontId="12" fillId="4" borderId="2" xfId="0" applyNumberFormat="1" applyFont="1" applyFill="1" applyBorder="1" applyAlignment="1">
      <alignment horizontal="center" vertical="center" wrapText="1"/>
    </xf>
    <xf numFmtId="165" fontId="4" fillId="4" borderId="2" xfId="0" applyNumberFormat="1" applyFont="1" applyFill="1" applyBorder="1" applyAlignment="1">
      <alignment horizontal="center" vertical="center" wrapText="1"/>
    </xf>
    <xf numFmtId="0" fontId="10" fillId="0" borderId="2" xfId="0" applyFont="1" applyBorder="1" applyAlignment="1">
      <alignment vertical="top" wrapText="1"/>
    </xf>
    <xf numFmtId="0" fontId="10" fillId="0" borderId="2" xfId="0" applyFont="1" applyBorder="1" applyAlignment="1">
      <alignment vertical="center" wrapText="1"/>
    </xf>
    <xf numFmtId="0" fontId="34" fillId="0" borderId="2" xfId="0" applyFont="1" applyBorder="1" applyAlignment="1">
      <alignment horizontal="center" vertical="center"/>
    </xf>
    <xf numFmtId="0" fontId="16" fillId="0" borderId="2" xfId="0" applyFont="1" applyBorder="1" applyAlignment="1">
      <alignment horizontal="center" vertical="top" wrapText="1"/>
    </xf>
    <xf numFmtId="165" fontId="4" fillId="0" borderId="1" xfId="0" applyNumberFormat="1" applyFont="1" applyBorder="1" applyAlignment="1">
      <alignment horizontal="left" vertical="center" wrapText="1"/>
    </xf>
    <xf numFmtId="0" fontId="4" fillId="3" borderId="2" xfId="0" applyFont="1" applyFill="1" applyBorder="1" applyAlignment="1">
      <alignment horizontal="left" vertical="center"/>
    </xf>
    <xf numFmtId="165" fontId="12" fillId="3" borderId="2" xfId="0" applyNumberFormat="1" applyFont="1" applyFill="1" applyBorder="1" applyAlignment="1">
      <alignment horizontal="center" vertical="center" wrapText="1"/>
    </xf>
    <xf numFmtId="165" fontId="4" fillId="3" borderId="2" xfId="0" applyNumberFormat="1" applyFont="1" applyFill="1" applyBorder="1" applyAlignment="1">
      <alignment horizontal="center" vertical="center" wrapText="1"/>
    </xf>
    <xf numFmtId="165" fontId="4" fillId="0" borderId="3" xfId="7" applyNumberFormat="1" applyFont="1" applyFill="1" applyBorder="1" applyAlignment="1">
      <alignment horizontal="center" vertical="center" wrapText="1"/>
    </xf>
    <xf numFmtId="0" fontId="12" fillId="0" borderId="2" xfId="0" applyFont="1" applyBorder="1" applyAlignment="1">
      <alignment horizontal="center" vertical="center"/>
    </xf>
    <xf numFmtId="165" fontId="12" fillId="0" borderId="2" xfId="0" applyNumberFormat="1" applyFont="1" applyBorder="1" applyAlignment="1">
      <alignment horizontal="center" vertical="center" wrapText="1"/>
    </xf>
    <xf numFmtId="0" fontId="1" fillId="4" borderId="2" xfId="0" applyFont="1" applyFill="1" applyBorder="1"/>
    <xf numFmtId="165" fontId="34" fillId="0" borderId="2" xfId="0" applyNumberFormat="1" applyFont="1" applyBorder="1" applyAlignment="1">
      <alignment horizontal="center" vertical="center"/>
    </xf>
    <xf numFmtId="0" fontId="9" fillId="0" borderId="7" xfId="0" applyFont="1" applyBorder="1"/>
    <xf numFmtId="0" fontId="9" fillId="0" borderId="2" xfId="0" applyFont="1" applyBorder="1"/>
    <xf numFmtId="0" fontId="4" fillId="0" borderId="1" xfId="0" applyFont="1" applyBorder="1" applyAlignment="1">
      <alignment horizontal="center"/>
    </xf>
    <xf numFmtId="0" fontId="1" fillId="3" borderId="2" xfId="0" applyFont="1" applyFill="1" applyBorder="1"/>
    <xf numFmtId="0" fontId="1" fillId="0" borderId="2" xfId="0" applyFont="1" applyBorder="1"/>
    <xf numFmtId="0" fontId="25" fillId="0" borderId="3" xfId="0" applyFont="1" applyBorder="1" applyAlignment="1">
      <alignment horizontal="center" vertical="center"/>
    </xf>
    <xf numFmtId="166" fontId="12" fillId="0" borderId="1" xfId="0" applyNumberFormat="1" applyFont="1" applyBorder="1" applyAlignment="1">
      <alignment horizontal="center" vertical="center" wrapText="1"/>
    </xf>
    <xf numFmtId="165" fontId="34" fillId="0" borderId="1" xfId="0" applyNumberFormat="1" applyFont="1" applyBorder="1" applyAlignment="1">
      <alignment horizontal="center" vertical="center"/>
    </xf>
    <xf numFmtId="166" fontId="4" fillId="0" borderId="1" xfId="7" applyNumberFormat="1" applyFont="1" applyFill="1" applyBorder="1" applyAlignment="1">
      <alignment horizontal="center" vertical="center" wrapText="1"/>
    </xf>
    <xf numFmtId="0" fontId="4" fillId="0" borderId="1" xfId="0" applyFont="1" applyBorder="1" applyAlignment="1">
      <alignment horizontal="center" wrapText="1"/>
    </xf>
    <xf numFmtId="0" fontId="4" fillId="0" borderId="10" xfId="0" applyFont="1" applyBorder="1" applyAlignment="1">
      <alignment horizontal="center" vertical="center" wrapText="1"/>
    </xf>
    <xf numFmtId="0" fontId="16" fillId="0" borderId="17" xfId="0" applyFont="1" applyBorder="1" applyAlignment="1">
      <alignment horizontal="center" vertical="top" wrapText="1"/>
    </xf>
    <xf numFmtId="167" fontId="12" fillId="0" borderId="1" xfId="0" applyNumberFormat="1" applyFont="1" applyBorder="1" applyAlignment="1">
      <alignment vertical="center" wrapText="1"/>
    </xf>
    <xf numFmtId="0" fontId="12" fillId="0" borderId="4" xfId="0" applyFont="1" applyBorder="1" applyAlignment="1">
      <alignment vertical="center" wrapText="1"/>
    </xf>
    <xf numFmtId="0" fontId="4" fillId="0" borderId="2" xfId="0" applyFont="1" applyBorder="1" applyAlignment="1">
      <alignment horizontal="center" vertical="top" wrapText="1"/>
    </xf>
    <xf numFmtId="0" fontId="4" fillId="0" borderId="14" xfId="0" applyFont="1" applyBorder="1" applyAlignment="1">
      <alignment horizontal="center" vertical="top" wrapText="1"/>
    </xf>
    <xf numFmtId="0" fontId="10" fillId="2" borderId="1" xfId="0" applyFont="1" applyFill="1" applyBorder="1" applyAlignment="1">
      <alignment vertical="top" wrapText="1"/>
    </xf>
    <xf numFmtId="0" fontId="34" fillId="2" borderId="1" xfId="0" applyFont="1" applyFill="1" applyBorder="1" applyAlignment="1">
      <alignment horizontal="center"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14" xfId="0" applyFont="1" applyBorder="1" applyAlignment="1">
      <alignment vertical="center"/>
    </xf>
    <xf numFmtId="167" fontId="16" fillId="0" borderId="1" xfId="0" applyNumberFormat="1" applyFont="1" applyBorder="1" applyAlignment="1">
      <alignment vertical="center" wrapText="1"/>
    </xf>
    <xf numFmtId="167" fontId="16" fillId="0" borderId="4" xfId="0" applyNumberFormat="1" applyFont="1" applyBorder="1" applyAlignment="1">
      <alignment vertical="center" wrapText="1"/>
    </xf>
    <xf numFmtId="165" fontId="34" fillId="2" borderId="1" xfId="0" applyNumberFormat="1" applyFont="1" applyFill="1" applyBorder="1" applyAlignment="1">
      <alignment horizontal="center" vertical="center"/>
    </xf>
    <xf numFmtId="166" fontId="10" fillId="2" borderId="1" xfId="0" applyNumberFormat="1" applyFont="1" applyFill="1" applyBorder="1" applyAlignment="1">
      <alignment horizontal="center" vertical="center" wrapText="1"/>
    </xf>
    <xf numFmtId="0" fontId="9" fillId="2" borderId="8" xfId="0" applyFont="1" applyFill="1" applyBorder="1"/>
    <xf numFmtId="0" fontId="9" fillId="2" borderId="1" xfId="0" applyFont="1" applyFill="1" applyBorder="1"/>
    <xf numFmtId="0" fontId="1" fillId="2" borderId="1" xfId="0" applyFont="1" applyFill="1" applyBorder="1"/>
    <xf numFmtId="0" fontId="4" fillId="4" borderId="1" xfId="6" applyFont="1" applyFill="1" applyBorder="1" applyAlignment="1">
      <alignment horizontal="center" vertical="center" wrapText="1"/>
    </xf>
    <xf numFmtId="0" fontId="4" fillId="4" borderId="3" xfId="0" applyFont="1" applyFill="1" applyBorder="1" applyAlignment="1">
      <alignment horizontal="center" vertical="center"/>
    </xf>
    <xf numFmtId="0" fontId="4" fillId="4" borderId="3" xfId="0" applyFont="1" applyFill="1" applyBorder="1" applyAlignment="1">
      <alignment horizontal="center" wrapText="1"/>
    </xf>
    <xf numFmtId="165" fontId="12" fillId="4" borderId="1" xfId="7" applyNumberFormat="1" applyFont="1" applyFill="1" applyBorder="1" applyAlignment="1">
      <alignment horizontal="center" vertical="center" wrapText="1"/>
    </xf>
    <xf numFmtId="0" fontId="16" fillId="4" borderId="7" xfId="0" applyFont="1" applyFill="1" applyBorder="1" applyAlignment="1">
      <alignment vertical="top" wrapText="1"/>
    </xf>
    <xf numFmtId="0" fontId="16" fillId="4" borderId="1" xfId="0" applyFont="1" applyFill="1" applyBorder="1" applyAlignment="1">
      <alignment vertical="center" wrapText="1"/>
    </xf>
    <xf numFmtId="0" fontId="12" fillId="4" borderId="1" xfId="0" applyFont="1" applyFill="1" applyBorder="1" applyAlignment="1">
      <alignment vertical="center" wrapText="1"/>
    </xf>
    <xf numFmtId="0" fontId="4" fillId="0" borderId="2" xfId="0" applyFont="1" applyBorder="1" applyAlignment="1">
      <alignment horizontal="left" vertical="top" wrapText="1"/>
    </xf>
    <xf numFmtId="174" fontId="4" fillId="0" borderId="1" xfId="1" applyNumberFormat="1" applyFont="1" applyFill="1" applyBorder="1" applyAlignment="1">
      <alignment horizontal="center" vertical="center" wrapText="1"/>
    </xf>
    <xf numFmtId="0" fontId="23" fillId="0" borderId="1" xfId="0" applyFont="1" applyBorder="1" applyAlignment="1">
      <alignment vertical="center" wrapText="1"/>
    </xf>
    <xf numFmtId="0" fontId="29" fillId="0" borderId="1" xfId="0" applyFont="1" applyBorder="1" applyAlignment="1">
      <alignment vertical="center" wrapText="1"/>
    </xf>
    <xf numFmtId="0" fontId="22" fillId="0" borderId="8" xfId="0" applyFont="1" applyBorder="1" applyAlignment="1">
      <alignment horizontal="center" vertical="center" wrapText="1"/>
    </xf>
    <xf numFmtId="0" fontId="22" fillId="0" borderId="1" xfId="0" applyFont="1" applyBorder="1" applyAlignment="1">
      <alignment horizontal="left" vertical="center" wrapText="1"/>
    </xf>
    <xf numFmtId="0" fontId="22" fillId="0" borderId="1" xfId="0" applyFont="1" applyBorder="1" applyAlignment="1">
      <alignment horizontal="center" vertical="center" wrapText="1"/>
    </xf>
    <xf numFmtId="0" fontId="1" fillId="4" borderId="1" xfId="0" applyFont="1" applyFill="1" applyBorder="1"/>
    <xf numFmtId="0" fontId="0" fillId="4" borderId="2" xfId="0" applyFill="1" applyBorder="1"/>
    <xf numFmtId="165" fontId="12" fillId="4" borderId="10" xfId="0" applyNumberFormat="1" applyFont="1" applyFill="1" applyBorder="1" applyAlignment="1">
      <alignment horizontal="center" vertical="center" wrapText="1"/>
    </xf>
    <xf numFmtId="165" fontId="16" fillId="2" borderId="1" xfId="0" applyNumberFormat="1" applyFont="1" applyFill="1" applyBorder="1" applyAlignment="1">
      <alignment vertical="center" wrapText="1"/>
    </xf>
    <xf numFmtId="0" fontId="16" fillId="0" borderId="5" xfId="0" applyFont="1" applyBorder="1" applyAlignment="1">
      <alignment horizontal="center" vertical="center" wrapText="1"/>
    </xf>
    <xf numFmtId="0" fontId="16" fillId="2" borderId="8"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4" fillId="0" borderId="9" xfId="0" applyFont="1" applyBorder="1" applyAlignment="1">
      <alignment horizontal="center" vertical="center" wrapText="1"/>
    </xf>
    <xf numFmtId="168" fontId="4" fillId="0" borderId="1" xfId="0" applyNumberFormat="1" applyFont="1" applyBorder="1" applyAlignment="1">
      <alignment horizontal="center" vertical="center"/>
    </xf>
    <xf numFmtId="174" fontId="4" fillId="0" borderId="4" xfId="1" applyNumberFormat="1" applyFont="1" applyFill="1" applyBorder="1" applyAlignment="1">
      <alignment horizontal="center" vertical="center" wrapText="1"/>
    </xf>
    <xf numFmtId="171" fontId="0" fillId="0" borderId="0" xfId="0" applyNumberFormat="1"/>
    <xf numFmtId="165" fontId="29" fillId="2" borderId="1" xfId="0" applyNumberFormat="1" applyFont="1" applyFill="1" applyBorder="1" applyAlignment="1">
      <alignment horizontal="center" vertical="center"/>
    </xf>
    <xf numFmtId="0" fontId="16" fillId="2" borderId="3" xfId="0" applyFont="1" applyFill="1" applyBorder="1" applyAlignment="1">
      <alignment horizontal="center" vertical="center" wrapText="1"/>
    </xf>
    <xf numFmtId="0" fontId="16" fillId="2" borderId="6" xfId="0" applyFont="1" applyFill="1" applyBorder="1" applyAlignment="1">
      <alignment horizontal="center" vertical="top" wrapText="1"/>
    </xf>
    <xf numFmtId="0" fontId="3" fillId="0" borderId="1" xfId="0" applyFont="1" applyBorder="1" applyAlignment="1">
      <alignment horizontal="left" vertical="center" wrapText="1"/>
    </xf>
    <xf numFmtId="49" fontId="3" fillId="0" borderId="1" xfId="0" applyNumberFormat="1" applyFont="1" applyBorder="1" applyAlignment="1">
      <alignment horizontal="center" vertical="center" wrapText="1"/>
    </xf>
    <xf numFmtId="0" fontId="4" fillId="0" borderId="1" xfId="0" applyFont="1" applyBorder="1" applyAlignment="1">
      <alignment horizontal="center" vertical="top" wrapText="1"/>
    </xf>
    <xf numFmtId="0" fontId="3" fillId="0" borderId="1" xfId="0" applyFont="1" applyBorder="1" applyAlignment="1">
      <alignment horizontal="center" vertical="center"/>
    </xf>
    <xf numFmtId="0" fontId="22" fillId="5" borderId="3" xfId="0" applyFont="1" applyFill="1" applyBorder="1" applyAlignment="1">
      <alignment vertical="center" wrapText="1"/>
    </xf>
    <xf numFmtId="1" fontId="4" fillId="0" borderId="1" xfId="0" applyNumberFormat="1" applyFont="1" applyBorder="1" applyAlignment="1">
      <alignment horizontal="left" vertical="center" wrapText="1"/>
    </xf>
    <xf numFmtId="0" fontId="4" fillId="3" borderId="1" xfId="0" applyFont="1" applyFill="1" applyBorder="1" applyAlignment="1">
      <alignment horizontal="center" vertical="center" wrapText="1"/>
    </xf>
    <xf numFmtId="0" fontId="12" fillId="0" borderId="0" xfId="0" applyFont="1" applyAlignment="1">
      <alignment horizontal="center" wrapText="1"/>
    </xf>
    <xf numFmtId="165" fontId="12" fillId="0" borderId="0" xfId="0" applyNumberFormat="1" applyFont="1" applyAlignment="1">
      <alignment horizontal="center" vertical="center"/>
    </xf>
    <xf numFmtId="0" fontId="4" fillId="2" borderId="1" xfId="0" applyFont="1" applyFill="1" applyBorder="1" applyAlignment="1">
      <alignment horizontal="center"/>
    </xf>
    <xf numFmtId="0" fontId="4" fillId="2" borderId="0" xfId="0" applyFont="1" applyFill="1" applyAlignment="1">
      <alignment horizontal="center" vertical="center"/>
    </xf>
    <xf numFmtId="166" fontId="3" fillId="0" borderId="1" xfId="0" applyNumberFormat="1" applyFont="1" applyBorder="1" applyAlignment="1">
      <alignment horizontal="center" vertical="center"/>
    </xf>
    <xf numFmtId="0" fontId="3" fillId="0" borderId="8" xfId="0" applyFont="1" applyBorder="1" applyAlignment="1">
      <alignment horizontal="center" vertical="center"/>
    </xf>
    <xf numFmtId="166" fontId="4" fillId="0" borderId="0" xfId="0" applyNumberFormat="1" applyFont="1" applyAlignment="1">
      <alignment horizontal="center" vertical="center"/>
    </xf>
    <xf numFmtId="0" fontId="22" fillId="5" borderId="1" xfId="0" applyFont="1" applyFill="1" applyBorder="1" applyAlignment="1">
      <alignment horizontal="center" vertical="center" wrapText="1"/>
    </xf>
    <xf numFmtId="0" fontId="4" fillId="0" borderId="3" xfId="0" applyFont="1" applyBorder="1" applyAlignment="1">
      <alignment horizontal="center" vertical="top" wrapText="1"/>
    </xf>
    <xf numFmtId="0" fontId="21" fillId="0" borderId="2" xfId="0" applyFont="1" applyBorder="1" applyAlignment="1">
      <alignment horizontal="center" vertical="center" wrapText="1"/>
    </xf>
    <xf numFmtId="0" fontId="3" fillId="0" borderId="2" xfId="0" applyFont="1" applyBorder="1" applyAlignment="1">
      <alignment horizontal="center" vertical="center"/>
    </xf>
    <xf numFmtId="0" fontId="8" fillId="0" borderId="1" xfId="0" applyFont="1" applyBorder="1" applyAlignment="1">
      <alignment horizontal="center" vertical="center" wrapText="1"/>
    </xf>
    <xf numFmtId="0" fontId="7" fillId="0" borderId="0" xfId="0" applyFont="1"/>
    <xf numFmtId="0" fontId="8" fillId="0" borderId="1" xfId="0" applyFont="1" applyBorder="1" applyAlignment="1">
      <alignment vertical="top" wrapText="1"/>
    </xf>
    <xf numFmtId="0" fontId="8" fillId="2" borderId="0" xfId="0" applyFont="1" applyFill="1" applyAlignment="1">
      <alignment horizontal="center" vertical="center"/>
    </xf>
    <xf numFmtId="0" fontId="50" fillId="0" borderId="1" xfId="0" applyFont="1" applyBorder="1" applyAlignment="1">
      <alignment horizontal="center" vertical="center"/>
    </xf>
    <xf numFmtId="0" fontId="54" fillId="0" borderId="1" xfId="0" applyFont="1" applyBorder="1" applyAlignment="1">
      <alignment horizontal="center" vertical="center" wrapText="1"/>
    </xf>
    <xf numFmtId="0" fontId="53" fillId="0" borderId="1" xfId="0" applyFont="1" applyBorder="1" applyAlignment="1">
      <alignment horizontal="center" vertical="center" wrapText="1"/>
    </xf>
    <xf numFmtId="0" fontId="52" fillId="0" borderId="1" xfId="0" applyFont="1" applyBorder="1" applyAlignment="1">
      <alignment horizontal="center" vertical="top" wrapText="1"/>
    </xf>
    <xf numFmtId="0" fontId="10" fillId="0" borderId="2" xfId="0" applyFont="1" applyBorder="1" applyAlignment="1">
      <alignment horizontal="center" vertical="center" wrapText="1"/>
    </xf>
    <xf numFmtId="0" fontId="10" fillId="0" borderId="2" xfId="0" applyFont="1" applyBorder="1" applyAlignment="1">
      <alignment horizontal="left" vertical="center" wrapText="1"/>
    </xf>
    <xf numFmtId="166" fontId="34" fillId="0" borderId="1" xfId="0" applyNumberFormat="1" applyFont="1" applyBorder="1" applyAlignment="1">
      <alignment horizontal="center" vertical="center"/>
    </xf>
    <xf numFmtId="166" fontId="10" fillId="0" borderId="1" xfId="0" applyNumberFormat="1" applyFont="1" applyBorder="1" applyAlignment="1">
      <alignment horizontal="center" vertical="center" wrapText="1"/>
    </xf>
    <xf numFmtId="165" fontId="10" fillId="0" borderId="1" xfId="0" applyNumberFormat="1" applyFont="1" applyBorder="1" applyAlignment="1">
      <alignment horizontal="center" vertical="center" wrapText="1"/>
    </xf>
    <xf numFmtId="1" fontId="4" fillId="0" borderId="1" xfId="0" applyNumberFormat="1" applyFont="1" applyBorder="1" applyAlignment="1">
      <alignment horizontal="center" vertical="center" wrapText="1"/>
    </xf>
    <xf numFmtId="0" fontId="10" fillId="0" borderId="1" xfId="0" applyFont="1" applyBorder="1" applyAlignment="1">
      <alignment horizontal="center" vertical="center"/>
    </xf>
    <xf numFmtId="166" fontId="4" fillId="0" borderId="4" xfId="0" applyNumberFormat="1" applyFont="1" applyBorder="1" applyAlignment="1">
      <alignment horizontal="center" vertical="center" wrapText="1"/>
    </xf>
    <xf numFmtId="0" fontId="36" fillId="0" borderId="1" xfId="0" applyFont="1" applyBorder="1" applyAlignment="1">
      <alignment horizontal="center" vertical="center"/>
    </xf>
    <xf numFmtId="0" fontId="16" fillId="2" borderId="18" xfId="0" applyFont="1" applyFill="1" applyBorder="1" applyAlignment="1">
      <alignment vertical="top" wrapText="1"/>
    </xf>
    <xf numFmtId="49" fontId="36" fillId="2" borderId="1" xfId="0" applyNumberFormat="1" applyFont="1" applyFill="1" applyBorder="1" applyAlignment="1">
      <alignment horizontal="center" vertical="center" wrapText="1"/>
    </xf>
    <xf numFmtId="166" fontId="36" fillId="2" borderId="1" xfId="0" applyNumberFormat="1" applyFont="1" applyFill="1" applyBorder="1" applyAlignment="1">
      <alignment horizontal="center" vertical="center"/>
    </xf>
    <xf numFmtId="175" fontId="36" fillId="2" borderId="1" xfId="0" applyNumberFormat="1" applyFont="1" applyFill="1" applyBorder="1" applyAlignment="1">
      <alignment horizontal="center" vertical="center"/>
    </xf>
    <xf numFmtId="175" fontId="36" fillId="2" borderId="1" xfId="0" applyNumberFormat="1" applyFont="1" applyFill="1" applyBorder="1" applyAlignment="1">
      <alignment horizontal="center" vertical="center" wrapText="1"/>
    </xf>
    <xf numFmtId="0" fontId="60" fillId="2" borderId="1" xfId="0" applyFont="1" applyFill="1" applyBorder="1" applyAlignment="1">
      <alignment horizontal="center" vertical="center" wrapText="1"/>
    </xf>
    <xf numFmtId="0" fontId="36" fillId="2" borderId="1" xfId="0" applyFont="1" applyFill="1" applyBorder="1"/>
    <xf numFmtId="0" fontId="36" fillId="2" borderId="1" xfId="0" applyFont="1" applyFill="1" applyBorder="1" applyAlignment="1">
      <alignment vertical="top" wrapText="1"/>
    </xf>
    <xf numFmtId="0" fontId="36" fillId="0" borderId="2" xfId="0" applyFont="1" applyBorder="1" applyAlignment="1">
      <alignment horizontal="center" vertical="center"/>
    </xf>
    <xf numFmtId="175" fontId="36" fillId="0" borderId="2" xfId="0" applyNumberFormat="1" applyFont="1" applyBorder="1" applyAlignment="1">
      <alignment horizontal="center" vertical="center"/>
    </xf>
    <xf numFmtId="0" fontId="36" fillId="0" borderId="5" xfId="0" applyFont="1" applyBorder="1" applyAlignment="1">
      <alignment horizontal="center" vertical="center"/>
    </xf>
    <xf numFmtId="0" fontId="36" fillId="0" borderId="1" xfId="0" applyFont="1" applyBorder="1" applyAlignment="1">
      <alignment vertical="top" wrapText="1"/>
    </xf>
    <xf numFmtId="0" fontId="36" fillId="0" borderId="2" xfId="0" applyFont="1" applyBorder="1" applyAlignment="1">
      <alignment horizontal="left" vertical="center" wrapText="1"/>
    </xf>
    <xf numFmtId="0" fontId="36" fillId="0" borderId="4" xfId="0" applyFont="1" applyBorder="1" applyAlignment="1">
      <alignment horizontal="center" vertical="center"/>
    </xf>
    <xf numFmtId="0" fontId="36" fillId="0" borderId="10" xfId="0" applyFont="1" applyBorder="1" applyAlignment="1">
      <alignment horizontal="center" vertical="center" wrapText="1"/>
    </xf>
    <xf numFmtId="0" fontId="24" fillId="0" borderId="1" xfId="0" applyFont="1" applyBorder="1" applyAlignment="1">
      <alignment horizontal="center" vertical="center" wrapText="1"/>
    </xf>
    <xf numFmtId="166" fontId="51" fillId="0" borderId="1" xfId="0" applyNumberFormat="1" applyFont="1" applyBorder="1" applyAlignment="1">
      <alignment horizontal="center" vertical="center" wrapText="1"/>
    </xf>
    <xf numFmtId="1" fontId="10" fillId="4" borderId="2" xfId="0" applyNumberFormat="1" applyFont="1" applyFill="1" applyBorder="1" applyAlignment="1">
      <alignment horizontal="center" vertical="center"/>
    </xf>
    <xf numFmtId="1" fontId="4" fillId="4" borderId="2" xfId="0" applyNumberFormat="1" applyFont="1" applyFill="1" applyBorder="1" applyAlignment="1">
      <alignment horizontal="center" vertical="center"/>
    </xf>
    <xf numFmtId="1" fontId="4" fillId="4" borderId="7" xfId="0" applyNumberFormat="1" applyFont="1" applyFill="1" applyBorder="1" applyAlignment="1">
      <alignment horizontal="center" vertical="center"/>
    </xf>
    <xf numFmtId="1" fontId="4" fillId="4" borderId="1" xfId="0" applyNumberFormat="1" applyFont="1" applyFill="1" applyBorder="1" applyAlignment="1">
      <alignment horizontal="center" vertical="center"/>
    </xf>
    <xf numFmtId="175" fontId="61" fillId="2" borderId="1" xfId="0" applyNumberFormat="1" applyFont="1" applyFill="1" applyBorder="1" applyAlignment="1">
      <alignment horizontal="center" vertical="center" wrapText="1"/>
    </xf>
    <xf numFmtId="3" fontId="61" fillId="2" borderId="1" xfId="0" applyNumberFormat="1" applyFont="1" applyFill="1" applyBorder="1" applyAlignment="1">
      <alignment horizontal="center" vertical="center" wrapText="1"/>
    </xf>
    <xf numFmtId="4" fontId="61" fillId="2" borderId="4" xfId="0" applyNumberFormat="1" applyFont="1" applyFill="1" applyBorder="1" applyAlignment="1">
      <alignment vertical="center" wrapText="1"/>
    </xf>
    <xf numFmtId="0" fontId="61" fillId="2" borderId="1" xfId="0" applyFont="1" applyFill="1" applyBorder="1" applyAlignment="1">
      <alignment horizontal="center" vertical="center"/>
    </xf>
    <xf numFmtId="0" fontId="2" fillId="2" borderId="0" xfId="0" applyFont="1" applyFill="1"/>
    <xf numFmtId="0" fontId="35" fillId="0" borderId="1" xfId="0" applyFont="1" applyBorder="1" applyAlignment="1">
      <alignment horizontal="center" vertical="center" wrapText="1"/>
    </xf>
    <xf numFmtId="0" fontId="36" fillId="0" borderId="1" xfId="0" applyFont="1" applyBorder="1" applyAlignment="1">
      <alignment vertical="center" wrapText="1"/>
    </xf>
    <xf numFmtId="165" fontId="17" fillId="5" borderId="1" xfId="0" applyNumberFormat="1" applyFont="1" applyFill="1" applyBorder="1" applyAlignment="1">
      <alignment horizontal="center" vertical="center" wrapText="1"/>
    </xf>
    <xf numFmtId="0" fontId="36" fillId="0" borderId="1" xfId="0" applyFont="1" applyBorder="1"/>
    <xf numFmtId="1" fontId="4" fillId="0" borderId="4" xfId="0" applyNumberFormat="1" applyFont="1" applyBorder="1" applyAlignment="1">
      <alignment horizontal="center" vertical="center" wrapText="1"/>
    </xf>
    <xf numFmtId="172" fontId="10" fillId="0" borderId="1" xfId="0" applyNumberFormat="1" applyFont="1" applyBorder="1" applyAlignment="1">
      <alignment horizontal="center" vertical="center"/>
    </xf>
    <xf numFmtId="0" fontId="10" fillId="0" borderId="1" xfId="0" applyFont="1" applyBorder="1" applyAlignment="1">
      <alignment horizontal="center" vertical="top" wrapText="1"/>
    </xf>
    <xf numFmtId="0" fontId="12" fillId="0" borderId="4" xfId="0" applyFont="1" applyBorder="1" applyAlignment="1">
      <alignment horizontal="center" vertical="center" wrapText="1"/>
    </xf>
    <xf numFmtId="0" fontId="43" fillId="0" borderId="2" xfId="0" applyFont="1" applyBorder="1" applyAlignment="1">
      <alignment horizontal="center" vertical="center" wrapText="1"/>
    </xf>
    <xf numFmtId="165" fontId="22" fillId="10" borderId="1" xfId="0" applyNumberFormat="1" applyFont="1" applyFill="1" applyBorder="1" applyAlignment="1">
      <alignment horizontal="center" vertical="center" wrapText="1"/>
    </xf>
    <xf numFmtId="165" fontId="22" fillId="11" borderId="1" xfId="0" applyNumberFormat="1" applyFont="1" applyFill="1" applyBorder="1" applyAlignment="1">
      <alignment horizontal="center" vertical="center" wrapText="1"/>
    </xf>
    <xf numFmtId="165" fontId="22" fillId="5" borderId="4" xfId="0" applyNumberFormat="1" applyFont="1" applyFill="1" applyBorder="1" applyAlignment="1">
      <alignment horizontal="center" vertical="center" wrapText="1"/>
    </xf>
    <xf numFmtId="165" fontId="4" fillId="4" borderId="1" xfId="7" applyNumberFormat="1" applyFont="1" applyFill="1" applyBorder="1" applyAlignment="1">
      <alignment horizontal="center" vertical="center" wrapText="1"/>
    </xf>
    <xf numFmtId="165" fontId="4" fillId="11" borderId="2" xfId="0" applyNumberFormat="1" applyFont="1" applyFill="1" applyBorder="1" applyAlignment="1">
      <alignment horizontal="center" vertical="center" wrapText="1"/>
    </xf>
    <xf numFmtId="0" fontId="4" fillId="3" borderId="1" xfId="0" applyFont="1" applyFill="1" applyBorder="1" applyAlignment="1">
      <alignment horizontal="left" vertical="center"/>
    </xf>
    <xf numFmtId="165" fontId="4" fillId="3" borderId="1" xfId="0" applyNumberFormat="1" applyFont="1" applyFill="1" applyBorder="1" applyAlignment="1">
      <alignment horizontal="center" vertical="center" wrapText="1"/>
    </xf>
    <xf numFmtId="165" fontId="4" fillId="11" borderId="1" xfId="0" applyNumberFormat="1" applyFont="1" applyFill="1" applyBorder="1" applyAlignment="1">
      <alignment horizontal="center" vertical="center" wrapText="1"/>
    </xf>
    <xf numFmtId="165" fontId="17" fillId="11" borderId="1" xfId="0" applyNumberFormat="1" applyFont="1" applyFill="1" applyBorder="1" applyAlignment="1">
      <alignment horizontal="center" vertical="center" wrapText="1"/>
    </xf>
    <xf numFmtId="0" fontId="22" fillId="10" borderId="1" xfId="0" applyFont="1" applyFill="1" applyBorder="1" applyAlignment="1">
      <alignment vertical="center" wrapText="1"/>
    </xf>
    <xf numFmtId="0" fontId="36" fillId="12" borderId="1" xfId="0" applyFont="1" applyFill="1" applyBorder="1" applyAlignment="1">
      <alignment horizontal="center" vertical="center" wrapText="1"/>
    </xf>
    <xf numFmtId="0" fontId="36" fillId="12" borderId="1" xfId="0" applyFont="1" applyFill="1" applyBorder="1" applyAlignment="1">
      <alignment horizontal="left" vertical="center" wrapText="1"/>
    </xf>
    <xf numFmtId="0" fontId="36" fillId="12" borderId="2" xfId="0" applyFont="1" applyFill="1" applyBorder="1" applyAlignment="1">
      <alignment horizontal="left" vertical="center" wrapText="1"/>
    </xf>
    <xf numFmtId="0" fontId="36" fillId="12" borderId="4" xfId="0" applyFont="1" applyFill="1" applyBorder="1" applyAlignment="1">
      <alignment horizontal="center" vertical="center" wrapText="1"/>
    </xf>
    <xf numFmtId="0" fontId="36" fillId="12" borderId="4" xfId="0" applyFont="1" applyFill="1" applyBorder="1" applyAlignment="1">
      <alignment horizontal="center" vertical="center"/>
    </xf>
    <xf numFmtId="0" fontId="36" fillId="12" borderId="10" xfId="0" applyFont="1" applyFill="1" applyBorder="1" applyAlignment="1">
      <alignment horizontal="center" vertical="center" wrapText="1"/>
    </xf>
    <xf numFmtId="166" fontId="36" fillId="0" borderId="2" xfId="0" applyNumberFormat="1" applyFont="1" applyBorder="1" applyAlignment="1">
      <alignment horizontal="center" vertical="center"/>
    </xf>
    <xf numFmtId="0" fontId="61" fillId="12" borderId="2" xfId="0" applyFont="1" applyFill="1" applyBorder="1" applyAlignment="1">
      <alignment horizontal="center" vertical="center" wrapText="1"/>
    </xf>
    <xf numFmtId="0" fontId="61" fillId="12" borderId="1" xfId="0" applyFont="1" applyFill="1" applyBorder="1" applyAlignment="1">
      <alignment horizontal="center" vertical="center" wrapText="1"/>
    </xf>
    <xf numFmtId="0" fontId="22" fillId="11" borderId="1" xfId="0" applyFont="1" applyFill="1" applyBorder="1" applyAlignment="1">
      <alignment vertical="center" wrapText="1"/>
    </xf>
    <xf numFmtId="0" fontId="10" fillId="0" borderId="3" xfId="0" applyFont="1" applyBorder="1" applyAlignment="1">
      <alignment horizontal="center" vertical="center" wrapText="1"/>
    </xf>
    <xf numFmtId="0" fontId="35" fillId="13" borderId="1" xfId="0" applyFont="1" applyFill="1" applyBorder="1" applyAlignment="1">
      <alignment horizontal="center" vertical="center" wrapText="1"/>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4" fillId="0" borderId="3" xfId="0" applyFont="1" applyBorder="1" applyAlignment="1">
      <alignment vertical="center" wrapText="1"/>
    </xf>
    <xf numFmtId="0" fontId="0" fillId="14" borderId="0" xfId="0" applyFill="1"/>
    <xf numFmtId="0" fontId="10" fillId="0" borderId="14" xfId="0" applyFont="1" applyBorder="1" applyAlignment="1">
      <alignment vertical="center" wrapText="1"/>
    </xf>
    <xf numFmtId="0" fontId="4" fillId="0" borderId="2" xfId="0" applyFont="1" applyBorder="1" applyAlignment="1">
      <alignment horizontal="left" vertical="center" wrapText="1"/>
    </xf>
    <xf numFmtId="0" fontId="10" fillId="0" borderId="3" xfId="0" applyFont="1" applyBorder="1" applyAlignment="1">
      <alignment horizontal="center" vertical="center"/>
    </xf>
    <xf numFmtId="0" fontId="4" fillId="0" borderId="3" xfId="0" applyFont="1" applyBorder="1" applyAlignment="1">
      <alignment horizontal="center" vertical="center"/>
    </xf>
    <xf numFmtId="0" fontId="4" fillId="0" borderId="8" xfId="0" applyFont="1" applyBorder="1" applyAlignment="1">
      <alignment horizontal="left" vertical="center" wrapText="1"/>
    </xf>
    <xf numFmtId="167" fontId="4" fillId="0" borderId="2" xfId="0" applyNumberFormat="1" applyFont="1" applyBorder="1" applyAlignment="1">
      <alignment horizontal="center" vertical="center" wrapText="1"/>
    </xf>
    <xf numFmtId="0" fontId="10" fillId="0" borderId="1" xfId="0" applyFont="1" applyBorder="1" applyAlignment="1">
      <alignment horizontal="left" vertical="center" wrapText="1"/>
    </xf>
    <xf numFmtId="0" fontId="16" fillId="0" borderId="1" xfId="0" applyFont="1" applyBorder="1" applyAlignment="1">
      <alignment horizontal="center" vertical="top" wrapText="1"/>
    </xf>
    <xf numFmtId="0" fontId="35" fillId="0" borderId="1" xfId="0" applyFont="1" applyBorder="1" applyAlignment="1">
      <alignment vertical="center" wrapText="1"/>
    </xf>
    <xf numFmtId="0" fontId="4" fillId="0" borderId="4" xfId="0" applyFont="1" applyBorder="1" applyAlignment="1">
      <alignment vertical="center" wrapText="1"/>
    </xf>
    <xf numFmtId="0" fontId="4" fillId="14" borderId="0" xfId="0" applyFont="1" applyFill="1"/>
    <xf numFmtId="0" fontId="4" fillId="0" borderId="9" xfId="0" applyFont="1" applyBorder="1" applyAlignment="1">
      <alignment vertical="center" wrapText="1"/>
    </xf>
    <xf numFmtId="49" fontId="4" fillId="0" borderId="3" xfId="0" applyNumberFormat="1" applyFont="1" applyBorder="1" applyAlignment="1">
      <alignment horizontal="center" vertical="center" wrapText="1"/>
    </xf>
    <xf numFmtId="0" fontId="4" fillId="0" borderId="3" xfId="0" applyFont="1" applyBorder="1" applyAlignment="1">
      <alignment vertical="top" wrapText="1"/>
    </xf>
    <xf numFmtId="0" fontId="48" fillId="0" borderId="1" xfId="0" applyFont="1" applyBorder="1" applyAlignment="1">
      <alignment vertical="top" wrapText="1"/>
    </xf>
    <xf numFmtId="0" fontId="36" fillId="0" borderId="2" xfId="0" applyFont="1" applyBorder="1" applyAlignment="1">
      <alignment vertical="center" wrapText="1"/>
    </xf>
    <xf numFmtId="0" fontId="36" fillId="0" borderId="6" xfId="0" applyFont="1" applyBorder="1" applyAlignment="1">
      <alignment horizontal="center" vertical="center" wrapText="1"/>
    </xf>
    <xf numFmtId="0" fontId="36" fillId="0" borderId="6" xfId="0" applyFont="1" applyBorder="1" applyAlignment="1">
      <alignment vertical="center" wrapText="1"/>
    </xf>
    <xf numFmtId="4" fontId="36" fillId="0" borderId="6" xfId="0" applyNumberFormat="1" applyFont="1" applyBorder="1" applyAlignment="1">
      <alignment horizontal="center" vertical="center" wrapText="1"/>
    </xf>
    <xf numFmtId="4" fontId="36" fillId="0" borderId="9" xfId="0" applyNumberFormat="1" applyFont="1" applyBorder="1" applyAlignment="1">
      <alignment horizontal="center" vertical="center" wrapText="1"/>
    </xf>
    <xf numFmtId="0" fontId="36" fillId="0" borderId="2" xfId="0" applyFont="1" applyBorder="1" applyAlignment="1">
      <alignment horizontal="center" vertical="center" wrapText="1"/>
    </xf>
    <xf numFmtId="0" fontId="36" fillId="0" borderId="2" xfId="0" applyFont="1" applyBorder="1"/>
    <xf numFmtId="0" fontId="49" fillId="0" borderId="0" xfId="0" applyFont="1"/>
    <xf numFmtId="175" fontId="4" fillId="0" borderId="1" xfId="0" applyNumberFormat="1" applyFont="1" applyBorder="1" applyAlignment="1">
      <alignment horizontal="center" vertical="center" wrapText="1"/>
    </xf>
    <xf numFmtId="0" fontId="59" fillId="0" borderId="1" xfId="0" applyFont="1" applyBorder="1" applyAlignment="1">
      <alignment horizontal="center"/>
    </xf>
    <xf numFmtId="0" fontId="16" fillId="0" borderId="12" xfId="0" applyFont="1" applyBorder="1" applyAlignment="1">
      <alignment horizontal="center" vertical="center" wrapText="1"/>
    </xf>
    <xf numFmtId="0" fontId="10" fillId="0" borderId="12" xfId="0" applyFont="1" applyBorder="1" applyAlignment="1">
      <alignment vertical="top" wrapText="1"/>
    </xf>
    <xf numFmtId="0" fontId="16" fillId="0" borderId="15" xfId="0" applyFont="1" applyBorder="1" applyAlignment="1">
      <alignment horizontal="center" vertical="center" wrapText="1"/>
    </xf>
    <xf numFmtId="165" fontId="0" fillId="0" borderId="1" xfId="0" applyNumberFormat="1" applyBorder="1" applyAlignment="1">
      <alignment horizontal="center" vertical="center"/>
    </xf>
    <xf numFmtId="166" fontId="20" fillId="0" borderId="1" xfId="0" applyNumberFormat="1" applyFont="1" applyBorder="1" applyAlignment="1">
      <alignment horizontal="center" vertical="center" wrapText="1"/>
    </xf>
    <xf numFmtId="0" fontId="25" fillId="0" borderId="1" xfId="0" applyFont="1" applyBorder="1" applyAlignment="1">
      <alignment horizontal="left" vertical="center" wrapText="1"/>
    </xf>
    <xf numFmtId="0" fontId="27" fillId="0" borderId="1" xfId="0" applyFont="1" applyBorder="1" applyAlignment="1">
      <alignment vertical="center"/>
    </xf>
    <xf numFmtId="0" fontId="26" fillId="0" borderId="1" xfId="0" applyFont="1" applyBorder="1" applyAlignment="1">
      <alignment horizontal="center" vertical="center" wrapText="1"/>
    </xf>
    <xf numFmtId="0" fontId="19" fillId="0" borderId="1" xfId="0" applyFont="1" applyBorder="1" applyAlignment="1">
      <alignment horizontal="center" vertical="center"/>
    </xf>
    <xf numFmtId="0" fontId="18" fillId="0" borderId="2" xfId="0" applyFont="1" applyBorder="1" applyAlignment="1">
      <alignment horizontal="left" vertical="center" wrapText="1"/>
    </xf>
    <xf numFmtId="0" fontId="17" fillId="0" borderId="2" xfId="0" applyFont="1" applyBorder="1" applyAlignment="1">
      <alignment horizontal="center" vertical="center" wrapText="1"/>
    </xf>
    <xf numFmtId="166" fontId="4" fillId="0" borderId="2" xfId="0" applyNumberFormat="1" applyFont="1" applyBorder="1" applyAlignment="1">
      <alignment horizontal="center" vertical="center" wrapText="1"/>
    </xf>
    <xf numFmtId="165" fontId="4" fillId="0" borderId="4" xfId="0" applyNumberFormat="1" applyFont="1" applyBorder="1" applyAlignment="1">
      <alignment horizontal="center" vertical="center" wrapText="1"/>
    </xf>
    <xf numFmtId="0" fontId="7" fillId="0" borderId="1" xfId="0" applyFont="1" applyBorder="1"/>
    <xf numFmtId="0" fontId="1" fillId="0" borderId="1" xfId="0" applyFont="1" applyBorder="1" applyAlignment="1">
      <alignment horizontal="center" vertical="center"/>
    </xf>
    <xf numFmtId="0" fontId="17" fillId="0" borderId="1" xfId="0" applyFont="1" applyBorder="1" applyAlignment="1">
      <alignment vertical="center" wrapText="1"/>
    </xf>
    <xf numFmtId="49" fontId="20" fillId="0" borderId="1" xfId="0" applyNumberFormat="1" applyFont="1" applyBorder="1" applyAlignment="1">
      <alignment horizontal="left" vertical="center" wrapText="1"/>
    </xf>
    <xf numFmtId="165" fontId="28" fillId="0" borderId="1" xfId="0" applyNumberFormat="1" applyFont="1" applyBorder="1" applyAlignment="1">
      <alignment horizontal="center" vertical="center" wrapText="1"/>
    </xf>
    <xf numFmtId="2" fontId="17" fillId="0" borderId="1" xfId="0" applyNumberFormat="1" applyFont="1" applyBorder="1" applyAlignment="1">
      <alignment horizontal="center" vertical="center" wrapText="1"/>
    </xf>
    <xf numFmtId="166" fontId="17" fillId="0" borderId="1" xfId="0" applyNumberFormat="1" applyFont="1" applyBorder="1" applyAlignment="1">
      <alignment horizontal="center" vertical="center" wrapText="1"/>
    </xf>
    <xf numFmtId="2" fontId="17" fillId="0" borderId="4" xfId="0" applyNumberFormat="1" applyFont="1" applyBorder="1" applyAlignment="1">
      <alignment horizontal="center" vertical="center" wrapText="1"/>
    </xf>
    <xf numFmtId="0" fontId="2" fillId="0" borderId="1" xfId="0" applyFont="1" applyBorder="1" applyAlignment="1">
      <alignment vertical="center"/>
    </xf>
    <xf numFmtId="0" fontId="2" fillId="0" borderId="0" xfId="0" applyFont="1" applyAlignment="1">
      <alignment vertical="center"/>
    </xf>
    <xf numFmtId="0" fontId="20" fillId="0" borderId="2" xfId="0" applyFont="1" applyBorder="1" applyAlignment="1">
      <alignment horizontal="center" vertical="center" wrapText="1"/>
    </xf>
    <xf numFmtId="49" fontId="4" fillId="0" borderId="1" xfId="0" applyNumberFormat="1" applyFont="1" applyBorder="1" applyAlignment="1">
      <alignment horizontal="center" vertical="center"/>
    </xf>
    <xf numFmtId="0" fontId="4" fillId="0" borderId="1" xfId="0" applyFont="1" applyBorder="1" applyAlignment="1">
      <alignment wrapText="1"/>
    </xf>
    <xf numFmtId="0" fontId="0" fillId="0" borderId="0" xfId="0" applyAlignment="1">
      <alignment vertical="center"/>
    </xf>
    <xf numFmtId="0" fontId="0" fillId="0" borderId="1" xfId="0" applyBorder="1" applyAlignment="1">
      <alignment vertical="center"/>
    </xf>
    <xf numFmtId="0" fontId="0" fillId="0" borderId="1" xfId="0" applyBorder="1" applyAlignment="1">
      <alignment horizontal="center" vertical="center"/>
    </xf>
    <xf numFmtId="49" fontId="4" fillId="0" borderId="1" xfId="0" applyNumberFormat="1" applyFont="1" applyBorder="1" applyAlignment="1">
      <alignment horizontal="center" vertical="center" wrapText="1"/>
    </xf>
    <xf numFmtId="0" fontId="0" fillId="0" borderId="0" xfId="0" applyAlignment="1">
      <alignment horizontal="center" vertical="center"/>
    </xf>
    <xf numFmtId="165" fontId="4" fillId="0" borderId="1" xfId="0" applyNumberFormat="1" applyFont="1" applyBorder="1" applyAlignment="1">
      <alignment horizontal="center" vertical="top" wrapText="1"/>
    </xf>
    <xf numFmtId="165" fontId="4" fillId="0" borderId="4" xfId="0" applyNumberFormat="1" applyFont="1" applyBorder="1" applyAlignment="1">
      <alignment horizontal="center" vertical="top" wrapText="1"/>
    </xf>
    <xf numFmtId="0" fontId="4" fillId="0" borderId="9" xfId="0" applyFont="1" applyBorder="1" applyAlignment="1">
      <alignment horizontal="left" vertical="top" wrapText="1"/>
    </xf>
    <xf numFmtId="0" fontId="41" fillId="0" borderId="1" xfId="0" applyFont="1" applyBorder="1" applyAlignment="1">
      <alignment horizontal="center" vertical="center" wrapText="1"/>
    </xf>
    <xf numFmtId="175" fontId="41" fillId="0" borderId="1" xfId="0" applyNumberFormat="1" applyFont="1" applyBorder="1" applyAlignment="1">
      <alignment horizontal="center" vertical="center" wrapText="1"/>
    </xf>
    <xf numFmtId="0" fontId="41" fillId="0" borderId="4" xfId="0" applyFont="1" applyBorder="1" applyAlignment="1">
      <alignment horizontal="center" vertical="center" wrapText="1"/>
    </xf>
    <xf numFmtId="166" fontId="41" fillId="0" borderId="1" xfId="0" applyNumberFormat="1" applyFont="1" applyBorder="1" applyAlignment="1">
      <alignment horizontal="center" vertical="center" wrapText="1"/>
    </xf>
    <xf numFmtId="166" fontId="41" fillId="0" borderId="4" xfId="0" applyNumberFormat="1" applyFont="1" applyBorder="1" applyAlignment="1">
      <alignment horizontal="center" vertical="center" wrapText="1"/>
    </xf>
    <xf numFmtId="175" fontId="4" fillId="0" borderId="1" xfId="0" applyNumberFormat="1" applyFont="1" applyBorder="1" applyAlignment="1">
      <alignment horizontal="center" vertical="top" wrapText="1"/>
    </xf>
    <xf numFmtId="175" fontId="4" fillId="0" borderId="4"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4" xfId="0" applyFont="1" applyBorder="1" applyAlignment="1">
      <alignment horizontal="center" vertical="center"/>
    </xf>
    <xf numFmtId="0" fontId="1" fillId="0" borderId="0" xfId="0" applyFont="1" applyAlignment="1">
      <alignment horizontal="center" vertical="center"/>
    </xf>
    <xf numFmtId="0" fontId="55" fillId="0" borderId="1" xfId="0" applyFont="1" applyBorder="1" applyAlignment="1">
      <alignment horizontal="center" wrapText="1"/>
    </xf>
    <xf numFmtId="0" fontId="42" fillId="0" borderId="1" xfId="0" applyFont="1" applyBorder="1" applyAlignment="1">
      <alignment horizontal="center" vertical="center" wrapText="1"/>
    </xf>
    <xf numFmtId="176" fontId="17" fillId="0" borderId="1" xfId="0" applyNumberFormat="1" applyFont="1" applyBorder="1" applyAlignment="1">
      <alignment horizontal="center" vertical="center" wrapText="1"/>
    </xf>
    <xf numFmtId="175" fontId="17" fillId="0" borderId="1" xfId="0" applyNumberFormat="1" applyFont="1" applyBorder="1" applyAlignment="1">
      <alignment horizontal="center" vertical="center" wrapText="1"/>
    </xf>
    <xf numFmtId="175" fontId="17" fillId="0" borderId="4" xfId="0" applyNumberFormat="1" applyFont="1" applyBorder="1" applyAlignment="1">
      <alignment horizontal="center" vertical="center" wrapText="1"/>
    </xf>
    <xf numFmtId="175" fontId="36" fillId="0" borderId="1" xfId="0" applyNumberFormat="1" applyFont="1" applyBorder="1" applyAlignment="1">
      <alignment horizontal="center" vertical="center" wrapText="1"/>
    </xf>
    <xf numFmtId="3" fontId="36" fillId="0" borderId="1" xfId="0" applyNumberFormat="1" applyFont="1" applyBorder="1" applyAlignment="1">
      <alignment horizontal="center" vertical="center" wrapText="1"/>
    </xf>
    <xf numFmtId="49" fontId="36" fillId="0" borderId="1" xfId="0" applyNumberFormat="1" applyFont="1" applyBorder="1" applyAlignment="1">
      <alignment horizontal="center" vertical="center" wrapText="1"/>
    </xf>
    <xf numFmtId="0" fontId="36" fillId="0" borderId="3" xfId="0" applyFont="1" applyBorder="1" applyAlignment="1">
      <alignment horizontal="center" vertical="center" wrapText="1"/>
    </xf>
    <xf numFmtId="0" fontId="36" fillId="0" borderId="3" xfId="0" applyFont="1" applyBorder="1" applyAlignment="1">
      <alignment horizontal="left" vertical="center" wrapText="1"/>
    </xf>
    <xf numFmtId="166" fontId="36" fillId="0" borderId="3" xfId="0" applyNumberFormat="1" applyFont="1" applyBorder="1" applyAlignment="1">
      <alignment horizontal="center" vertical="center" wrapText="1"/>
    </xf>
    <xf numFmtId="0" fontId="36" fillId="0" borderId="1" xfId="0" applyFont="1" applyBorder="1" applyAlignment="1">
      <alignment horizontal="left" vertical="center" wrapText="1"/>
    </xf>
    <xf numFmtId="166" fontId="36" fillId="0" borderId="1" xfId="0" applyNumberFormat="1" applyFont="1" applyBorder="1" applyAlignment="1">
      <alignment horizontal="center" vertical="center" wrapText="1"/>
    </xf>
    <xf numFmtId="0" fontId="36" fillId="0" borderId="1" xfId="0" applyFont="1" applyBorder="1" applyAlignment="1">
      <alignment horizontal="center" wrapText="1"/>
    </xf>
    <xf numFmtId="0" fontId="59" fillId="0" borderId="1" xfId="0" applyFont="1" applyBorder="1" applyAlignment="1">
      <alignment horizontal="center" vertical="center"/>
    </xf>
    <xf numFmtId="0" fontId="36" fillId="0" borderId="1" xfId="0" applyFont="1" applyBorder="1" applyAlignment="1">
      <alignment horizontal="center"/>
    </xf>
    <xf numFmtId="0" fontId="35" fillId="0" borderId="1" xfId="0" applyFont="1" applyBorder="1" applyAlignment="1">
      <alignment vertical="top" wrapText="1"/>
    </xf>
    <xf numFmtId="0" fontId="35" fillId="0" borderId="1" xfId="0" applyFont="1" applyBorder="1" applyAlignment="1">
      <alignment horizontal="left" vertical="center" wrapText="1"/>
    </xf>
    <xf numFmtId="0" fontId="63" fillId="0" borderId="0" xfId="0" applyFont="1"/>
    <xf numFmtId="0" fontId="35" fillId="0" borderId="3" xfId="0" applyFont="1" applyBorder="1" applyAlignment="1">
      <alignment vertical="top" wrapText="1"/>
    </xf>
    <xf numFmtId="0" fontId="58" fillId="0" borderId="0" xfId="0" applyFont="1"/>
    <xf numFmtId="0" fontId="16" fillId="0" borderId="2" xfId="0" applyFont="1" applyBorder="1" applyAlignment="1">
      <alignment vertical="top" wrapText="1"/>
    </xf>
    <xf numFmtId="0" fontId="8" fillId="0" borderId="1" xfId="0" applyFont="1" applyBorder="1" applyAlignment="1">
      <alignment horizontal="left" vertical="center" wrapText="1"/>
    </xf>
    <xf numFmtId="0" fontId="29" fillId="0" borderId="1" xfId="0" applyFont="1" applyBorder="1" applyAlignment="1">
      <alignment horizontal="center" vertical="center"/>
    </xf>
    <xf numFmtId="170" fontId="29" fillId="0" borderId="1" xfId="0" applyNumberFormat="1" applyFont="1" applyBorder="1" applyAlignment="1">
      <alignment horizontal="center" vertical="center"/>
    </xf>
    <xf numFmtId="0" fontId="29" fillId="0" borderId="2" xfId="0" applyFont="1" applyBorder="1" applyAlignment="1">
      <alignment horizontal="center" vertical="center"/>
    </xf>
    <xf numFmtId="170" fontId="29" fillId="0" borderId="2" xfId="0" applyNumberFormat="1" applyFont="1" applyBorder="1" applyAlignment="1">
      <alignment horizontal="center" vertical="center"/>
    </xf>
    <xf numFmtId="165" fontId="0" fillId="0" borderId="0" xfId="0" applyNumberFormat="1"/>
    <xf numFmtId="168" fontId="16" fillId="0" borderId="3" xfId="0" applyNumberFormat="1" applyFont="1" applyBorder="1" applyAlignment="1">
      <alignment horizontal="center" vertical="center" wrapText="1"/>
    </xf>
    <xf numFmtId="168" fontId="4" fillId="0" borderId="3" xfId="0" applyNumberFormat="1" applyFont="1" applyBorder="1" applyAlignment="1">
      <alignment horizontal="center" vertical="center" wrapText="1"/>
    </xf>
    <xf numFmtId="0" fontId="4" fillId="0" borderId="8" xfId="0" applyFont="1" applyBorder="1" applyAlignment="1">
      <alignment horizontal="center" vertical="center"/>
    </xf>
    <xf numFmtId="0" fontId="36" fillId="0" borderId="1" xfId="0" applyFont="1" applyBorder="1" applyAlignment="1">
      <alignment horizontal="center" vertical="top" wrapText="1"/>
    </xf>
    <xf numFmtId="3" fontId="36" fillId="0" borderId="1" xfId="0" applyNumberFormat="1" applyFont="1" applyBorder="1" applyAlignment="1">
      <alignment horizontal="center" vertical="center"/>
    </xf>
    <xf numFmtId="2" fontId="4" fillId="0" borderId="4" xfId="0" applyNumberFormat="1" applyFont="1" applyBorder="1" applyAlignment="1">
      <alignment horizontal="center" vertical="center" wrapText="1"/>
    </xf>
    <xf numFmtId="165" fontId="4" fillId="0" borderId="1" xfId="2" applyNumberFormat="1" applyFont="1" applyBorder="1" applyAlignment="1">
      <alignment horizontal="center" vertical="center" wrapText="1"/>
    </xf>
    <xf numFmtId="166" fontId="4" fillId="0" borderId="1" xfId="2" applyNumberFormat="1" applyFont="1" applyBorder="1" applyAlignment="1">
      <alignment horizontal="center" vertical="center" wrapText="1"/>
    </xf>
    <xf numFmtId="166" fontId="4" fillId="0" borderId="4" xfId="2" applyNumberFormat="1" applyFont="1" applyBorder="1" applyAlignment="1">
      <alignment horizontal="center" vertical="center" wrapText="1"/>
    </xf>
    <xf numFmtId="177" fontId="4" fillId="0" borderId="1" xfId="0" applyNumberFormat="1" applyFont="1" applyBorder="1" applyAlignment="1">
      <alignment horizontal="center" vertical="center" wrapText="1"/>
    </xf>
    <xf numFmtId="0" fontId="30" fillId="0" borderId="1" xfId="0" applyFont="1" applyBorder="1" applyAlignment="1">
      <alignment vertical="top" wrapText="1"/>
    </xf>
    <xf numFmtId="165" fontId="19"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xf numFmtId="0" fontId="19" fillId="0" borderId="1" xfId="2" applyFont="1" applyBorder="1" applyAlignment="1">
      <alignment horizontal="center" vertical="center" wrapText="1"/>
    </xf>
    <xf numFmtId="165" fontId="19" fillId="0" borderId="4" xfId="0" applyNumberFormat="1" applyFont="1" applyBorder="1" applyAlignment="1">
      <alignment horizontal="center" vertical="center" wrapText="1"/>
    </xf>
    <xf numFmtId="2" fontId="41" fillId="0" borderId="1" xfId="0" applyNumberFormat="1" applyFont="1" applyBorder="1" applyAlignment="1">
      <alignment horizontal="center" vertical="center" wrapText="1"/>
    </xf>
    <xf numFmtId="2" fontId="41" fillId="0" borderId="4" xfId="0" applyNumberFormat="1" applyFont="1" applyBorder="1" applyAlignment="1">
      <alignment horizontal="center" vertical="center" wrapText="1"/>
    </xf>
    <xf numFmtId="0" fontId="7" fillId="0" borderId="1" xfId="0" applyFont="1" applyBorder="1" applyAlignment="1">
      <alignment horizontal="center"/>
    </xf>
    <xf numFmtId="0" fontId="10" fillId="0" borderId="0" xfId="0" applyFont="1" applyAlignment="1">
      <alignment horizontal="center" vertical="center"/>
    </xf>
    <xf numFmtId="0" fontId="57" fillId="0" borderId="1" xfId="0" applyFont="1" applyBorder="1" applyAlignment="1">
      <alignment vertical="center" wrapText="1"/>
    </xf>
    <xf numFmtId="165" fontId="3"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2" applyFont="1" applyBorder="1" applyAlignment="1">
      <alignment horizontal="center" vertical="center" wrapText="1"/>
    </xf>
    <xf numFmtId="165" fontId="25" fillId="0" borderId="1" xfId="0" applyNumberFormat="1" applyFont="1" applyBorder="1" applyAlignment="1">
      <alignment horizontal="center" vertical="center" wrapText="1"/>
    </xf>
    <xf numFmtId="166" fontId="25" fillId="0" borderId="1" xfId="0" applyNumberFormat="1" applyFont="1" applyBorder="1" applyAlignment="1">
      <alignment horizontal="center" vertical="center" wrapText="1"/>
    </xf>
    <xf numFmtId="0" fontId="6" fillId="0" borderId="0" xfId="0" applyFont="1"/>
    <xf numFmtId="0" fontId="25" fillId="0" borderId="1" xfId="0" applyFont="1" applyBorder="1" applyAlignment="1">
      <alignment vertical="top" wrapText="1"/>
    </xf>
    <xf numFmtId="0" fontId="8" fillId="0" borderId="2" xfId="0" applyFont="1" applyBorder="1" applyAlignment="1">
      <alignment horizontal="center" vertical="top" wrapText="1"/>
    </xf>
    <xf numFmtId="0" fontId="8" fillId="0" borderId="0" xfId="0" applyFont="1"/>
    <xf numFmtId="0" fontId="25" fillId="0" borderId="0" xfId="0" applyFont="1" applyAlignment="1">
      <alignment vertical="center" wrapText="1"/>
    </xf>
    <xf numFmtId="0" fontId="25" fillId="0" borderId="2" xfId="0" applyFont="1" applyBorder="1" applyAlignment="1">
      <alignment horizontal="center" vertical="center" wrapText="1"/>
    </xf>
    <xf numFmtId="165" fontId="25" fillId="0" borderId="2" xfId="0" applyNumberFormat="1" applyFont="1" applyBorder="1" applyAlignment="1">
      <alignment horizontal="center" vertical="center" wrapText="1"/>
    </xf>
    <xf numFmtId="0" fontId="4" fillId="0" borderId="5" xfId="0" applyFont="1" applyBorder="1" applyAlignment="1">
      <alignment horizontal="center"/>
    </xf>
    <xf numFmtId="166" fontId="17" fillId="0" borderId="3" xfId="0" applyNumberFormat="1" applyFont="1" applyBorder="1" applyAlignment="1">
      <alignment horizontal="center" vertical="center"/>
    </xf>
    <xf numFmtId="175" fontId="4" fillId="0" borderId="1" xfId="0" applyNumberFormat="1" applyFont="1" applyBorder="1" applyAlignment="1">
      <alignment horizontal="center" vertical="center"/>
    </xf>
    <xf numFmtId="166" fontId="44" fillId="0" borderId="1" xfId="0" applyNumberFormat="1" applyFont="1" applyBorder="1" applyAlignment="1">
      <alignment horizontal="center" vertical="center"/>
    </xf>
    <xf numFmtId="165" fontId="43" fillId="0" borderId="1" xfId="0" applyNumberFormat="1" applyFont="1" applyBorder="1" applyAlignment="1">
      <alignment horizontal="center" vertical="center" wrapText="1"/>
    </xf>
    <xf numFmtId="0" fontId="4" fillId="0" borderId="2" xfId="0" applyFont="1" applyBorder="1" applyAlignment="1">
      <alignment vertical="top" wrapText="1"/>
    </xf>
    <xf numFmtId="0" fontId="1" fillId="0" borderId="14" xfId="0" applyFont="1" applyBorder="1" applyAlignment="1">
      <alignment horizontal="center"/>
    </xf>
    <xf numFmtId="165" fontId="29" fillId="0" borderId="1" xfId="0" applyNumberFormat="1" applyFont="1" applyBorder="1" applyAlignment="1">
      <alignment horizontal="center" vertical="center" wrapText="1"/>
    </xf>
    <xf numFmtId="0" fontId="37" fillId="0" borderId="1" xfId="0" applyFont="1" applyBorder="1" applyAlignment="1">
      <alignment horizontal="left" vertical="center" wrapText="1"/>
    </xf>
    <xf numFmtId="0" fontId="4" fillId="0" borderId="16" xfId="0" applyFont="1" applyBorder="1" applyAlignment="1">
      <alignment horizontal="center" vertical="center" wrapText="1"/>
    </xf>
    <xf numFmtId="0" fontId="10" fillId="0" borderId="16" xfId="0" applyFont="1" applyBorder="1" applyAlignment="1">
      <alignment horizontal="center" vertical="center" wrapText="1"/>
    </xf>
    <xf numFmtId="175" fontId="42" fillId="0" borderId="1" xfId="7" applyNumberFormat="1" applyFont="1" applyFill="1" applyBorder="1" applyAlignment="1">
      <alignment horizontal="center" vertical="center" wrapText="1"/>
    </xf>
    <xf numFmtId="0" fontId="1" fillId="3" borderId="2" xfId="0" applyFont="1" applyFill="1" applyBorder="1" applyAlignment="1">
      <alignment horizontal="center"/>
    </xf>
    <xf numFmtId="0" fontId="1" fillId="3" borderId="3" xfId="0" applyFont="1" applyFill="1" applyBorder="1" applyAlignment="1">
      <alignment horizontal="center"/>
    </xf>
    <xf numFmtId="0" fontId="0" fillId="3" borderId="2" xfId="0" applyFill="1" applyBorder="1" applyAlignment="1">
      <alignment horizontal="center"/>
    </xf>
    <xf numFmtId="0" fontId="0" fillId="3" borderId="3" xfId="0" applyFill="1" applyBorder="1" applyAlignment="1">
      <alignment horizontal="center"/>
    </xf>
    <xf numFmtId="168" fontId="4" fillId="0" borderId="2" xfId="0" applyNumberFormat="1" applyFont="1" applyBorder="1" applyAlignment="1">
      <alignment horizontal="center" vertical="center"/>
    </xf>
    <xf numFmtId="168" fontId="4" fillId="0" borderId="3" xfId="0" applyNumberFormat="1"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0" fillId="2" borderId="1" xfId="0" applyFont="1" applyFill="1" applyBorder="1" applyAlignment="1">
      <alignment horizontal="center" vertical="center" wrapText="1"/>
    </xf>
    <xf numFmtId="0" fontId="36" fillId="0" borderId="4" xfId="0" applyFont="1" applyBorder="1" applyAlignment="1">
      <alignment horizontal="left" vertical="center" wrapText="1"/>
    </xf>
    <xf numFmtId="0" fontId="36" fillId="0" borderId="5" xfId="0" applyFont="1" applyBorder="1" applyAlignment="1">
      <alignment horizontal="left" vertical="center" wrapText="1"/>
    </xf>
    <xf numFmtId="0" fontId="36" fillId="0" borderId="8" xfId="0" applyFont="1" applyBorder="1" applyAlignment="1">
      <alignment horizontal="left" vertical="center" wrapText="1"/>
    </xf>
    <xf numFmtId="168" fontId="4" fillId="0" borderId="2" xfId="0" applyNumberFormat="1" applyFont="1" applyBorder="1" applyAlignment="1">
      <alignment horizontal="center" vertical="center" wrapText="1"/>
    </xf>
    <xf numFmtId="0" fontId="4" fillId="0" borderId="14" xfId="0" applyFont="1" applyBorder="1" applyAlignment="1">
      <alignment horizontal="center" vertical="center" wrapText="1"/>
    </xf>
    <xf numFmtId="0" fontId="4" fillId="0" borderId="2" xfId="0" applyFont="1" applyBorder="1" applyAlignment="1">
      <alignment horizontal="left" vertical="center" wrapText="1"/>
    </xf>
    <xf numFmtId="0" fontId="4" fillId="0" borderId="14" xfId="0" applyFont="1" applyBorder="1" applyAlignment="1">
      <alignment horizontal="left" vertical="center" wrapText="1"/>
    </xf>
    <xf numFmtId="0" fontId="4" fillId="0" borderId="3" xfId="0" applyFont="1" applyBorder="1" applyAlignment="1">
      <alignment horizontal="left" vertical="center" wrapText="1"/>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12" fillId="0" borderId="14" xfId="0" applyFont="1" applyBorder="1" applyAlignment="1">
      <alignment horizontal="left" vertical="center" wrapText="1"/>
    </xf>
    <xf numFmtId="0" fontId="12" fillId="0" borderId="3" xfId="0" applyFont="1" applyBorder="1" applyAlignment="1">
      <alignment horizontal="left" vertical="center" wrapText="1"/>
    </xf>
    <xf numFmtId="0" fontId="10" fillId="0" borderId="14" xfId="0" applyFont="1" applyBorder="1" applyAlignment="1">
      <alignment horizontal="center" vertical="center" wrapText="1"/>
    </xf>
    <xf numFmtId="0" fontId="10" fillId="0" borderId="3" xfId="0" applyFont="1" applyBorder="1" applyAlignment="1">
      <alignment horizontal="center" vertical="center" wrapText="1"/>
    </xf>
    <xf numFmtId="0" fontId="1" fillId="0" borderId="2" xfId="0" applyFont="1" applyBorder="1" applyAlignment="1">
      <alignment horizontal="center" vertical="center"/>
    </xf>
    <xf numFmtId="0" fontId="0" fillId="0" borderId="3" xfId="0" applyBorder="1" applyAlignment="1">
      <alignment horizontal="center" vertical="center"/>
    </xf>
    <xf numFmtId="0" fontId="4" fillId="0" borderId="2" xfId="0" applyFont="1" applyBorder="1" applyAlignment="1">
      <alignment horizontal="center" wrapText="1"/>
    </xf>
    <xf numFmtId="0" fontId="4" fillId="0" borderId="3" xfId="0" applyFont="1" applyBorder="1" applyAlignment="1">
      <alignment horizontal="center" wrapText="1"/>
    </xf>
    <xf numFmtId="0" fontId="4" fillId="0" borderId="13" xfId="0" applyFont="1" applyBorder="1" applyAlignment="1">
      <alignment horizontal="left" vertical="center" wrapText="1"/>
    </xf>
    <xf numFmtId="0" fontId="16" fillId="0" borderId="9" xfId="0" applyFont="1" applyBorder="1" applyAlignment="1">
      <alignment horizontal="left" vertical="center" wrapText="1"/>
    </xf>
    <xf numFmtId="0" fontId="16" fillId="0" borderId="6" xfId="0" applyFont="1" applyBorder="1" applyAlignment="1">
      <alignment horizontal="left" vertical="center" wrapText="1"/>
    </xf>
    <xf numFmtId="0" fontId="4" fillId="2" borderId="19" xfId="0" applyFont="1" applyFill="1" applyBorder="1" applyAlignment="1">
      <alignment horizontal="left" vertical="center" wrapText="1"/>
    </xf>
    <xf numFmtId="0" fontId="16" fillId="2" borderId="11" xfId="0" applyFont="1" applyFill="1" applyBorder="1" applyAlignment="1">
      <alignment horizontal="left" vertical="center" wrapText="1"/>
    </xf>
    <xf numFmtId="0" fontId="16" fillId="2" borderId="7" xfId="0" applyFont="1" applyFill="1" applyBorder="1" applyAlignment="1">
      <alignment horizontal="left" vertical="center"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8" xfId="0" applyFont="1" applyBorder="1" applyAlignment="1">
      <alignment horizontal="left" vertical="top"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8" xfId="0" applyFont="1" applyBorder="1" applyAlignment="1">
      <alignment horizontal="left" vertical="center" wrapText="1"/>
    </xf>
    <xf numFmtId="0" fontId="0" fillId="0" borderId="2" xfId="0" applyBorder="1" applyAlignment="1">
      <alignment horizontal="center"/>
    </xf>
    <xf numFmtId="0" fontId="0" fillId="0" borderId="3" xfId="0" applyBorder="1" applyAlignment="1">
      <alignment horizontal="center"/>
    </xf>
    <xf numFmtId="168" fontId="4" fillId="0" borderId="3" xfId="0" applyNumberFormat="1" applyFont="1" applyBorder="1" applyAlignment="1">
      <alignment horizontal="center" vertical="center" wrapText="1"/>
    </xf>
    <xf numFmtId="167" fontId="4" fillId="0" borderId="2" xfId="0" applyNumberFormat="1" applyFont="1" applyBorder="1" applyAlignment="1">
      <alignment horizontal="center" vertical="center" wrapText="1"/>
    </xf>
    <xf numFmtId="167" fontId="4" fillId="0" borderId="3" xfId="0" applyNumberFormat="1" applyFont="1" applyBorder="1" applyAlignment="1">
      <alignment horizontal="center" vertical="center" wrapText="1"/>
    </xf>
    <xf numFmtId="166" fontId="29" fillId="0" borderId="2" xfId="0" applyNumberFormat="1" applyFont="1" applyBorder="1" applyAlignment="1">
      <alignment horizontal="center" vertical="center" wrapText="1"/>
    </xf>
    <xf numFmtId="166" fontId="29" fillId="0" borderId="14" xfId="0" applyNumberFormat="1" applyFont="1" applyBorder="1" applyAlignment="1">
      <alignment horizontal="center" vertical="center" wrapText="1"/>
    </xf>
    <xf numFmtId="168" fontId="4" fillId="2" borderId="2" xfId="0" applyNumberFormat="1" applyFont="1" applyFill="1" applyBorder="1" applyAlignment="1">
      <alignment horizontal="center" vertical="center"/>
    </xf>
    <xf numFmtId="168" fontId="4" fillId="2" borderId="3" xfId="0" applyNumberFormat="1" applyFont="1" applyFill="1" applyBorder="1" applyAlignment="1">
      <alignment horizontal="center" vertical="center"/>
    </xf>
    <xf numFmtId="0" fontId="4" fillId="2" borderId="1" xfId="0" applyFont="1" applyFill="1" applyBorder="1" applyAlignment="1">
      <alignment vertical="center" wrapText="1"/>
    </xf>
    <xf numFmtId="0" fontId="4" fillId="2" borderId="1" xfId="0" applyFont="1" applyFill="1" applyBorder="1" applyAlignment="1">
      <alignment horizontal="left" vertical="center" wrapText="1"/>
    </xf>
    <xf numFmtId="0" fontId="4" fillId="0" borderId="2" xfId="0" applyFont="1" applyBorder="1" applyAlignment="1">
      <alignment horizontal="justify" vertical="center" wrapText="1"/>
    </xf>
    <xf numFmtId="0" fontId="4" fillId="0" borderId="3" xfId="0" applyFont="1" applyBorder="1" applyAlignment="1">
      <alignment horizontal="justify" vertical="center" wrapText="1"/>
    </xf>
    <xf numFmtId="0" fontId="4" fillId="2" borderId="14" xfId="0" applyFont="1" applyFill="1" applyBorder="1" applyAlignment="1">
      <alignment horizontal="center" vertical="center"/>
    </xf>
    <xf numFmtId="0" fontId="4" fillId="2" borderId="3" xfId="0" applyFont="1" applyFill="1" applyBorder="1" applyAlignment="1">
      <alignment horizontal="center" vertical="center"/>
    </xf>
    <xf numFmtId="0" fontId="4" fillId="0" borderId="2" xfId="0" applyFont="1" applyBorder="1" applyAlignment="1">
      <alignment horizontal="left" vertical="top" wrapText="1"/>
    </xf>
    <xf numFmtId="0" fontId="4" fillId="0" borderId="14" xfId="0" applyFont="1" applyBorder="1" applyAlignment="1">
      <alignment horizontal="left" vertical="top" wrapText="1"/>
    </xf>
    <xf numFmtId="0" fontId="46" fillId="2" borderId="0" xfId="0" applyFont="1" applyFill="1" applyAlignment="1">
      <alignment horizontal="right" vertical="center" wrapText="1"/>
    </xf>
    <xf numFmtId="168" fontId="4" fillId="2" borderId="14" xfId="0" applyNumberFormat="1"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36" fillId="12" borderId="2" xfId="0" applyFont="1" applyFill="1" applyBorder="1" applyAlignment="1">
      <alignment horizontal="center" vertical="center" wrapText="1"/>
    </xf>
    <xf numFmtId="0" fontId="36" fillId="12" borderId="3" xfId="0" applyFont="1" applyFill="1" applyBorder="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22" fillId="0" borderId="4" xfId="2" applyFont="1" applyBorder="1" applyAlignment="1">
      <alignment horizontal="left" vertical="center" wrapText="1"/>
    </xf>
    <xf numFmtId="0" fontId="22" fillId="0" borderId="5" xfId="2" applyFont="1" applyBorder="1" applyAlignment="1">
      <alignment horizontal="left" vertical="center" wrapText="1"/>
    </xf>
    <xf numFmtId="0" fontId="22" fillId="0" borderId="8" xfId="2" applyFont="1" applyBorder="1" applyAlignment="1">
      <alignment horizontal="left" vertical="center" wrapText="1"/>
    </xf>
    <xf numFmtId="0" fontId="35" fillId="0" borderId="2" xfId="0" applyFont="1" applyBorder="1" applyAlignment="1">
      <alignment horizontal="center" vertical="center" wrapText="1"/>
    </xf>
    <xf numFmtId="0" fontId="35" fillId="0" borderId="3" xfId="0" applyFont="1" applyBorder="1" applyAlignment="1">
      <alignment horizontal="center" vertical="center" wrapText="1"/>
    </xf>
    <xf numFmtId="0" fontId="10" fillId="0" borderId="1" xfId="0" applyFont="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1" fillId="0" borderId="2" xfId="0" applyFont="1" applyBorder="1" applyAlignment="1">
      <alignment horizontal="center"/>
    </xf>
    <xf numFmtId="0" fontId="1" fillId="0" borderId="3" xfId="0" applyFont="1" applyBorder="1" applyAlignment="1">
      <alignment horizontal="center"/>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2" xfId="0" applyFont="1" applyBorder="1" applyAlignment="1">
      <alignment horizontal="center" wrapText="1"/>
    </xf>
    <xf numFmtId="0" fontId="16" fillId="0" borderId="3" xfId="0" applyFont="1" applyBorder="1" applyAlignment="1">
      <alignment horizontal="center" wrapText="1"/>
    </xf>
    <xf numFmtId="0" fontId="4" fillId="0" borderId="1" xfId="0" applyFont="1" applyBorder="1" applyAlignment="1">
      <alignment horizontal="justify" vertical="center" wrapText="1"/>
    </xf>
    <xf numFmtId="0" fontId="10" fillId="0" borderId="1" xfId="0" applyFont="1" applyBorder="1" applyAlignment="1">
      <alignment horizontal="justify" vertical="center" wrapText="1"/>
    </xf>
    <xf numFmtId="0" fontId="4"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16" fillId="2" borderId="14" xfId="0" applyFont="1" applyFill="1" applyBorder="1" applyAlignment="1">
      <alignment horizontal="center" vertical="center" wrapText="1"/>
    </xf>
    <xf numFmtId="0" fontId="16" fillId="2" borderId="3" xfId="0" applyFont="1" applyFill="1" applyBorder="1" applyAlignment="1">
      <alignment horizontal="center" vertical="center" wrapText="1"/>
    </xf>
    <xf numFmtId="165" fontId="4" fillId="0" borderId="2" xfId="0" applyNumberFormat="1" applyFont="1" applyBorder="1" applyAlignment="1">
      <alignment horizontal="center" vertical="center"/>
    </xf>
    <xf numFmtId="165" fontId="4" fillId="0" borderId="3" xfId="0" applyNumberFormat="1" applyFont="1" applyBorder="1" applyAlignment="1">
      <alignment horizontal="center" vertical="center"/>
    </xf>
    <xf numFmtId="0" fontId="41" fillId="0" borderId="4" xfId="0" applyFont="1" applyBorder="1" applyAlignment="1">
      <alignment horizontal="left" vertical="top" wrapText="1"/>
    </xf>
    <xf numFmtId="0" fontId="41" fillId="0" borderId="5" xfId="0" applyFont="1" applyBorder="1" applyAlignment="1">
      <alignment horizontal="left" vertical="top" wrapText="1"/>
    </xf>
    <xf numFmtId="0" fontId="41" fillId="0" borderId="8" xfId="0" applyFont="1" applyBorder="1" applyAlignment="1">
      <alignment horizontal="left" vertical="top" wrapText="1"/>
    </xf>
    <xf numFmtId="0" fontId="41" fillId="0" borderId="4" xfId="0" applyFont="1" applyBorder="1" applyAlignment="1">
      <alignment vertical="center" wrapText="1"/>
    </xf>
    <xf numFmtId="0" fontId="41" fillId="0" borderId="5" xfId="0" applyFont="1" applyBorder="1" applyAlignment="1">
      <alignment vertical="center" wrapText="1"/>
    </xf>
    <xf numFmtId="0" fontId="41" fillId="0" borderId="8" xfId="0" applyFont="1" applyBorder="1" applyAlignment="1">
      <alignment vertical="center" wrapText="1"/>
    </xf>
    <xf numFmtId="165" fontId="4" fillId="0" borderId="2" xfId="0" applyNumberFormat="1" applyFont="1" applyBorder="1" applyAlignment="1">
      <alignment horizontal="center" vertical="center" wrapText="1"/>
    </xf>
    <xf numFmtId="165" fontId="4" fillId="0" borderId="3"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8" xfId="0" applyFont="1" applyBorder="1" applyAlignment="1">
      <alignment horizontal="center" vertical="center" wrapText="1"/>
    </xf>
    <xf numFmtId="0" fontId="4" fillId="0" borderId="1" xfId="0" applyFont="1" applyBorder="1" applyAlignment="1">
      <alignment horizontal="left" vertical="center" wrapText="1"/>
    </xf>
    <xf numFmtId="0" fontId="4" fillId="2" borderId="14" xfId="0" applyFont="1" applyFill="1" applyBorder="1" applyAlignment="1">
      <alignment horizontal="left" vertical="center" wrapText="1"/>
    </xf>
    <xf numFmtId="0" fontId="4" fillId="0" borderId="3" xfId="0" applyFont="1" applyBorder="1" applyAlignment="1">
      <alignment horizontal="left" vertical="top" wrapText="1"/>
    </xf>
    <xf numFmtId="0" fontId="4" fillId="0" borderId="1" xfId="0" applyFont="1" applyBorder="1" applyAlignment="1">
      <alignment vertical="center" wrapText="1"/>
    </xf>
    <xf numFmtId="0" fontId="29" fillId="0" borderId="1" xfId="0" applyFont="1" applyBorder="1" applyAlignment="1">
      <alignment horizontal="justify" vertical="center" wrapText="1"/>
    </xf>
    <xf numFmtId="0" fontId="10" fillId="0" borderId="4" xfId="0" applyFont="1" applyBorder="1" applyAlignment="1">
      <alignment horizontal="center" vertical="top" wrapText="1"/>
    </xf>
    <xf numFmtId="0" fontId="10" fillId="0" borderId="5" xfId="0" applyFont="1" applyBorder="1" applyAlignment="1">
      <alignment horizontal="center" vertical="top" wrapText="1"/>
    </xf>
    <xf numFmtId="0" fontId="10" fillId="0" borderId="8" xfId="0" applyFont="1" applyBorder="1" applyAlignment="1">
      <alignment horizontal="center" vertical="top"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8" xfId="0" applyFont="1" applyBorder="1" applyAlignment="1">
      <alignment vertical="center"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16" fillId="0" borderId="2" xfId="0" applyFont="1" applyBorder="1" applyAlignment="1">
      <alignment horizontal="center" vertical="top" wrapText="1"/>
    </xf>
    <xf numFmtId="0" fontId="16" fillId="0" borderId="3" xfId="0" applyFont="1" applyBorder="1" applyAlignment="1">
      <alignment horizontal="center" vertical="top" wrapText="1"/>
    </xf>
    <xf numFmtId="0" fontId="4" fillId="2" borderId="4" xfId="0" applyFont="1" applyFill="1" applyBorder="1" applyAlignment="1">
      <alignment vertical="center" wrapText="1"/>
    </xf>
    <xf numFmtId="0" fontId="4" fillId="2" borderId="5" xfId="0" applyFont="1" applyFill="1" applyBorder="1" applyAlignment="1">
      <alignment vertical="center" wrapText="1"/>
    </xf>
    <xf numFmtId="0" fontId="4" fillId="2" borderId="8" xfId="0" applyFont="1" applyFill="1" applyBorder="1" applyAlignment="1">
      <alignment vertical="center"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10" fillId="0" borderId="1" xfId="0" applyFont="1" applyBorder="1" applyAlignment="1">
      <alignment horizontal="left" vertical="center" wrapText="1"/>
    </xf>
    <xf numFmtId="0" fontId="12" fillId="0" borderId="1" xfId="0" applyFont="1" applyBorder="1" applyAlignment="1">
      <alignment horizontal="left" vertical="center" wrapText="1"/>
    </xf>
    <xf numFmtId="0" fontId="16" fillId="2" borderId="14" xfId="0" applyFont="1" applyFill="1" applyBorder="1" applyAlignment="1">
      <alignment horizontal="center" vertical="top" wrapText="1"/>
    </xf>
    <xf numFmtId="0" fontId="16" fillId="2" borderId="3" xfId="0" applyFont="1" applyFill="1" applyBorder="1" applyAlignment="1">
      <alignment horizontal="center" vertical="top"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3" borderId="2" xfId="0" applyFont="1" applyFill="1" applyBorder="1" applyAlignment="1">
      <alignment vertical="center" wrapText="1"/>
    </xf>
    <xf numFmtId="0" fontId="4" fillId="3" borderId="3" xfId="0" applyFont="1" applyFill="1" applyBorder="1" applyAlignment="1">
      <alignment vertical="center" wrapText="1"/>
    </xf>
    <xf numFmtId="0" fontId="4" fillId="3" borderId="3" xfId="0" applyFont="1" applyFill="1" applyBorder="1" applyAlignment="1">
      <alignment horizontal="left" vertical="center" wrapText="1"/>
    </xf>
    <xf numFmtId="0" fontId="12" fillId="0" borderId="1" xfId="0" applyFont="1" applyBorder="1" applyAlignment="1">
      <alignment horizontal="left" vertical="top" wrapText="1"/>
    </xf>
    <xf numFmtId="0" fontId="4" fillId="0" borderId="7" xfId="6" applyFont="1" applyBorder="1" applyAlignment="1">
      <alignment horizontal="center" vertical="center" wrapText="1"/>
    </xf>
    <xf numFmtId="0" fontId="4" fillId="0" borderId="6" xfId="6" applyFont="1" applyBorder="1" applyAlignment="1">
      <alignment horizontal="center" vertical="center" wrapText="1"/>
    </xf>
    <xf numFmtId="0" fontId="4" fillId="0" borderId="17" xfId="0" applyFont="1" applyBorder="1" applyAlignment="1">
      <alignment horizontal="center" vertical="center" wrapText="1"/>
    </xf>
    <xf numFmtId="0" fontId="16" fillId="0" borderId="1" xfId="0" applyFont="1" applyBorder="1" applyAlignment="1">
      <alignment horizontal="center" vertical="top" wrapText="1"/>
    </xf>
    <xf numFmtId="0" fontId="16" fillId="0" borderId="14" xfId="0" applyFont="1" applyBorder="1" applyAlignment="1">
      <alignment horizontal="center" vertical="top" wrapText="1"/>
    </xf>
    <xf numFmtId="0" fontId="12" fillId="0" borderId="7" xfId="0" applyFont="1" applyBorder="1" applyAlignment="1">
      <alignment horizontal="center" vertical="center" wrapText="1"/>
    </xf>
    <xf numFmtId="0" fontId="12" fillId="0" borderId="6" xfId="0" applyFont="1" applyBorder="1" applyAlignment="1">
      <alignment horizontal="center" vertical="center" wrapText="1"/>
    </xf>
    <xf numFmtId="165" fontId="12" fillId="0" borderId="0" xfId="0" applyNumberFormat="1" applyFont="1" applyAlignment="1">
      <alignment horizontal="center"/>
    </xf>
    <xf numFmtId="0" fontId="4" fillId="3" borderId="2" xfId="0" applyFont="1" applyFill="1" applyBorder="1" applyAlignment="1">
      <alignment horizontal="center" vertical="top" wrapText="1"/>
    </xf>
    <xf numFmtId="0" fontId="4" fillId="3" borderId="3" xfId="0" applyFont="1" applyFill="1" applyBorder="1" applyAlignment="1">
      <alignment horizontal="center" vertical="top" wrapText="1"/>
    </xf>
    <xf numFmtId="0" fontId="10" fillId="0" borderId="2" xfId="0" applyFont="1" applyBorder="1" applyAlignment="1">
      <alignment vertical="center" wrapText="1"/>
    </xf>
    <xf numFmtId="0" fontId="10" fillId="0" borderId="3" xfId="0" applyFont="1" applyBorder="1" applyAlignment="1">
      <alignment vertical="center" wrapText="1"/>
    </xf>
    <xf numFmtId="49" fontId="4" fillId="0" borderId="2" xfId="0" applyNumberFormat="1" applyFont="1" applyBorder="1" applyAlignment="1">
      <alignment horizontal="left" vertical="center" wrapText="1"/>
    </xf>
    <xf numFmtId="49" fontId="4" fillId="0" borderId="3" xfId="0" applyNumberFormat="1" applyFont="1" applyBorder="1" applyAlignment="1">
      <alignment horizontal="lef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2" xfId="0" applyFont="1" applyBorder="1" applyAlignment="1">
      <alignment horizontal="center"/>
    </xf>
    <xf numFmtId="0" fontId="4" fillId="0" borderId="3" xfId="0" applyFont="1" applyBorder="1" applyAlignment="1">
      <alignment horizontal="center"/>
    </xf>
    <xf numFmtId="0" fontId="1" fillId="0" borderId="3" xfId="0" applyFont="1" applyBorder="1" applyAlignment="1">
      <alignment horizontal="center" vertical="center"/>
    </xf>
    <xf numFmtId="0" fontId="35" fillId="0" borderId="1" xfId="0" applyFont="1" applyBorder="1" applyAlignment="1">
      <alignment vertical="center" wrapText="1"/>
    </xf>
    <xf numFmtId="0" fontId="4" fillId="0" borderId="1" xfId="0" applyFont="1" applyBorder="1" applyAlignment="1">
      <alignment vertical="top" wrapText="1"/>
    </xf>
    <xf numFmtId="0" fontId="4" fillId="0" borderId="4" xfId="0" applyFont="1" applyBorder="1" applyAlignment="1">
      <alignment vertical="top" wrapText="1"/>
    </xf>
    <xf numFmtId="0" fontId="36" fillId="0" borderId="4" xfId="0" applyFont="1" applyBorder="1" applyAlignment="1">
      <alignment vertical="center" wrapText="1"/>
    </xf>
    <xf numFmtId="0" fontId="36" fillId="0" borderId="5" xfId="0" applyFont="1" applyBorder="1" applyAlignment="1">
      <alignment vertical="center" wrapText="1"/>
    </xf>
    <xf numFmtId="0" fontId="36" fillId="0" borderId="8" xfId="0" applyFont="1" applyBorder="1" applyAlignment="1">
      <alignment vertical="center" wrapText="1"/>
    </xf>
    <xf numFmtId="0" fontId="36" fillId="0" borderId="1" xfId="0" applyFont="1" applyBorder="1" applyAlignment="1">
      <alignment horizontal="center" vertical="center" wrapText="1"/>
    </xf>
    <xf numFmtId="0" fontId="14" fillId="2" borderId="0" xfId="0" applyFont="1" applyFill="1" applyAlignment="1">
      <alignment horizontal="center" vertical="center"/>
    </xf>
    <xf numFmtId="0" fontId="10" fillId="7" borderId="4" xfId="0" applyFont="1" applyFill="1" applyBorder="1" applyAlignment="1">
      <alignment horizontal="center" vertical="top" wrapText="1"/>
    </xf>
    <xf numFmtId="0" fontId="10" fillId="7" borderId="5" xfId="0" applyFont="1" applyFill="1" applyBorder="1" applyAlignment="1">
      <alignment horizontal="center" vertical="top" wrapText="1"/>
    </xf>
    <xf numFmtId="0" fontId="10" fillId="7" borderId="8" xfId="0" applyFont="1" applyFill="1" applyBorder="1" applyAlignment="1">
      <alignment horizontal="center" vertical="top" wrapText="1"/>
    </xf>
    <xf numFmtId="0" fontId="16" fillId="3" borderId="4" xfId="0" applyFont="1" applyFill="1" applyBorder="1" applyAlignment="1">
      <alignment horizontal="left" vertical="top" wrapText="1"/>
    </xf>
    <xf numFmtId="0" fontId="16" fillId="3" borderId="5" xfId="0" applyFont="1" applyFill="1" applyBorder="1" applyAlignment="1">
      <alignment horizontal="left" vertical="top" wrapText="1"/>
    </xf>
    <xf numFmtId="0" fontId="16" fillId="3" borderId="8" xfId="0" applyFont="1" applyFill="1" applyBorder="1" applyAlignment="1">
      <alignment horizontal="left" vertical="top" wrapText="1"/>
    </xf>
    <xf numFmtId="0" fontId="16" fillId="3" borderId="6" xfId="0" applyFont="1" applyFill="1" applyBorder="1" applyAlignment="1">
      <alignment vertical="center" wrapText="1"/>
    </xf>
    <xf numFmtId="0" fontId="16" fillId="3" borderId="9" xfId="0" applyFont="1" applyFill="1" applyBorder="1" applyAlignment="1">
      <alignment vertical="center" wrapText="1"/>
    </xf>
    <xf numFmtId="0" fontId="10" fillId="0" borderId="10" xfId="0" applyFont="1" applyBorder="1" applyAlignment="1">
      <alignment horizontal="center" vertical="top" wrapText="1"/>
    </xf>
    <xf numFmtId="0" fontId="10" fillId="0" borderId="11" xfId="0" applyFont="1" applyBorder="1" applyAlignment="1">
      <alignment horizontal="center" vertical="top" wrapText="1"/>
    </xf>
    <xf numFmtId="0" fontId="10" fillId="0" borderId="7" xfId="0" applyFont="1" applyBorder="1" applyAlignment="1">
      <alignment horizontal="center" vertical="top" wrapText="1"/>
    </xf>
    <xf numFmtId="0" fontId="4" fillId="3" borderId="7"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61" fillId="2" borderId="1" xfId="0" applyFont="1" applyFill="1" applyBorder="1" applyAlignment="1">
      <alignment horizontal="center" vertical="top" wrapText="1"/>
    </xf>
    <xf numFmtId="0" fontId="36" fillId="12" borderId="2" xfId="0" applyFont="1" applyFill="1" applyBorder="1" applyAlignment="1">
      <alignment horizontal="left" vertical="center" wrapText="1"/>
    </xf>
    <xf numFmtId="0" fontId="36" fillId="12" borderId="14" xfId="0" applyFont="1" applyFill="1" applyBorder="1" applyAlignment="1">
      <alignment horizontal="left" vertical="center" wrapText="1"/>
    </xf>
    <xf numFmtId="0" fontId="61" fillId="12" borderId="2" xfId="0" applyFont="1" applyFill="1" applyBorder="1" applyAlignment="1">
      <alignment horizontal="center" vertical="center" wrapText="1"/>
    </xf>
    <xf numFmtId="0" fontId="61" fillId="12" borderId="14" xfId="0" applyFont="1" applyFill="1" applyBorder="1" applyAlignment="1">
      <alignment horizontal="center" vertical="center" wrapText="1"/>
    </xf>
    <xf numFmtId="49" fontId="61" fillId="2" borderId="2" xfId="0" applyNumberFormat="1" applyFont="1" applyFill="1" applyBorder="1" applyAlignment="1">
      <alignment horizontal="center" vertical="center"/>
    </xf>
    <xf numFmtId="49" fontId="61" fillId="2" borderId="14" xfId="0" applyNumberFormat="1" applyFont="1" applyFill="1" applyBorder="1" applyAlignment="1">
      <alignment horizontal="center" vertical="center"/>
    </xf>
    <xf numFmtId="0" fontId="36" fillId="12" borderId="14"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4" fillId="2" borderId="3" xfId="0" applyFont="1" applyFill="1" applyBorder="1" applyAlignment="1">
      <alignment horizontal="center" vertical="top" wrapText="1"/>
    </xf>
    <xf numFmtId="0" fontId="8" fillId="0" borderId="1" xfId="0" applyFont="1" applyBorder="1" applyAlignment="1">
      <alignment horizontal="center" vertical="top" wrapText="1"/>
    </xf>
    <xf numFmtId="0" fontId="16" fillId="0" borderId="10" xfId="0" applyFont="1" applyBorder="1" applyAlignment="1">
      <alignment horizontal="center" vertical="top" wrapText="1"/>
    </xf>
    <xf numFmtId="0" fontId="16" fillId="0" borderId="16" xfId="0" applyFont="1" applyBorder="1" applyAlignment="1">
      <alignment horizontal="center" vertical="top" wrapText="1"/>
    </xf>
    <xf numFmtId="166" fontId="4" fillId="0" borderId="1" xfId="0" applyNumberFormat="1" applyFont="1" applyBorder="1" applyAlignment="1">
      <alignment horizontal="left" vertical="center" wrapText="1"/>
    </xf>
    <xf numFmtId="0" fontId="4" fillId="0" borderId="3" xfId="0" applyFont="1" applyBorder="1" applyAlignment="1">
      <alignment horizontal="left" wrapText="1"/>
    </xf>
    <xf numFmtId="0" fontId="0" fillId="0" borderId="3" xfId="0" applyBorder="1" applyAlignment="1">
      <alignment horizontal="left" vertical="center" wrapText="1"/>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1" xfId="0" applyFont="1" applyBorder="1" applyAlignment="1">
      <alignment wrapText="1"/>
    </xf>
    <xf numFmtId="0" fontId="0" fillId="0" borderId="1" xfId="0" applyFill="1" applyBorder="1"/>
    <xf numFmtId="0" fontId="1" fillId="0" borderId="1" xfId="0" applyFont="1" applyFill="1" applyBorder="1" applyAlignment="1">
      <alignment horizontal="left" wrapText="1"/>
    </xf>
    <xf numFmtId="0" fontId="1" fillId="0" borderId="3" xfId="0" applyFont="1" applyFill="1" applyBorder="1" applyAlignment="1">
      <alignment horizontal="left" vertical="center" wrapText="1"/>
    </xf>
    <xf numFmtId="0" fontId="1" fillId="0" borderId="1" xfId="0" applyFont="1" applyFill="1" applyBorder="1" applyAlignment="1">
      <alignment wrapText="1"/>
    </xf>
    <xf numFmtId="0" fontId="1" fillId="0" borderId="2" xfId="0" applyFont="1" applyBorder="1" applyAlignment="1">
      <alignment horizontal="left" wrapText="1"/>
    </xf>
    <xf numFmtId="0" fontId="1" fillId="0" borderId="3" xfId="0" applyFont="1" applyBorder="1" applyAlignment="1">
      <alignment horizontal="left" wrapText="1"/>
    </xf>
    <xf numFmtId="0" fontId="1" fillId="0" borderId="1" xfId="0" applyFont="1" applyFill="1" applyBorder="1"/>
    <xf numFmtId="0" fontId="56" fillId="0" borderId="1" xfId="0" applyFont="1" applyFill="1" applyBorder="1" applyAlignment="1">
      <alignment horizontal="center" vertical="center"/>
    </xf>
    <xf numFmtId="0" fontId="1" fillId="0" borderId="1" xfId="0" applyFont="1" applyBorder="1" applyAlignment="1">
      <alignment vertical="center"/>
    </xf>
    <xf numFmtId="0" fontId="1" fillId="0" borderId="2" xfId="0" applyFont="1" applyFill="1" applyBorder="1" applyAlignment="1">
      <alignment horizontal="left" wrapText="1"/>
    </xf>
    <xf numFmtId="0" fontId="1" fillId="0" borderId="3" xfId="0" applyFont="1" applyFill="1" applyBorder="1" applyAlignment="1">
      <alignment horizontal="left" wrapText="1"/>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2"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wrapText="1"/>
    </xf>
    <xf numFmtId="0" fontId="1" fillId="0" borderId="14" xfId="0" applyFont="1" applyBorder="1" applyAlignment="1">
      <alignment horizontal="left"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1" xfId="0" applyFont="1" applyBorder="1" applyAlignment="1">
      <alignment vertical="center" wrapText="1"/>
    </xf>
    <xf numFmtId="0" fontId="0" fillId="0" borderId="3" xfId="0" applyBorder="1" applyAlignment="1">
      <alignment horizontal="left" wrapText="1"/>
    </xf>
    <xf numFmtId="0" fontId="0" fillId="0" borderId="14" xfId="0" applyBorder="1" applyAlignment="1">
      <alignment horizontal="left" vertical="center" wrapText="1"/>
    </xf>
    <xf numFmtId="0" fontId="3" fillId="0" borderId="1" xfId="0" applyFont="1" applyBorder="1" applyAlignment="1">
      <alignment horizontal="center" vertical="center" wrapText="1"/>
    </xf>
  </cellXfs>
  <cellStyles count="8">
    <cellStyle name="Обычный" xfId="0" builtinId="0"/>
    <cellStyle name="Обычный 2" xfId="2" xr:uid="{00000000-0005-0000-0000-000031000000}"/>
    <cellStyle name="Обычный 2 3" xfId="3" xr:uid="{00000000-0005-0000-0000-000032000000}"/>
    <cellStyle name="Обычный 2 4" xfId="4" xr:uid="{00000000-0005-0000-0000-000033000000}"/>
    <cellStyle name="Обычный 3" xfId="5" xr:uid="{00000000-0005-0000-0000-000034000000}"/>
    <cellStyle name="Обычный_Лист1" xfId="6" xr:uid="{00000000-0005-0000-0000-000035000000}"/>
    <cellStyle name="Финансовый" xfId="1" builtinId="3"/>
    <cellStyle name="Финансовый 2" xfId="7" xr:uid="{00000000-0005-0000-0000-00003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852"/>
  <sheetViews>
    <sheetView tabSelected="1" view="pageBreakPreview" topLeftCell="G834" zoomScale="66" zoomScaleNormal="66" zoomScaleSheetLayoutView="66" workbookViewId="0">
      <selection activeCell="P818" sqref="P818:P822"/>
    </sheetView>
  </sheetViews>
  <sheetFormatPr defaultColWidth="9" defaultRowHeight="15"/>
  <cols>
    <col min="1" max="1" width="7.140625" style="21" customWidth="1"/>
    <col min="2" max="2" width="60.42578125" style="21" customWidth="1"/>
    <col min="3" max="3" width="25.7109375" style="22" customWidth="1"/>
    <col min="4" max="4" width="19" style="21" customWidth="1"/>
    <col min="5" max="5" width="15.140625" style="21" customWidth="1"/>
    <col min="6" max="6" width="14.85546875" style="23" customWidth="1"/>
    <col min="7" max="7" width="14.42578125" style="24" customWidth="1"/>
    <col min="8" max="8" width="16" style="23" customWidth="1"/>
    <col min="9" max="9" width="14.5703125" style="25" customWidth="1"/>
    <col min="10" max="10" width="14.28515625" style="21" customWidth="1"/>
    <col min="11" max="11" width="32.140625" style="21" customWidth="1"/>
    <col min="12" max="12" width="14.28515625" style="21" customWidth="1"/>
    <col min="13" max="13" width="12.85546875" style="21" customWidth="1"/>
    <col min="14" max="14" width="19" style="26" customWidth="1"/>
    <col min="15" max="15" width="12.28515625" style="11" customWidth="1"/>
    <col min="16" max="16" width="42.5703125" style="11" customWidth="1"/>
  </cols>
  <sheetData>
    <row r="1" spans="1:16" s="1" customFormat="1" ht="18" customHeight="1">
      <c r="A1" s="27"/>
      <c r="B1" s="27"/>
      <c r="C1" s="27"/>
      <c r="D1" s="27"/>
      <c r="E1" s="27"/>
      <c r="F1" s="27"/>
      <c r="G1" s="27"/>
      <c r="H1" s="27"/>
      <c r="I1" s="76"/>
      <c r="J1" s="77"/>
      <c r="K1" s="27"/>
      <c r="L1" s="27"/>
      <c r="M1" s="27"/>
      <c r="N1" s="7"/>
    </row>
    <row r="2" spans="1:16" s="1" customFormat="1" ht="18" customHeight="1">
      <c r="A2" s="27"/>
      <c r="B2" s="27"/>
      <c r="C2" s="27"/>
      <c r="D2" s="27"/>
      <c r="E2" s="27"/>
      <c r="F2" s="27"/>
      <c r="G2" s="27"/>
      <c r="H2" s="628" t="s">
        <v>311</v>
      </c>
      <c r="I2" s="628"/>
      <c r="J2" s="628"/>
      <c r="K2" s="628"/>
      <c r="L2" s="628"/>
      <c r="M2" s="628"/>
      <c r="N2" s="628"/>
      <c r="O2" s="628"/>
      <c r="P2" s="628"/>
    </row>
    <row r="3" spans="1:16" s="1" customFormat="1" ht="18" customHeight="1">
      <c r="A3" s="27"/>
      <c r="B3" s="27"/>
      <c r="C3" s="27"/>
      <c r="D3" s="27"/>
      <c r="E3" s="27"/>
      <c r="F3" s="27"/>
      <c r="G3" s="27"/>
      <c r="H3" s="628"/>
      <c r="I3" s="628"/>
      <c r="J3" s="628"/>
      <c r="K3" s="628"/>
      <c r="L3" s="628"/>
      <c r="M3" s="628"/>
      <c r="N3" s="628"/>
      <c r="O3" s="628"/>
      <c r="P3" s="628"/>
    </row>
    <row r="4" spans="1:16" s="1" customFormat="1" ht="18" customHeight="1">
      <c r="A4" s="27"/>
      <c r="B4" s="27"/>
      <c r="C4" s="27"/>
      <c r="D4" s="27"/>
      <c r="E4" s="27"/>
      <c r="F4" s="27"/>
      <c r="G4" s="27"/>
      <c r="H4" s="628"/>
      <c r="I4" s="628"/>
      <c r="J4" s="628"/>
      <c r="K4" s="628"/>
      <c r="L4" s="628"/>
      <c r="M4" s="628"/>
      <c r="N4" s="628"/>
      <c r="O4" s="628"/>
      <c r="P4" s="628"/>
    </row>
    <row r="5" spans="1:16" s="1" customFormat="1" ht="18" customHeight="1">
      <c r="A5" s="27"/>
      <c r="B5" s="27"/>
      <c r="C5" s="27"/>
      <c r="D5" s="27"/>
      <c r="E5" s="27"/>
      <c r="F5" s="27"/>
      <c r="G5" s="27"/>
      <c r="H5" s="628"/>
      <c r="I5" s="628"/>
      <c r="J5" s="628"/>
      <c r="K5" s="628"/>
      <c r="L5" s="628"/>
      <c r="M5" s="628"/>
      <c r="N5" s="628"/>
      <c r="O5" s="628"/>
      <c r="P5" s="628"/>
    </row>
    <row r="6" spans="1:16" s="1" customFormat="1" ht="27.75" customHeight="1">
      <c r="A6" s="27"/>
      <c r="B6" s="27"/>
      <c r="C6" s="27"/>
      <c r="D6" s="27"/>
      <c r="E6" s="27"/>
      <c r="F6" s="27"/>
      <c r="G6" s="27"/>
      <c r="H6" s="628"/>
      <c r="I6" s="628"/>
      <c r="J6" s="628"/>
      <c r="K6" s="628"/>
      <c r="L6" s="628"/>
      <c r="M6" s="628"/>
      <c r="N6" s="628"/>
      <c r="O6" s="628"/>
      <c r="P6" s="628"/>
    </row>
    <row r="7" spans="1:16" s="1" customFormat="1" ht="18" customHeight="1">
      <c r="A7" s="27"/>
      <c r="B7" s="746" t="s">
        <v>312</v>
      </c>
      <c r="C7" s="746"/>
      <c r="D7" s="746"/>
      <c r="E7" s="746"/>
      <c r="F7" s="746"/>
      <c r="G7" s="746"/>
      <c r="H7" s="746"/>
      <c r="I7" s="746"/>
      <c r="J7" s="746"/>
      <c r="K7" s="746"/>
      <c r="L7" s="746"/>
      <c r="M7" s="746"/>
      <c r="N7" s="746"/>
      <c r="O7" s="746"/>
      <c r="P7" s="746"/>
    </row>
    <row r="8" spans="1:16" s="1" customFormat="1">
      <c r="A8" s="28"/>
      <c r="B8" s="28"/>
      <c r="C8" s="29"/>
      <c r="D8" s="28"/>
      <c r="E8" s="28"/>
      <c r="F8" s="28"/>
      <c r="G8" s="27"/>
      <c r="H8" s="28"/>
      <c r="I8" s="78"/>
      <c r="J8" s="21"/>
      <c r="K8" s="28"/>
      <c r="L8" s="28"/>
      <c r="M8" s="28"/>
      <c r="N8" s="7"/>
    </row>
    <row r="9" spans="1:16" ht="19.7" customHeight="1">
      <c r="A9" s="647" t="s">
        <v>0</v>
      </c>
      <c r="B9" s="647" t="s">
        <v>313</v>
      </c>
      <c r="C9" s="647" t="s">
        <v>314</v>
      </c>
      <c r="D9" s="647" t="s">
        <v>315</v>
      </c>
      <c r="E9" s="647" t="s">
        <v>316</v>
      </c>
      <c r="F9" s="660" t="s">
        <v>317</v>
      </c>
      <c r="G9" s="660" t="s">
        <v>318</v>
      </c>
      <c r="H9" s="573" t="s">
        <v>319</v>
      </c>
      <c r="I9" s="647" t="s">
        <v>320</v>
      </c>
      <c r="J9" s="647"/>
      <c r="K9" s="647"/>
      <c r="L9" s="647"/>
      <c r="M9" s="681"/>
      <c r="N9" s="573" t="s">
        <v>321</v>
      </c>
      <c r="O9" s="573" t="s">
        <v>322</v>
      </c>
      <c r="P9" s="573" t="s">
        <v>323</v>
      </c>
    </row>
    <row r="10" spans="1:16" ht="66.75" customHeight="1">
      <c r="A10" s="647"/>
      <c r="B10" s="647"/>
      <c r="C10" s="647"/>
      <c r="D10" s="647"/>
      <c r="E10" s="647"/>
      <c r="F10" s="661"/>
      <c r="G10" s="661"/>
      <c r="H10" s="573"/>
      <c r="I10" s="80" t="s">
        <v>324</v>
      </c>
      <c r="J10" s="81" t="s">
        <v>325</v>
      </c>
      <c r="K10" s="82" t="s">
        <v>326</v>
      </c>
      <c r="L10" s="82" t="s">
        <v>327</v>
      </c>
      <c r="M10" s="83" t="s">
        <v>328</v>
      </c>
      <c r="N10" s="573"/>
      <c r="O10" s="573"/>
      <c r="P10" s="573"/>
    </row>
    <row r="11" spans="1:16">
      <c r="A11" s="31">
        <v>1</v>
      </c>
      <c r="B11" s="31">
        <v>2</v>
      </c>
      <c r="C11" s="31">
        <v>3</v>
      </c>
      <c r="D11" s="31">
        <v>4</v>
      </c>
      <c r="E11" s="31">
        <v>5</v>
      </c>
      <c r="F11" s="31">
        <v>6</v>
      </c>
      <c r="G11" s="31">
        <v>7</v>
      </c>
      <c r="H11" s="31">
        <v>8</v>
      </c>
      <c r="I11" s="84">
        <v>9</v>
      </c>
      <c r="J11" s="31">
        <v>10</v>
      </c>
      <c r="K11" s="31">
        <v>11</v>
      </c>
      <c r="L11" s="31">
        <v>12</v>
      </c>
      <c r="M11" s="31">
        <v>13</v>
      </c>
      <c r="N11" s="31">
        <v>14</v>
      </c>
      <c r="O11" s="31">
        <v>15</v>
      </c>
      <c r="P11" s="31">
        <v>16</v>
      </c>
    </row>
    <row r="12" spans="1:16" ht="15" customHeight="1">
      <c r="A12" s="747" t="s">
        <v>368</v>
      </c>
      <c r="B12" s="748"/>
      <c r="C12" s="748"/>
      <c r="D12" s="748"/>
      <c r="E12" s="748"/>
      <c r="F12" s="748"/>
      <c r="G12" s="748"/>
      <c r="H12" s="748"/>
      <c r="I12" s="748"/>
      <c r="J12" s="748"/>
      <c r="K12" s="748"/>
      <c r="L12" s="748"/>
      <c r="M12" s="748"/>
      <c r="N12" s="748"/>
      <c r="O12" s="748"/>
      <c r="P12" s="749"/>
    </row>
    <row r="13" spans="1:16" ht="15" customHeight="1">
      <c r="A13" s="747" t="s">
        <v>369</v>
      </c>
      <c r="B13" s="748"/>
      <c r="C13" s="748"/>
      <c r="D13" s="748"/>
      <c r="E13" s="748"/>
      <c r="F13" s="748"/>
      <c r="G13" s="748"/>
      <c r="H13" s="748"/>
      <c r="I13" s="748"/>
      <c r="J13" s="748"/>
      <c r="K13" s="748"/>
      <c r="L13" s="748"/>
      <c r="M13" s="748"/>
      <c r="N13" s="748"/>
      <c r="O13" s="748"/>
      <c r="P13" s="749"/>
    </row>
    <row r="14" spans="1:16" ht="61.5" customHeight="1">
      <c r="A14" s="32">
        <v>1</v>
      </c>
      <c r="B14" s="33" t="s">
        <v>378</v>
      </c>
      <c r="C14" s="37" t="s">
        <v>329</v>
      </c>
      <c r="D14" s="37" t="s">
        <v>1</v>
      </c>
      <c r="E14" s="37" t="s">
        <v>57</v>
      </c>
      <c r="F14" s="37" t="s">
        <v>349</v>
      </c>
      <c r="G14" s="32">
        <v>5.9</v>
      </c>
      <c r="H14" s="32">
        <v>4.5</v>
      </c>
      <c r="I14" s="85">
        <v>5.2</v>
      </c>
      <c r="J14" s="32">
        <v>5.6</v>
      </c>
      <c r="K14" s="32">
        <v>5.6</v>
      </c>
      <c r="L14" s="32">
        <v>5.8</v>
      </c>
      <c r="M14" s="42">
        <v>5.9</v>
      </c>
      <c r="N14" s="86"/>
      <c r="O14" s="87"/>
      <c r="P14" s="87"/>
    </row>
    <row r="15" spans="1:16" ht="60">
      <c r="A15" s="32">
        <v>2</v>
      </c>
      <c r="B15" s="33" t="s">
        <v>379</v>
      </c>
      <c r="C15" s="37" t="s">
        <v>329</v>
      </c>
      <c r="D15" s="37" t="s">
        <v>1</v>
      </c>
      <c r="E15" s="37" t="s">
        <v>57</v>
      </c>
      <c r="F15" s="37" t="s">
        <v>349</v>
      </c>
      <c r="G15" s="32">
        <v>111.1</v>
      </c>
      <c r="H15" s="32">
        <v>117.1</v>
      </c>
      <c r="I15" s="85">
        <v>124.8</v>
      </c>
      <c r="J15" s="32">
        <v>133.4</v>
      </c>
      <c r="K15" s="32">
        <v>142.30000000000001</v>
      </c>
      <c r="L15" s="88">
        <v>152</v>
      </c>
      <c r="M15" s="89">
        <v>153</v>
      </c>
      <c r="N15" s="86"/>
      <c r="O15" s="87"/>
      <c r="P15" s="87"/>
    </row>
    <row r="16" spans="1:16" ht="15.75" customHeight="1">
      <c r="A16" s="32" t="s">
        <v>4</v>
      </c>
      <c r="B16" s="608" t="s">
        <v>330</v>
      </c>
      <c r="C16" s="609"/>
      <c r="D16" s="609"/>
      <c r="E16" s="609"/>
      <c r="F16" s="609"/>
      <c r="G16" s="609"/>
      <c r="H16" s="609"/>
      <c r="I16" s="609"/>
      <c r="J16" s="609"/>
      <c r="K16" s="609"/>
      <c r="L16" s="609"/>
      <c r="M16" s="609"/>
      <c r="N16" s="609"/>
      <c r="O16" s="609"/>
      <c r="P16" s="610"/>
    </row>
    <row r="17" spans="1:16" ht="15.75" customHeight="1">
      <c r="A17" s="34"/>
      <c r="B17" s="608" t="s">
        <v>331</v>
      </c>
      <c r="C17" s="609"/>
      <c r="D17" s="609"/>
      <c r="E17" s="609"/>
      <c r="F17" s="609"/>
      <c r="G17" s="609"/>
      <c r="H17" s="609"/>
      <c r="I17" s="609"/>
      <c r="J17" s="609"/>
      <c r="K17" s="609"/>
      <c r="L17" s="609"/>
      <c r="M17" s="609"/>
      <c r="N17" s="609"/>
      <c r="O17" s="609"/>
      <c r="P17" s="610"/>
    </row>
    <row r="18" spans="1:16" s="2" customFormat="1" ht="54.75" customHeight="1">
      <c r="A18" s="35"/>
      <c r="B18" s="36" t="s">
        <v>375</v>
      </c>
      <c r="C18" s="37"/>
      <c r="D18" s="37"/>
      <c r="E18" s="37"/>
      <c r="F18" s="38"/>
      <c r="G18" s="38"/>
      <c r="H18" s="38"/>
      <c r="I18" s="38"/>
      <c r="J18" s="90"/>
      <c r="K18" s="90"/>
      <c r="L18" s="90"/>
      <c r="M18" s="91"/>
      <c r="N18" s="37"/>
      <c r="O18" s="92"/>
      <c r="P18" s="36"/>
    </row>
    <row r="19" spans="1:16" s="2" customFormat="1" ht="60.75" customHeight="1">
      <c r="A19" s="35"/>
      <c r="B19" s="36" t="s">
        <v>332</v>
      </c>
      <c r="C19" s="37" t="s">
        <v>333</v>
      </c>
      <c r="D19" s="37" t="s">
        <v>1</v>
      </c>
      <c r="E19" s="37" t="s">
        <v>5</v>
      </c>
      <c r="F19" s="38" t="s">
        <v>3</v>
      </c>
      <c r="G19" s="39">
        <v>818.59500000000003</v>
      </c>
      <c r="H19" s="39">
        <v>1061.7425000000001</v>
      </c>
      <c r="I19" s="39">
        <v>1125.6819</v>
      </c>
      <c r="J19" s="39">
        <v>1181.965995</v>
      </c>
      <c r="K19" s="39">
        <v>1241.06429475</v>
      </c>
      <c r="L19" s="39">
        <v>1303.1175094875</v>
      </c>
      <c r="M19" s="93">
        <v>1368.2733849618801</v>
      </c>
      <c r="N19" s="37"/>
      <c r="O19" s="92"/>
      <c r="P19" s="36"/>
    </row>
    <row r="20" spans="1:16" s="2" customFormat="1" ht="60.75" customHeight="1">
      <c r="A20" s="35"/>
      <c r="B20" s="36" t="s">
        <v>334</v>
      </c>
      <c r="C20" s="37" t="s">
        <v>333</v>
      </c>
      <c r="D20" s="37" t="s">
        <v>1</v>
      </c>
      <c r="E20" s="37" t="s">
        <v>5</v>
      </c>
      <c r="F20" s="38" t="s">
        <v>3</v>
      </c>
      <c r="G20" s="39">
        <v>534.30100000000004</v>
      </c>
      <c r="H20" s="39">
        <v>700</v>
      </c>
      <c r="I20" s="39">
        <v>735</v>
      </c>
      <c r="J20" s="39">
        <v>771.75</v>
      </c>
      <c r="K20" s="39">
        <v>810.33749999999998</v>
      </c>
      <c r="L20" s="39">
        <v>850.854375</v>
      </c>
      <c r="M20" s="93">
        <v>893.39709374999995</v>
      </c>
      <c r="N20" s="37"/>
      <c r="O20" s="92"/>
      <c r="P20" s="36"/>
    </row>
    <row r="21" spans="1:16" s="3" customFormat="1" ht="84" customHeight="1">
      <c r="A21" s="37">
        <v>1</v>
      </c>
      <c r="B21" s="40" t="s">
        <v>335</v>
      </c>
      <c r="C21" s="172" t="s">
        <v>344</v>
      </c>
      <c r="D21" s="95" t="s">
        <v>345</v>
      </c>
      <c r="E21" s="43" t="s">
        <v>346</v>
      </c>
      <c r="F21" s="44" t="s">
        <v>347</v>
      </c>
      <c r="G21" s="41"/>
      <c r="H21" s="41">
        <v>285</v>
      </c>
      <c r="I21" s="41"/>
      <c r="J21" s="41"/>
      <c r="K21" s="40"/>
      <c r="L21" s="40"/>
      <c r="M21" s="41"/>
      <c r="N21" s="41" t="s">
        <v>366</v>
      </c>
      <c r="O21" s="37"/>
      <c r="P21" s="37" t="s">
        <v>370</v>
      </c>
    </row>
    <row r="22" spans="1:16" s="3" customFormat="1" ht="84" customHeight="1">
      <c r="A22" s="37">
        <v>2</v>
      </c>
      <c r="B22" s="45" t="s">
        <v>336</v>
      </c>
      <c r="C22" s="41" t="s">
        <v>348</v>
      </c>
      <c r="D22" s="95" t="s">
        <v>345</v>
      </c>
      <c r="E22" s="43" t="s">
        <v>346</v>
      </c>
      <c r="F22" s="38" t="s">
        <v>349</v>
      </c>
      <c r="G22" s="41"/>
      <c r="H22" s="41"/>
      <c r="I22" s="41">
        <v>9.1999999999999993</v>
      </c>
      <c r="J22" s="41"/>
      <c r="K22" s="40"/>
      <c r="L22" s="40"/>
      <c r="M22" s="41"/>
      <c r="N22" s="41" t="s">
        <v>367</v>
      </c>
      <c r="O22" s="37"/>
      <c r="P22" s="174" t="s">
        <v>371</v>
      </c>
    </row>
    <row r="23" spans="1:16" s="3" customFormat="1" ht="84" customHeight="1">
      <c r="A23" s="37">
        <v>3</v>
      </c>
      <c r="B23" s="40" t="s">
        <v>337</v>
      </c>
      <c r="C23" s="41" t="s">
        <v>350</v>
      </c>
      <c r="D23" s="95" t="s">
        <v>345</v>
      </c>
      <c r="E23" s="43" t="s">
        <v>346</v>
      </c>
      <c r="F23" s="38" t="s">
        <v>349</v>
      </c>
      <c r="G23" s="41">
        <v>27.5</v>
      </c>
      <c r="H23" s="41"/>
      <c r="I23" s="41"/>
      <c r="J23" s="41"/>
      <c r="K23" s="40"/>
      <c r="L23" s="40"/>
      <c r="M23" s="41"/>
      <c r="N23" s="41" t="s">
        <v>366</v>
      </c>
      <c r="O23" s="37"/>
      <c r="P23" s="37" t="s">
        <v>372</v>
      </c>
    </row>
    <row r="24" spans="1:16" s="3" customFormat="1" ht="84" customHeight="1">
      <c r="A24" s="37">
        <v>4</v>
      </c>
      <c r="B24" s="46" t="s">
        <v>338</v>
      </c>
      <c r="C24" s="47" t="s">
        <v>351</v>
      </c>
      <c r="D24" s="95" t="s">
        <v>345</v>
      </c>
      <c r="E24" s="43" t="s">
        <v>346</v>
      </c>
      <c r="F24" s="38" t="s">
        <v>349</v>
      </c>
      <c r="G24" s="41"/>
      <c r="H24" s="41">
        <v>10</v>
      </c>
      <c r="I24" s="41"/>
      <c r="J24" s="41"/>
      <c r="K24" s="40"/>
      <c r="L24" s="40"/>
      <c r="M24" s="41"/>
      <c r="N24" s="41" t="s">
        <v>366</v>
      </c>
      <c r="O24" s="37"/>
      <c r="P24" s="37" t="s">
        <v>373</v>
      </c>
    </row>
    <row r="25" spans="1:16" s="3" customFormat="1" ht="84" customHeight="1">
      <c r="A25" s="37">
        <v>5</v>
      </c>
      <c r="B25" s="48" t="s">
        <v>339</v>
      </c>
      <c r="C25" s="41" t="s">
        <v>352</v>
      </c>
      <c r="D25" s="95" t="s">
        <v>345</v>
      </c>
      <c r="E25" s="43" t="s">
        <v>346</v>
      </c>
      <c r="F25" s="38" t="s">
        <v>349</v>
      </c>
      <c r="G25" s="37"/>
      <c r="H25" s="37">
        <v>32.6</v>
      </c>
      <c r="I25" s="37"/>
      <c r="J25" s="94"/>
      <c r="K25" s="37"/>
      <c r="L25" s="37"/>
      <c r="M25" s="37"/>
      <c r="N25" s="41" t="s">
        <v>366</v>
      </c>
      <c r="O25" s="37"/>
      <c r="P25" s="37" t="s">
        <v>372</v>
      </c>
    </row>
    <row r="26" spans="1:16" s="3" customFormat="1" ht="84" customHeight="1">
      <c r="A26" s="37">
        <v>6</v>
      </c>
      <c r="B26" s="48" t="s">
        <v>340</v>
      </c>
      <c r="C26" s="49" t="s">
        <v>350</v>
      </c>
      <c r="D26" s="95" t="s">
        <v>345</v>
      </c>
      <c r="E26" s="43" t="s">
        <v>346</v>
      </c>
      <c r="F26" s="38" t="s">
        <v>349</v>
      </c>
      <c r="G26" s="37"/>
      <c r="H26" s="37">
        <v>5</v>
      </c>
      <c r="I26" s="37"/>
      <c r="J26" s="37"/>
      <c r="K26" s="94"/>
      <c r="L26" s="37"/>
      <c r="M26" s="37"/>
      <c r="N26" s="95" t="s">
        <v>366</v>
      </c>
      <c r="O26" s="37"/>
      <c r="P26" s="37" t="s">
        <v>373</v>
      </c>
    </row>
    <row r="27" spans="1:16" s="3" customFormat="1" ht="84" customHeight="1">
      <c r="A27" s="37">
        <v>7</v>
      </c>
      <c r="B27" s="48" t="s">
        <v>341</v>
      </c>
      <c r="C27" s="49" t="s">
        <v>353</v>
      </c>
      <c r="D27" s="95" t="s">
        <v>345</v>
      </c>
      <c r="E27" s="43" t="s">
        <v>346</v>
      </c>
      <c r="F27" s="38" t="s">
        <v>349</v>
      </c>
      <c r="G27" s="37"/>
      <c r="H27" s="37">
        <v>39.4</v>
      </c>
      <c r="I27" s="37"/>
      <c r="J27" s="37"/>
      <c r="K27" s="96"/>
      <c r="L27" s="94"/>
      <c r="M27" s="94"/>
      <c r="N27" s="95" t="s">
        <v>366</v>
      </c>
      <c r="O27" s="37"/>
      <c r="P27" s="37" t="s">
        <v>372</v>
      </c>
    </row>
    <row r="28" spans="1:16" s="3" customFormat="1" ht="84" customHeight="1">
      <c r="A28" s="37">
        <v>8</v>
      </c>
      <c r="B28" s="48" t="s">
        <v>342</v>
      </c>
      <c r="C28" s="49" t="s">
        <v>354</v>
      </c>
      <c r="D28" s="95" t="s">
        <v>345</v>
      </c>
      <c r="E28" s="43" t="s">
        <v>346</v>
      </c>
      <c r="F28" s="38" t="s">
        <v>349</v>
      </c>
      <c r="G28" s="37"/>
      <c r="H28" s="37"/>
      <c r="I28" s="37">
        <v>40</v>
      </c>
      <c r="J28" s="37"/>
      <c r="K28" s="37"/>
      <c r="L28" s="94"/>
      <c r="M28" s="94"/>
      <c r="N28" s="95" t="s">
        <v>366</v>
      </c>
      <c r="O28" s="37"/>
      <c r="P28" s="174" t="s">
        <v>374</v>
      </c>
    </row>
    <row r="29" spans="1:16" s="2" customFormat="1" ht="84" customHeight="1">
      <c r="A29" s="37">
        <v>9</v>
      </c>
      <c r="B29" s="48" t="s">
        <v>343</v>
      </c>
      <c r="C29" s="49" t="s">
        <v>355</v>
      </c>
      <c r="D29" s="95" t="s">
        <v>345</v>
      </c>
      <c r="E29" s="43" t="s">
        <v>346</v>
      </c>
      <c r="F29" s="38" t="s">
        <v>349</v>
      </c>
      <c r="G29" s="37"/>
      <c r="H29" s="37">
        <v>37.9</v>
      </c>
      <c r="I29" s="37"/>
      <c r="J29" s="37"/>
      <c r="K29" s="37"/>
      <c r="L29" s="94"/>
      <c r="M29" s="94"/>
      <c r="N29" s="95" t="s">
        <v>366</v>
      </c>
      <c r="O29" s="37"/>
      <c r="P29" s="37" t="s">
        <v>373</v>
      </c>
    </row>
    <row r="30" spans="1:16" s="2" customFormat="1" ht="60.75" customHeight="1">
      <c r="A30" s="35"/>
      <c r="B30" s="36" t="s">
        <v>356</v>
      </c>
      <c r="C30" s="37" t="s">
        <v>333</v>
      </c>
      <c r="D30" s="37" t="s">
        <v>1</v>
      </c>
      <c r="E30" s="37" t="s">
        <v>346</v>
      </c>
      <c r="F30" s="38" t="s">
        <v>349</v>
      </c>
      <c r="G30" s="39">
        <v>7374.6120000000001</v>
      </c>
      <c r="H30" s="39">
        <v>7958</v>
      </c>
      <c r="I30" s="39">
        <v>8597.7999999999993</v>
      </c>
      <c r="J30" s="39">
        <v>9289.1</v>
      </c>
      <c r="K30" s="39">
        <v>10036.051600000001</v>
      </c>
      <c r="L30" s="39">
        <v>10941.399224000001</v>
      </c>
      <c r="M30" s="93">
        <v>11928.438432159999</v>
      </c>
      <c r="N30" s="37"/>
      <c r="O30" s="92"/>
      <c r="P30" s="36"/>
    </row>
    <row r="31" spans="1:16" s="4" customFormat="1" ht="31.5">
      <c r="A31" s="51"/>
      <c r="B31" s="52" t="s">
        <v>360</v>
      </c>
      <c r="C31" s="51" t="s">
        <v>357</v>
      </c>
      <c r="D31" s="53" t="s">
        <v>358</v>
      </c>
      <c r="E31" s="54" t="s">
        <v>346</v>
      </c>
      <c r="F31" s="54" t="s">
        <v>347</v>
      </c>
      <c r="G31" s="55"/>
      <c r="H31" s="51">
        <v>50</v>
      </c>
      <c r="I31" s="98"/>
      <c r="J31" s="55"/>
      <c r="K31" s="98"/>
      <c r="L31" s="55"/>
      <c r="M31" s="55"/>
      <c r="N31" s="95" t="s">
        <v>366</v>
      </c>
      <c r="O31" s="51"/>
      <c r="P31" s="37" t="s">
        <v>372</v>
      </c>
    </row>
    <row r="32" spans="1:16" s="4" customFormat="1" ht="31.5">
      <c r="A32" s="51"/>
      <c r="B32" s="52" t="s">
        <v>361</v>
      </c>
      <c r="C32" s="51" t="s">
        <v>359</v>
      </c>
      <c r="D32" s="53" t="s">
        <v>358</v>
      </c>
      <c r="E32" s="54" t="s">
        <v>346</v>
      </c>
      <c r="F32" s="54" t="s">
        <v>347</v>
      </c>
      <c r="G32" s="55"/>
      <c r="H32" s="55"/>
      <c r="I32" s="98">
        <v>45</v>
      </c>
      <c r="J32" s="55"/>
      <c r="K32" s="98"/>
      <c r="L32" s="55"/>
      <c r="M32" s="55"/>
      <c r="N32" s="95" t="s">
        <v>366</v>
      </c>
      <c r="O32" s="51"/>
      <c r="P32" s="174" t="s">
        <v>374</v>
      </c>
    </row>
    <row r="33" spans="1:16" s="5" customFormat="1" ht="17.25" customHeight="1">
      <c r="A33" s="56"/>
      <c r="B33" s="130" t="s">
        <v>362</v>
      </c>
      <c r="C33" s="57"/>
      <c r="D33" s="57"/>
      <c r="E33" s="57"/>
      <c r="F33" s="57"/>
      <c r="G33" s="58">
        <f>G35+G36+G37</f>
        <v>27.5</v>
      </c>
      <c r="H33" s="58">
        <f t="shared" ref="H33:M33" si="0">H35+H36+H37</f>
        <v>459.9</v>
      </c>
      <c r="I33" s="58">
        <f t="shared" si="0"/>
        <v>94.2</v>
      </c>
      <c r="J33" s="100">
        <f t="shared" si="0"/>
        <v>0</v>
      </c>
      <c r="K33" s="58">
        <f t="shared" si="0"/>
        <v>0</v>
      </c>
      <c r="L33" s="58">
        <f t="shared" si="0"/>
        <v>0</v>
      </c>
      <c r="M33" s="58">
        <f t="shared" si="0"/>
        <v>0</v>
      </c>
      <c r="N33" s="57"/>
      <c r="O33" s="57"/>
      <c r="P33" s="57"/>
    </row>
    <row r="34" spans="1:16" s="5" customFormat="1" ht="17.25" customHeight="1">
      <c r="A34" s="56"/>
      <c r="B34" s="130" t="s">
        <v>10</v>
      </c>
      <c r="C34" s="57"/>
      <c r="D34" s="57"/>
      <c r="E34" s="57"/>
      <c r="F34" s="57"/>
      <c r="G34" s="58"/>
      <c r="H34" s="58"/>
      <c r="I34" s="58"/>
      <c r="J34" s="100"/>
      <c r="K34" s="58"/>
      <c r="L34" s="58"/>
      <c r="M34" s="58"/>
      <c r="N34" s="57"/>
      <c r="O34" s="57"/>
      <c r="P34" s="57"/>
    </row>
    <row r="35" spans="1:16" s="5" customFormat="1" ht="17.25" customHeight="1">
      <c r="A35" s="56"/>
      <c r="B35" s="130" t="s">
        <v>11</v>
      </c>
      <c r="C35" s="57"/>
      <c r="D35" s="57"/>
      <c r="E35" s="57"/>
      <c r="F35" s="57"/>
      <c r="G35" s="58"/>
      <c r="H35" s="58"/>
      <c r="I35" s="58"/>
      <c r="J35" s="100"/>
      <c r="K35" s="58"/>
      <c r="L35" s="58"/>
      <c r="M35" s="58"/>
      <c r="N35" s="57"/>
      <c r="O35" s="57"/>
      <c r="P35" s="57"/>
    </row>
    <row r="36" spans="1:16" s="5" customFormat="1" ht="17.25" customHeight="1">
      <c r="A36" s="56"/>
      <c r="B36" s="130" t="s">
        <v>363</v>
      </c>
      <c r="C36" s="57"/>
      <c r="D36" s="57"/>
      <c r="E36" s="57"/>
      <c r="F36" s="57"/>
      <c r="G36" s="58"/>
      <c r="H36" s="58"/>
      <c r="I36" s="58"/>
      <c r="J36" s="100"/>
      <c r="K36" s="58"/>
      <c r="L36" s="58"/>
      <c r="M36" s="58"/>
      <c r="N36" s="57"/>
      <c r="O36" s="57"/>
      <c r="P36" s="57"/>
    </row>
    <row r="37" spans="1:16" s="5" customFormat="1" ht="17.25" customHeight="1">
      <c r="A37" s="56"/>
      <c r="B37" s="130" t="s">
        <v>364</v>
      </c>
      <c r="C37" s="57"/>
      <c r="D37" s="57"/>
      <c r="E37" s="57"/>
      <c r="F37" s="57"/>
      <c r="G37" s="58">
        <f>G21+G22+G23+G24+G25+G26+G27+G28+G29+G31+G32</f>
        <v>27.5</v>
      </c>
      <c r="H37" s="58">
        <f t="shared" ref="H37:M37" si="1">H21+H22+H23+H24+H25+H26+H27+H28+H29+H31+H32</f>
        <v>459.9</v>
      </c>
      <c r="I37" s="58">
        <f t="shared" si="1"/>
        <v>94.2</v>
      </c>
      <c r="J37" s="58">
        <f t="shared" si="1"/>
        <v>0</v>
      </c>
      <c r="K37" s="58">
        <f t="shared" si="1"/>
        <v>0</v>
      </c>
      <c r="L37" s="58">
        <f t="shared" si="1"/>
        <v>0</v>
      </c>
      <c r="M37" s="58">
        <f t="shared" si="1"/>
        <v>0</v>
      </c>
      <c r="N37" s="57"/>
      <c r="O37" s="57"/>
      <c r="P37" s="57"/>
    </row>
    <row r="38" spans="1:16" s="6" customFormat="1" ht="65.25" hidden="1" customHeight="1">
      <c r="A38" s="59">
        <v>3</v>
      </c>
      <c r="B38" s="60" t="s">
        <v>13</v>
      </c>
      <c r="C38" s="61" t="s">
        <v>14</v>
      </c>
      <c r="D38" s="61" t="s">
        <v>14</v>
      </c>
      <c r="E38" s="61" t="s">
        <v>15</v>
      </c>
      <c r="F38" s="61"/>
      <c r="G38" s="61">
        <v>1.6</v>
      </c>
      <c r="H38" s="61">
        <v>3.5</v>
      </c>
      <c r="I38" s="101">
        <v>4.8</v>
      </c>
      <c r="J38" s="32">
        <v>6.8</v>
      </c>
      <c r="K38" s="61">
        <v>9.3000000000000007</v>
      </c>
      <c r="L38" s="61">
        <v>11.7</v>
      </c>
      <c r="M38" s="102"/>
      <c r="N38" s="103"/>
      <c r="O38" s="104"/>
      <c r="P38" s="104"/>
    </row>
    <row r="39" spans="1:16" s="6" customFormat="1" ht="78" hidden="1" customHeight="1">
      <c r="A39" s="59">
        <v>4</v>
      </c>
      <c r="B39" s="62" t="s">
        <v>16</v>
      </c>
      <c r="C39" s="61" t="s">
        <v>14</v>
      </c>
      <c r="D39" s="61" t="s">
        <v>14</v>
      </c>
      <c r="E39" s="61" t="s">
        <v>2</v>
      </c>
      <c r="F39" s="61"/>
      <c r="G39" s="63">
        <v>6</v>
      </c>
      <c r="H39" s="63">
        <v>6.1</v>
      </c>
      <c r="I39" s="101">
        <v>7</v>
      </c>
      <c r="J39" s="88">
        <v>8</v>
      </c>
      <c r="K39" s="63">
        <v>10</v>
      </c>
      <c r="L39" s="61">
        <v>12.5</v>
      </c>
      <c r="M39" s="102"/>
      <c r="N39" s="103"/>
      <c r="O39" s="104"/>
      <c r="P39" s="104"/>
    </row>
    <row r="40" spans="1:16" s="6" customFormat="1" ht="23.25" hidden="1" customHeight="1">
      <c r="A40" s="64" t="s">
        <v>17</v>
      </c>
      <c r="B40" s="750" t="s">
        <v>18</v>
      </c>
      <c r="C40" s="751"/>
      <c r="D40" s="751"/>
      <c r="E40" s="751"/>
      <c r="F40" s="751"/>
      <c r="G40" s="751"/>
      <c r="H40" s="751"/>
      <c r="I40" s="751"/>
      <c r="J40" s="751"/>
      <c r="K40" s="751"/>
      <c r="L40" s="751"/>
      <c r="M40" s="751"/>
      <c r="N40" s="751"/>
      <c r="O40" s="751"/>
      <c r="P40" s="752"/>
    </row>
    <row r="41" spans="1:16" s="6" customFormat="1" ht="28.5" hidden="1">
      <c r="A41" s="64" t="s">
        <v>19</v>
      </c>
      <c r="B41" s="65" t="s">
        <v>20</v>
      </c>
      <c r="C41" s="61" t="s">
        <v>14</v>
      </c>
      <c r="D41" s="61" t="s">
        <v>21</v>
      </c>
      <c r="E41" s="61" t="s">
        <v>15</v>
      </c>
      <c r="F41" s="61"/>
      <c r="G41" s="61">
        <v>1.68</v>
      </c>
      <c r="H41" s="61">
        <v>2.2999999999999998</v>
      </c>
      <c r="I41" s="101">
        <v>5.0999999999999996</v>
      </c>
      <c r="J41" s="32">
        <v>6.4</v>
      </c>
      <c r="K41" s="61">
        <v>8.5</v>
      </c>
      <c r="L41" s="61">
        <v>11.7</v>
      </c>
      <c r="M41" s="102"/>
      <c r="N41" s="103"/>
      <c r="O41" s="104"/>
      <c r="P41" s="104"/>
    </row>
    <row r="42" spans="1:16" s="6" customFormat="1" ht="21" hidden="1" customHeight="1">
      <c r="A42" s="66"/>
      <c r="B42" s="753" t="s">
        <v>22</v>
      </c>
      <c r="C42" s="753"/>
      <c r="D42" s="753"/>
      <c r="E42" s="753"/>
      <c r="F42" s="753"/>
      <c r="G42" s="753"/>
      <c r="H42" s="753"/>
      <c r="I42" s="753"/>
      <c r="J42" s="753"/>
      <c r="K42" s="753"/>
      <c r="L42" s="753"/>
      <c r="M42" s="754"/>
      <c r="N42" s="105"/>
      <c r="O42" s="106"/>
      <c r="P42" s="106"/>
    </row>
    <row r="43" spans="1:16" s="5" customFormat="1" ht="19.5" hidden="1" customHeight="1">
      <c r="A43" s="728"/>
      <c r="B43" s="712" t="s">
        <v>23</v>
      </c>
      <c r="C43" s="630" t="s">
        <v>24</v>
      </c>
      <c r="D43" s="630" t="s">
        <v>25</v>
      </c>
      <c r="E43" s="68" t="s">
        <v>26</v>
      </c>
      <c r="F43" s="758" t="s">
        <v>7</v>
      </c>
      <c r="G43" s="70"/>
      <c r="H43" s="71"/>
      <c r="I43" s="107"/>
      <c r="J43" s="108"/>
      <c r="K43" s="70">
        <v>0.1</v>
      </c>
      <c r="L43" s="71"/>
      <c r="M43" s="109"/>
      <c r="N43" s="630" t="s">
        <v>27</v>
      </c>
      <c r="O43" s="565"/>
      <c r="P43" s="630" t="s">
        <v>28</v>
      </c>
    </row>
    <row r="44" spans="1:16" s="5" customFormat="1" ht="61.5" hidden="1" customHeight="1">
      <c r="A44" s="729"/>
      <c r="B44" s="713"/>
      <c r="C44" s="631"/>
      <c r="D44" s="631"/>
      <c r="E44" s="68" t="s">
        <v>5</v>
      </c>
      <c r="F44" s="759"/>
      <c r="G44" s="70"/>
      <c r="H44" s="71"/>
      <c r="I44" s="107"/>
      <c r="J44" s="108"/>
      <c r="K44" s="110">
        <v>140316</v>
      </c>
      <c r="L44" s="71"/>
      <c r="M44" s="109"/>
      <c r="N44" s="631"/>
      <c r="O44" s="566"/>
      <c r="P44" s="631"/>
    </row>
    <row r="45" spans="1:16" s="5" customFormat="1" ht="16.5" hidden="1" customHeight="1">
      <c r="A45" s="728"/>
      <c r="B45" s="714" t="s">
        <v>29</v>
      </c>
      <c r="C45" s="630" t="s">
        <v>30</v>
      </c>
      <c r="D45" s="630" t="s">
        <v>25</v>
      </c>
      <c r="E45" s="68" t="s">
        <v>26</v>
      </c>
      <c r="F45" s="758" t="s">
        <v>7</v>
      </c>
      <c r="G45" s="70"/>
      <c r="H45" s="71"/>
      <c r="I45" s="107"/>
      <c r="J45" s="112">
        <v>1.4E-3</v>
      </c>
      <c r="K45" s="70"/>
      <c r="L45" s="71"/>
      <c r="M45" s="109"/>
      <c r="N45" s="630" t="s">
        <v>27</v>
      </c>
      <c r="O45" s="565"/>
      <c r="P45" s="632" t="s">
        <v>31</v>
      </c>
    </row>
    <row r="46" spans="1:16" s="5" customFormat="1" ht="45" hidden="1" customHeight="1">
      <c r="A46" s="729"/>
      <c r="B46" s="715"/>
      <c r="C46" s="631"/>
      <c r="D46" s="631"/>
      <c r="E46" s="68" t="s">
        <v>5</v>
      </c>
      <c r="F46" s="759"/>
      <c r="G46" s="70"/>
      <c r="H46" s="71"/>
      <c r="I46" s="107"/>
      <c r="J46" s="114">
        <v>460.6</v>
      </c>
      <c r="K46" s="70"/>
      <c r="L46" s="71"/>
      <c r="M46" s="109"/>
      <c r="N46" s="631"/>
      <c r="O46" s="566"/>
      <c r="P46" s="633"/>
    </row>
    <row r="47" spans="1:16" s="5" customFormat="1" ht="19.5" hidden="1" customHeight="1">
      <c r="A47" s="728"/>
      <c r="B47" s="712" t="s">
        <v>32</v>
      </c>
      <c r="C47" s="630" t="s">
        <v>33</v>
      </c>
      <c r="D47" s="630" t="s">
        <v>25</v>
      </c>
      <c r="E47" s="68" t="s">
        <v>26</v>
      </c>
      <c r="F47" s="758" t="s">
        <v>7</v>
      </c>
      <c r="G47" s="70"/>
      <c r="H47" s="71"/>
      <c r="I47" s="107"/>
      <c r="J47" s="108"/>
      <c r="K47" s="70"/>
      <c r="L47" s="70">
        <v>4.4999999999999997E-3</v>
      </c>
      <c r="M47" s="109"/>
      <c r="N47" s="630" t="s">
        <v>27</v>
      </c>
      <c r="O47" s="565"/>
      <c r="P47" s="632" t="s">
        <v>31</v>
      </c>
    </row>
    <row r="48" spans="1:16" s="5" customFormat="1" ht="48" hidden="1" customHeight="1">
      <c r="A48" s="729"/>
      <c r="B48" s="713"/>
      <c r="C48" s="631"/>
      <c r="D48" s="631"/>
      <c r="E48" s="68" t="s">
        <v>5</v>
      </c>
      <c r="F48" s="759"/>
      <c r="G48" s="70"/>
      <c r="H48" s="71"/>
      <c r="I48" s="107"/>
      <c r="J48" s="108"/>
      <c r="K48" s="70"/>
      <c r="L48" s="116">
        <v>1480.5</v>
      </c>
      <c r="M48" s="109"/>
      <c r="N48" s="631"/>
      <c r="O48" s="566"/>
      <c r="P48" s="633"/>
    </row>
    <row r="49" spans="1:16" s="5" customFormat="1" ht="19.5" hidden="1" customHeight="1">
      <c r="A49" s="728"/>
      <c r="B49" s="712" t="s">
        <v>34</v>
      </c>
      <c r="C49" s="630" t="s">
        <v>33</v>
      </c>
      <c r="D49" s="630" t="s">
        <v>25</v>
      </c>
      <c r="E49" s="68" t="s">
        <v>26</v>
      </c>
      <c r="F49" s="758" t="s">
        <v>7</v>
      </c>
      <c r="G49" s="70"/>
      <c r="H49" s="71"/>
      <c r="I49" s="107"/>
      <c r="J49" s="108"/>
      <c r="K49" s="70"/>
      <c r="L49" s="70">
        <v>2.3999999999999998E-3</v>
      </c>
      <c r="M49" s="109"/>
      <c r="N49" s="630" t="s">
        <v>27</v>
      </c>
      <c r="O49" s="565"/>
      <c r="P49" s="632" t="s">
        <v>31</v>
      </c>
    </row>
    <row r="50" spans="1:16" s="5" customFormat="1" ht="40.5" hidden="1" customHeight="1">
      <c r="A50" s="729"/>
      <c r="B50" s="713"/>
      <c r="C50" s="631"/>
      <c r="D50" s="631"/>
      <c r="E50" s="68" t="s">
        <v>5</v>
      </c>
      <c r="F50" s="759"/>
      <c r="G50" s="70"/>
      <c r="H50" s="71"/>
      <c r="I50" s="107"/>
      <c r="J50" s="108"/>
      <c r="K50" s="70"/>
      <c r="L50" s="116">
        <v>789.6</v>
      </c>
      <c r="M50" s="109"/>
      <c r="N50" s="631"/>
      <c r="O50" s="566"/>
      <c r="P50" s="633"/>
    </row>
    <row r="51" spans="1:16" s="5" customFormat="1" ht="19.5" hidden="1" customHeight="1">
      <c r="A51" s="728"/>
      <c r="B51" s="712" t="s">
        <v>35</v>
      </c>
      <c r="C51" s="630" t="s">
        <v>33</v>
      </c>
      <c r="D51" s="630" t="s">
        <v>25</v>
      </c>
      <c r="E51" s="68" t="s">
        <v>26</v>
      </c>
      <c r="F51" s="758" t="s">
        <v>7</v>
      </c>
      <c r="G51" s="70"/>
      <c r="H51" s="71"/>
      <c r="I51" s="107"/>
      <c r="J51" s="108"/>
      <c r="K51" s="70"/>
      <c r="L51" s="70">
        <v>0.05</v>
      </c>
      <c r="M51" s="109"/>
      <c r="N51" s="630" t="s">
        <v>27</v>
      </c>
      <c r="O51" s="565"/>
      <c r="P51" s="632" t="s">
        <v>36</v>
      </c>
    </row>
    <row r="52" spans="1:16" s="5" customFormat="1" ht="46.5" hidden="1" customHeight="1">
      <c r="A52" s="729"/>
      <c r="B52" s="713"/>
      <c r="C52" s="631"/>
      <c r="D52" s="631"/>
      <c r="E52" s="68" t="s">
        <v>5</v>
      </c>
      <c r="F52" s="759"/>
      <c r="G52" s="70"/>
      <c r="H52" s="71"/>
      <c r="I52" s="107"/>
      <c r="J52" s="108"/>
      <c r="K52" s="70"/>
      <c r="L52" s="116">
        <v>16450</v>
      </c>
      <c r="M52" s="109"/>
      <c r="N52" s="631"/>
      <c r="O52" s="566"/>
      <c r="P52" s="633"/>
    </row>
    <row r="53" spans="1:16" s="5" customFormat="1" ht="30" hidden="1" customHeight="1">
      <c r="A53" s="728"/>
      <c r="B53" s="716" t="s">
        <v>37</v>
      </c>
      <c r="C53" s="630" t="s">
        <v>38</v>
      </c>
      <c r="D53" s="630" t="s">
        <v>25</v>
      </c>
      <c r="E53" s="68" t="s">
        <v>26</v>
      </c>
      <c r="F53" s="758" t="s">
        <v>7</v>
      </c>
      <c r="G53" s="74"/>
      <c r="H53" s="74"/>
      <c r="I53" s="117"/>
      <c r="J53" s="34"/>
      <c r="K53" s="74"/>
      <c r="L53" s="61">
        <v>1.6E-2</v>
      </c>
      <c r="M53" s="118"/>
      <c r="N53" s="662" t="s">
        <v>27</v>
      </c>
      <c r="O53" s="567"/>
      <c r="P53" s="630" t="s">
        <v>39</v>
      </c>
    </row>
    <row r="54" spans="1:16" s="5" customFormat="1" ht="30" hidden="1" customHeight="1">
      <c r="A54" s="729"/>
      <c r="B54" s="717"/>
      <c r="C54" s="631"/>
      <c r="D54" s="631"/>
      <c r="E54" s="68" t="s">
        <v>5</v>
      </c>
      <c r="F54" s="759"/>
      <c r="G54" s="74"/>
      <c r="H54" s="74"/>
      <c r="I54" s="117"/>
      <c r="J54" s="34"/>
      <c r="K54" s="74"/>
      <c r="L54" s="116">
        <v>10400</v>
      </c>
      <c r="M54" s="118"/>
      <c r="N54" s="663"/>
      <c r="O54" s="568"/>
      <c r="P54" s="633"/>
    </row>
    <row r="55" spans="1:16" s="5" customFormat="1" ht="30" hidden="1" customHeight="1">
      <c r="A55" s="728"/>
      <c r="B55" s="712" t="s">
        <v>40</v>
      </c>
      <c r="C55" s="630" t="s">
        <v>41</v>
      </c>
      <c r="D55" s="630" t="s">
        <v>25</v>
      </c>
      <c r="E55" s="61" t="s">
        <v>26</v>
      </c>
      <c r="F55" s="630" t="s">
        <v>7</v>
      </c>
      <c r="G55" s="74"/>
      <c r="H55" s="74"/>
      <c r="I55" s="117"/>
      <c r="J55" s="34"/>
      <c r="K55" s="74"/>
      <c r="L55" s="61"/>
      <c r="M55" s="102">
        <v>0.36</v>
      </c>
      <c r="N55" s="662" t="s">
        <v>27</v>
      </c>
      <c r="O55" s="567"/>
      <c r="P55" s="630" t="s">
        <v>42</v>
      </c>
    </row>
    <row r="56" spans="1:16" s="5" customFormat="1" ht="30" hidden="1" customHeight="1">
      <c r="A56" s="729"/>
      <c r="B56" s="718"/>
      <c r="C56" s="631"/>
      <c r="D56" s="631"/>
      <c r="E56" s="68" t="s">
        <v>5</v>
      </c>
      <c r="F56" s="631"/>
      <c r="G56" s="74"/>
      <c r="H56" s="74"/>
      <c r="I56" s="117"/>
      <c r="J56" s="34"/>
      <c r="K56" s="74"/>
      <c r="L56" s="61"/>
      <c r="M56" s="116">
        <v>714000</v>
      </c>
      <c r="N56" s="663"/>
      <c r="O56" s="568"/>
      <c r="P56" s="633"/>
    </row>
    <row r="57" spans="1:16" s="5" customFormat="1" ht="30" hidden="1" customHeight="1">
      <c r="A57" s="728"/>
      <c r="B57" s="716" t="s">
        <v>43</v>
      </c>
      <c r="C57" s="630" t="s">
        <v>44</v>
      </c>
      <c r="D57" s="630" t="s">
        <v>25</v>
      </c>
      <c r="E57" s="61" t="s">
        <v>26</v>
      </c>
      <c r="F57" s="630" t="s">
        <v>7</v>
      </c>
      <c r="G57" s="70"/>
      <c r="H57" s="71"/>
      <c r="I57" s="107"/>
      <c r="J57" s="108"/>
      <c r="K57" s="70"/>
      <c r="L57" s="119"/>
      <c r="M57" s="102">
        <v>1.9E-3</v>
      </c>
      <c r="N57" s="662" t="s">
        <v>27</v>
      </c>
      <c r="O57" s="565"/>
      <c r="P57" s="630" t="s">
        <v>45</v>
      </c>
    </row>
    <row r="58" spans="1:16" s="5" customFormat="1" ht="30" hidden="1" customHeight="1">
      <c r="A58" s="729"/>
      <c r="B58" s="717"/>
      <c r="C58" s="631"/>
      <c r="D58" s="631"/>
      <c r="E58" s="68" t="s">
        <v>5</v>
      </c>
      <c r="F58" s="631"/>
      <c r="G58" s="70"/>
      <c r="H58" s="71"/>
      <c r="I58" s="107"/>
      <c r="J58" s="108"/>
      <c r="K58" s="70"/>
      <c r="L58" s="119"/>
      <c r="M58" s="116">
        <v>19000</v>
      </c>
      <c r="N58" s="663"/>
      <c r="O58" s="566"/>
      <c r="P58" s="633"/>
    </row>
    <row r="59" spans="1:16" s="5" customFormat="1" ht="75" hidden="1" customHeight="1">
      <c r="A59" s="72"/>
      <c r="B59" s="75" t="s">
        <v>46</v>
      </c>
      <c r="C59" s="73" t="s">
        <v>47</v>
      </c>
      <c r="D59" s="73" t="s">
        <v>25</v>
      </c>
      <c r="E59" s="68" t="s">
        <v>5</v>
      </c>
      <c r="F59" s="73" t="s">
        <v>7</v>
      </c>
      <c r="G59" s="70"/>
      <c r="H59" s="71"/>
      <c r="I59" s="107"/>
      <c r="J59" s="85">
        <v>2000</v>
      </c>
      <c r="K59" s="101">
        <v>8000</v>
      </c>
      <c r="L59" s="101">
        <v>4000</v>
      </c>
      <c r="M59" s="120"/>
      <c r="N59" s="59" t="s">
        <v>27</v>
      </c>
      <c r="O59" s="111"/>
      <c r="P59" s="115" t="s">
        <v>48</v>
      </c>
    </row>
    <row r="60" spans="1:16" s="5" customFormat="1" ht="90" hidden="1">
      <c r="A60" s="72"/>
      <c r="B60" s="75" t="s">
        <v>49</v>
      </c>
      <c r="C60" s="73" t="s">
        <v>50</v>
      </c>
      <c r="D60" s="73" t="s">
        <v>25</v>
      </c>
      <c r="E60" s="68" t="s">
        <v>51</v>
      </c>
      <c r="F60" s="73" t="s">
        <v>7</v>
      </c>
      <c r="G60" s="70"/>
      <c r="H60" s="71"/>
      <c r="I60" s="107"/>
      <c r="J60" s="108"/>
      <c r="K60" s="70"/>
      <c r="L60" s="101">
        <v>8000</v>
      </c>
      <c r="M60" s="120"/>
      <c r="N60" s="59" t="s">
        <v>27</v>
      </c>
      <c r="O60" s="111"/>
      <c r="P60" s="115" t="s">
        <v>52</v>
      </c>
    </row>
    <row r="61" spans="1:16" s="5" customFormat="1" ht="75" hidden="1">
      <c r="A61" s="72"/>
      <c r="B61" s="75" t="s">
        <v>53</v>
      </c>
      <c r="C61" s="73" t="s">
        <v>54</v>
      </c>
      <c r="D61" s="73" t="s">
        <v>25</v>
      </c>
      <c r="E61" s="68" t="s">
        <v>51</v>
      </c>
      <c r="F61" s="73" t="s">
        <v>55</v>
      </c>
      <c r="G61" s="70"/>
      <c r="H61" s="71"/>
      <c r="I61" s="101">
        <v>700</v>
      </c>
      <c r="J61" s="108"/>
      <c r="K61" s="70"/>
      <c r="L61" s="119"/>
      <c r="M61" s="120"/>
      <c r="N61" s="59" t="s">
        <v>12</v>
      </c>
      <c r="O61" s="111"/>
      <c r="P61" s="121" t="s">
        <v>56</v>
      </c>
    </row>
    <row r="62" spans="1:16" s="5" customFormat="1" ht="17.25" hidden="1" customHeight="1">
      <c r="A62" s="56"/>
      <c r="B62" s="57" t="s">
        <v>9</v>
      </c>
      <c r="C62" s="57"/>
      <c r="D62" s="57"/>
      <c r="E62" s="57"/>
      <c r="F62" s="57"/>
      <c r="G62" s="58">
        <f>G44+G46+G48+G50+G52+G54+G56+G58+G59+G60+G61</f>
        <v>0</v>
      </c>
      <c r="H62" s="58">
        <f t="shared" ref="H62:M62" si="2">H44+H46+H48+H50+H52+H54+H56+H58+H59+H60+H61</f>
        <v>0</v>
      </c>
      <c r="I62" s="58">
        <f t="shared" si="2"/>
        <v>700</v>
      </c>
      <c r="J62" s="100">
        <f t="shared" si="2"/>
        <v>2460.6</v>
      </c>
      <c r="K62" s="58">
        <f t="shared" si="2"/>
        <v>148316</v>
      </c>
      <c r="L62" s="58">
        <f t="shared" si="2"/>
        <v>41120.1</v>
      </c>
      <c r="M62" s="58">
        <f t="shared" si="2"/>
        <v>733000</v>
      </c>
      <c r="N62" s="57"/>
      <c r="O62" s="57"/>
      <c r="P62" s="57"/>
    </row>
    <row r="63" spans="1:16" s="5" customFormat="1" ht="17.25" hidden="1" customHeight="1">
      <c r="A63" s="56"/>
      <c r="B63" s="57" t="s">
        <v>12</v>
      </c>
      <c r="C63" s="57"/>
      <c r="D63" s="57"/>
      <c r="E63" s="57"/>
      <c r="F63" s="57"/>
      <c r="G63" s="58">
        <f>G61</f>
        <v>0</v>
      </c>
      <c r="H63" s="58">
        <f t="shared" ref="H63:M63" si="3">H61</f>
        <v>0</v>
      </c>
      <c r="I63" s="58">
        <f t="shared" si="3"/>
        <v>700</v>
      </c>
      <c r="J63" s="100">
        <f t="shared" si="3"/>
        <v>0</v>
      </c>
      <c r="K63" s="58">
        <f t="shared" si="3"/>
        <v>0</v>
      </c>
      <c r="L63" s="58">
        <f t="shared" si="3"/>
        <v>0</v>
      </c>
      <c r="M63" s="58">
        <f t="shared" si="3"/>
        <v>0</v>
      </c>
      <c r="N63" s="57"/>
      <c r="O63" s="57"/>
      <c r="P63" s="57"/>
    </row>
    <row r="64" spans="1:16" s="5" customFormat="1" ht="17.25" hidden="1" customHeight="1">
      <c r="A64" s="56"/>
      <c r="B64" s="57" t="s">
        <v>27</v>
      </c>
      <c r="C64" s="57"/>
      <c r="D64" s="57"/>
      <c r="E64" s="57"/>
      <c r="F64" s="57"/>
      <c r="G64" s="58">
        <f>G62-G63</f>
        <v>0</v>
      </c>
      <c r="H64" s="58">
        <f t="shared" ref="H64:M64" si="4">H62-H63</f>
        <v>0</v>
      </c>
      <c r="I64" s="58">
        <f t="shared" si="4"/>
        <v>0</v>
      </c>
      <c r="J64" s="100">
        <f t="shared" si="4"/>
        <v>2460.6</v>
      </c>
      <c r="K64" s="58">
        <f t="shared" si="4"/>
        <v>148316</v>
      </c>
      <c r="L64" s="58">
        <f t="shared" si="4"/>
        <v>41120.1</v>
      </c>
      <c r="M64" s="58">
        <f t="shared" si="4"/>
        <v>733000</v>
      </c>
      <c r="N64" s="57"/>
      <c r="O64" s="57"/>
      <c r="P64" s="57"/>
    </row>
    <row r="65" spans="1:16" s="5" customFormat="1" ht="17.25" customHeight="1">
      <c r="A65" s="122"/>
      <c r="B65" s="406" t="s">
        <v>365</v>
      </c>
      <c r="C65" s="57"/>
      <c r="D65" s="57"/>
      <c r="E65" s="57"/>
      <c r="F65" s="57"/>
      <c r="G65" s="58">
        <f>SUM(G66:G69)</f>
        <v>27.5</v>
      </c>
      <c r="H65" s="58">
        <f t="shared" ref="H65:M65" si="5">SUM(H66:H69)</f>
        <v>459.9</v>
      </c>
      <c r="I65" s="58">
        <f t="shared" si="5"/>
        <v>94.2</v>
      </c>
      <c r="J65" s="100">
        <f t="shared" si="5"/>
        <v>0</v>
      </c>
      <c r="K65" s="58">
        <f t="shared" si="5"/>
        <v>0</v>
      </c>
      <c r="L65" s="58">
        <f t="shared" si="5"/>
        <v>0</v>
      </c>
      <c r="M65" s="58">
        <f t="shared" si="5"/>
        <v>0</v>
      </c>
      <c r="N65" s="57"/>
      <c r="O65" s="57"/>
      <c r="P65" s="57"/>
    </row>
    <row r="66" spans="1:16" s="5" customFormat="1" ht="17.25" customHeight="1">
      <c r="A66" s="122"/>
      <c r="B66" s="57" t="s">
        <v>10</v>
      </c>
      <c r="C66" s="57"/>
      <c r="D66" s="57"/>
      <c r="E66" s="57"/>
      <c r="F66" s="57"/>
      <c r="G66" s="58"/>
      <c r="H66" s="58"/>
      <c r="I66" s="58"/>
      <c r="J66" s="100"/>
      <c r="K66" s="58"/>
      <c r="L66" s="58"/>
      <c r="M66" s="58"/>
      <c r="N66" s="57"/>
      <c r="O66" s="57"/>
      <c r="P66" s="57"/>
    </row>
    <row r="67" spans="1:16" s="5" customFormat="1" ht="17.25" customHeight="1">
      <c r="A67" s="122"/>
      <c r="B67" s="57" t="s">
        <v>11</v>
      </c>
      <c r="C67" s="57"/>
      <c r="D67" s="57"/>
      <c r="E67" s="57"/>
      <c r="F67" s="57"/>
      <c r="G67" s="58"/>
      <c r="H67" s="58"/>
      <c r="I67" s="58"/>
      <c r="J67" s="100"/>
      <c r="K67" s="58"/>
      <c r="L67" s="58"/>
      <c r="M67" s="58"/>
      <c r="N67" s="57"/>
      <c r="O67" s="57"/>
      <c r="P67" s="57"/>
    </row>
    <row r="68" spans="1:16" s="5" customFormat="1" ht="17.25" customHeight="1">
      <c r="A68" s="122"/>
      <c r="B68" s="57" t="s">
        <v>363</v>
      </c>
      <c r="C68" s="57"/>
      <c r="D68" s="57"/>
      <c r="E68" s="57"/>
      <c r="F68" s="57"/>
      <c r="G68" s="58"/>
      <c r="H68" s="58"/>
      <c r="I68" s="58"/>
      <c r="J68" s="100"/>
      <c r="K68" s="58"/>
      <c r="L68" s="58"/>
      <c r="M68" s="58"/>
      <c r="N68" s="57"/>
      <c r="O68" s="57"/>
      <c r="P68" s="57"/>
    </row>
    <row r="69" spans="1:16" s="5" customFormat="1" ht="17.25" customHeight="1">
      <c r="A69" s="122"/>
      <c r="B69" s="57" t="s">
        <v>364</v>
      </c>
      <c r="C69" s="57"/>
      <c r="D69" s="57"/>
      <c r="E69" s="57"/>
      <c r="F69" s="57"/>
      <c r="G69" s="58">
        <f>G37</f>
        <v>27.5</v>
      </c>
      <c r="H69" s="58">
        <f t="shared" ref="H69:M69" si="6">H37</f>
        <v>459.9</v>
      </c>
      <c r="I69" s="58">
        <f t="shared" si="6"/>
        <v>94.2</v>
      </c>
      <c r="J69" s="100">
        <f t="shared" si="6"/>
        <v>0</v>
      </c>
      <c r="K69" s="58">
        <f t="shared" si="6"/>
        <v>0</v>
      </c>
      <c r="L69" s="58">
        <f t="shared" si="6"/>
        <v>0</v>
      </c>
      <c r="M69" s="58">
        <f t="shared" si="6"/>
        <v>0</v>
      </c>
      <c r="N69" s="57"/>
      <c r="O69" s="57"/>
      <c r="P69" s="57"/>
    </row>
    <row r="70" spans="1:16" s="2" customFormat="1" ht="23.25" customHeight="1">
      <c r="A70" s="435" t="s">
        <v>17</v>
      </c>
      <c r="B70" s="670" t="s">
        <v>376</v>
      </c>
      <c r="C70" s="671"/>
      <c r="D70" s="671"/>
      <c r="E70" s="671"/>
      <c r="F70" s="671"/>
      <c r="G70" s="671"/>
      <c r="H70" s="671"/>
      <c r="I70" s="671"/>
      <c r="J70" s="671"/>
      <c r="K70" s="671"/>
      <c r="L70" s="671"/>
      <c r="M70" s="671"/>
      <c r="N70" s="671"/>
      <c r="O70" s="671"/>
      <c r="P70" s="672"/>
    </row>
    <row r="71" spans="1:16" s="2" customFormat="1" ht="21" customHeight="1">
      <c r="A71" s="436"/>
      <c r="B71" s="673" t="s">
        <v>377</v>
      </c>
      <c r="C71" s="674"/>
      <c r="D71" s="674"/>
      <c r="E71" s="674"/>
      <c r="F71" s="674"/>
      <c r="G71" s="674"/>
      <c r="H71" s="674"/>
      <c r="I71" s="674"/>
      <c r="J71" s="674"/>
      <c r="K71" s="674"/>
      <c r="L71" s="674"/>
      <c r="M71" s="675"/>
      <c r="N71" s="92"/>
      <c r="O71" s="92"/>
      <c r="P71" s="92"/>
    </row>
    <row r="72" spans="1:16" s="445" customFormat="1" ht="62.25" customHeight="1">
      <c r="A72" s="437"/>
      <c r="B72" s="438" t="s">
        <v>380</v>
      </c>
      <c r="C72" s="438" t="s">
        <v>381</v>
      </c>
      <c r="D72" s="240" t="s">
        <v>382</v>
      </c>
      <c r="E72" s="361" t="s">
        <v>383</v>
      </c>
      <c r="F72" s="240" t="s">
        <v>384</v>
      </c>
      <c r="G72" s="439"/>
      <c r="H72" s="440"/>
      <c r="I72" s="441">
        <v>1</v>
      </c>
      <c r="J72" s="441">
        <v>1</v>
      </c>
      <c r="K72" s="441">
        <v>1</v>
      </c>
      <c r="L72" s="441">
        <v>1</v>
      </c>
      <c r="M72" s="442">
        <v>1</v>
      </c>
      <c r="N72" s="443" t="s">
        <v>387</v>
      </c>
      <c r="O72" s="444"/>
      <c r="P72" s="443" t="s">
        <v>388</v>
      </c>
    </row>
    <row r="73" spans="1:16" s="2" customFormat="1" ht="38.25">
      <c r="A73" s="37">
        <v>5</v>
      </c>
      <c r="B73" s="431" t="s">
        <v>385</v>
      </c>
      <c r="C73" s="240" t="s">
        <v>386</v>
      </c>
      <c r="D73" s="240" t="s">
        <v>1</v>
      </c>
      <c r="E73" s="240" t="s">
        <v>123</v>
      </c>
      <c r="F73" s="240" t="s">
        <v>384</v>
      </c>
      <c r="G73" s="37">
        <v>2483</v>
      </c>
      <c r="H73" s="37">
        <v>2936</v>
      </c>
      <c r="I73" s="446">
        <v>2942.7</v>
      </c>
      <c r="J73" s="37">
        <v>2959.6</v>
      </c>
      <c r="K73" s="37">
        <v>3081.6</v>
      </c>
      <c r="L73" s="37">
        <v>3185.2</v>
      </c>
      <c r="M73" s="95">
        <v>3186</v>
      </c>
      <c r="N73" s="86"/>
      <c r="O73" s="86"/>
      <c r="P73" s="447"/>
    </row>
    <row r="74" spans="1:16" s="2" customFormat="1" ht="14.25" customHeight="1">
      <c r="A74" s="37" t="s">
        <v>64</v>
      </c>
      <c r="B74" s="605" t="s">
        <v>389</v>
      </c>
      <c r="C74" s="606"/>
      <c r="D74" s="606"/>
      <c r="E74" s="606"/>
      <c r="F74" s="606"/>
      <c r="G74" s="606"/>
      <c r="H74" s="606"/>
      <c r="I74" s="606"/>
      <c r="J74" s="606"/>
      <c r="K74" s="606"/>
      <c r="L74" s="606"/>
      <c r="M74" s="606"/>
      <c r="N74" s="606"/>
      <c r="O74" s="606"/>
      <c r="P74" s="607"/>
    </row>
    <row r="75" spans="1:16" s="2" customFormat="1" ht="15" customHeight="1">
      <c r="A75" s="35"/>
      <c r="B75" s="605" t="s">
        <v>390</v>
      </c>
      <c r="C75" s="606"/>
      <c r="D75" s="606"/>
      <c r="E75" s="606"/>
      <c r="F75" s="606"/>
      <c r="G75" s="606"/>
      <c r="H75" s="606"/>
      <c r="I75" s="606"/>
      <c r="J75" s="606"/>
      <c r="K75" s="606"/>
      <c r="L75" s="606"/>
      <c r="M75" s="606"/>
      <c r="N75" s="606"/>
      <c r="O75" s="606"/>
      <c r="P75" s="607"/>
    </row>
    <row r="76" spans="1:16" s="3" customFormat="1" ht="84" customHeight="1">
      <c r="A76" s="37">
        <v>1</v>
      </c>
      <c r="B76" s="40" t="s">
        <v>394</v>
      </c>
      <c r="C76" s="41" t="s">
        <v>393</v>
      </c>
      <c r="D76" s="240" t="s">
        <v>382</v>
      </c>
      <c r="E76" s="240" t="s">
        <v>391</v>
      </c>
      <c r="F76" s="240" t="s">
        <v>384</v>
      </c>
      <c r="G76" s="37"/>
      <c r="H76" s="37"/>
      <c r="I76" s="37">
        <v>120</v>
      </c>
      <c r="J76" s="37">
        <v>150</v>
      </c>
      <c r="K76" s="37">
        <v>160</v>
      </c>
      <c r="L76" s="37"/>
      <c r="M76" s="94"/>
      <c r="N76" s="95" t="s">
        <v>366</v>
      </c>
      <c r="O76" s="37"/>
      <c r="P76" s="174" t="s">
        <v>392</v>
      </c>
    </row>
    <row r="77" spans="1:16" ht="15" customHeight="1">
      <c r="A77" s="755" t="s">
        <v>395</v>
      </c>
      <c r="B77" s="756"/>
      <c r="C77" s="756"/>
      <c r="D77" s="756"/>
      <c r="E77" s="756"/>
      <c r="F77" s="756"/>
      <c r="G77" s="756"/>
      <c r="H77" s="756"/>
      <c r="I77" s="756"/>
      <c r="J77" s="756"/>
      <c r="K77" s="756"/>
      <c r="L77" s="756"/>
      <c r="M77" s="756"/>
      <c r="N77" s="756"/>
      <c r="O77" s="756"/>
      <c r="P77" s="757"/>
    </row>
    <row r="78" spans="1:16" ht="60" customHeight="1">
      <c r="A78" s="448">
        <v>3</v>
      </c>
      <c r="B78" s="449" t="s">
        <v>396</v>
      </c>
      <c r="C78" s="240" t="s">
        <v>397</v>
      </c>
      <c r="D78" s="32" t="s">
        <v>1</v>
      </c>
      <c r="E78" s="32" t="s">
        <v>57</v>
      </c>
      <c r="F78" s="240" t="s">
        <v>384</v>
      </c>
      <c r="G78" s="32">
        <v>7.7</v>
      </c>
      <c r="H78" s="32">
        <v>16.5</v>
      </c>
      <c r="I78" s="85">
        <v>17.899999999999999</v>
      </c>
      <c r="J78" s="448">
        <v>19.8</v>
      </c>
      <c r="K78" s="448">
        <v>20.9</v>
      </c>
      <c r="L78" s="448">
        <v>22.5</v>
      </c>
      <c r="M78" s="450">
        <v>22.9</v>
      </c>
      <c r="N78" s="86"/>
      <c r="O78" s="87"/>
      <c r="P78" s="87"/>
    </row>
    <row r="79" spans="1:16" ht="15" customHeight="1">
      <c r="A79" s="448" t="s">
        <v>17</v>
      </c>
      <c r="B79" s="599" t="s">
        <v>398</v>
      </c>
      <c r="C79" s="600"/>
      <c r="D79" s="600"/>
      <c r="E79" s="600"/>
      <c r="F79" s="600"/>
      <c r="G79" s="600"/>
      <c r="H79" s="600"/>
      <c r="I79" s="600"/>
      <c r="J79" s="600"/>
      <c r="K79" s="600"/>
      <c r="L79" s="600"/>
      <c r="M79" s="600"/>
      <c r="N79" s="600"/>
      <c r="O79" s="600"/>
      <c r="P79" s="601"/>
    </row>
    <row r="80" spans="1:16" ht="38.25">
      <c r="A80" s="32" t="s">
        <v>19</v>
      </c>
      <c r="B80" s="389" t="s">
        <v>735</v>
      </c>
      <c r="C80" s="240" t="s">
        <v>397</v>
      </c>
      <c r="D80" s="240" t="s">
        <v>1</v>
      </c>
      <c r="E80" s="240" t="s">
        <v>57</v>
      </c>
      <c r="F80" s="407" t="s">
        <v>384</v>
      </c>
      <c r="G80" s="124">
        <v>0.23</v>
      </c>
      <c r="H80" s="124">
        <v>0.23</v>
      </c>
      <c r="I80" s="124">
        <v>0.25800000000000001</v>
      </c>
      <c r="J80" s="124">
        <v>0.28999999999999998</v>
      </c>
      <c r="K80" s="124">
        <v>0.32200000000000001</v>
      </c>
      <c r="L80" s="124">
        <v>0.35699999999999998</v>
      </c>
      <c r="M80" s="149">
        <v>0.39700000000000002</v>
      </c>
      <c r="N80" s="147"/>
      <c r="O80" s="148"/>
      <c r="P80" s="148"/>
    </row>
    <row r="81" spans="1:16" s="1" customFormat="1" ht="15" customHeight="1">
      <c r="A81" s="362"/>
      <c r="B81" s="602" t="s">
        <v>399</v>
      </c>
      <c r="C81" s="603"/>
      <c r="D81" s="603"/>
      <c r="E81" s="603"/>
      <c r="F81" s="603"/>
      <c r="G81" s="603"/>
      <c r="H81" s="603"/>
      <c r="I81" s="603"/>
      <c r="J81" s="603"/>
      <c r="K81" s="603"/>
      <c r="L81" s="603"/>
      <c r="M81" s="603"/>
      <c r="N81" s="603"/>
      <c r="O81" s="603"/>
      <c r="P81" s="604"/>
    </row>
    <row r="82" spans="1:16" s="7" customFormat="1" ht="167.25" customHeight="1">
      <c r="A82" s="363"/>
      <c r="B82" s="408" t="s">
        <v>403</v>
      </c>
      <c r="C82" s="407" t="s">
        <v>400</v>
      </c>
      <c r="D82" s="407" t="s">
        <v>382</v>
      </c>
      <c r="E82" s="361" t="s">
        <v>401</v>
      </c>
      <c r="F82" s="407" t="s">
        <v>402</v>
      </c>
      <c r="G82" s="364">
        <v>24</v>
      </c>
      <c r="H82" s="364">
        <v>24</v>
      </c>
      <c r="I82" s="365">
        <v>24</v>
      </c>
      <c r="J82" s="365">
        <v>26</v>
      </c>
      <c r="K82" s="365">
        <v>26</v>
      </c>
      <c r="L82" s="366">
        <v>26</v>
      </c>
      <c r="M82" s="366">
        <v>26</v>
      </c>
      <c r="N82" s="367"/>
      <c r="O82" s="368"/>
      <c r="P82" s="407" t="s">
        <v>404</v>
      </c>
    </row>
    <row r="83" spans="1:16" s="7" customFormat="1" ht="74.25" customHeight="1">
      <c r="A83" s="369"/>
      <c r="B83" s="409" t="s">
        <v>405</v>
      </c>
      <c r="C83" s="634" t="s">
        <v>406</v>
      </c>
      <c r="D83" s="407" t="s">
        <v>407</v>
      </c>
      <c r="E83" s="410" t="s">
        <v>391</v>
      </c>
      <c r="F83" s="410" t="s">
        <v>384</v>
      </c>
      <c r="G83" s="370">
        <v>342.4</v>
      </c>
      <c r="H83" s="370">
        <v>330.6</v>
      </c>
      <c r="I83" s="371">
        <v>303.5</v>
      </c>
      <c r="J83" s="413">
        <f>I83*1.05</f>
        <v>318.67500000000001</v>
      </c>
      <c r="K83" s="413">
        <f>J83*1.05</f>
        <v>334.60875000000004</v>
      </c>
      <c r="L83" s="413">
        <f>K83*1.05</f>
        <v>351.33918750000004</v>
      </c>
      <c r="M83" s="413">
        <f>L83*1.05</f>
        <v>368.90614687500005</v>
      </c>
      <c r="N83" s="370" t="s">
        <v>363</v>
      </c>
      <c r="O83" s="361">
        <v>819009</v>
      </c>
      <c r="P83" s="391"/>
    </row>
    <row r="84" spans="1:16" s="7" customFormat="1" ht="30.75" customHeight="1">
      <c r="A84" s="369"/>
      <c r="B84" s="409" t="s">
        <v>408</v>
      </c>
      <c r="C84" s="635"/>
      <c r="D84" s="407" t="s">
        <v>407</v>
      </c>
      <c r="E84" s="411" t="s">
        <v>409</v>
      </c>
      <c r="F84" s="412" t="s">
        <v>384</v>
      </c>
      <c r="G84" s="370">
        <v>4.3</v>
      </c>
      <c r="H84" s="413">
        <v>9.4</v>
      </c>
      <c r="I84" s="371">
        <v>6.5</v>
      </c>
      <c r="J84" s="413">
        <v>7.3</v>
      </c>
      <c r="K84" s="370">
        <v>7.2</v>
      </c>
      <c r="L84" s="413">
        <v>7</v>
      </c>
      <c r="M84" s="370">
        <v>7.4</v>
      </c>
      <c r="N84" s="372"/>
      <c r="O84" s="361"/>
      <c r="P84" s="391"/>
    </row>
    <row r="85" spans="1:16" s="7" customFormat="1" ht="38.25" customHeight="1">
      <c r="A85" s="369"/>
      <c r="B85" s="409" t="s">
        <v>410</v>
      </c>
      <c r="C85" s="634" t="s">
        <v>406</v>
      </c>
      <c r="D85" s="407" t="s">
        <v>382</v>
      </c>
      <c r="E85" s="410" t="s">
        <v>391</v>
      </c>
      <c r="F85" s="410" t="s">
        <v>384</v>
      </c>
      <c r="G85" s="370">
        <v>69.900000000000006</v>
      </c>
      <c r="H85" s="370">
        <v>67.900000000000006</v>
      </c>
      <c r="I85" s="371">
        <v>73.099999999999994</v>
      </c>
      <c r="J85" s="370">
        <v>73.900000000000006</v>
      </c>
      <c r="K85" s="370">
        <v>77.7</v>
      </c>
      <c r="L85" s="413">
        <f>K85*1.05</f>
        <v>81.585000000000008</v>
      </c>
      <c r="M85" s="413">
        <f>L85*1.05</f>
        <v>85.66425000000001</v>
      </c>
      <c r="N85" s="370" t="s">
        <v>363</v>
      </c>
      <c r="O85" s="370">
        <v>819007</v>
      </c>
      <c r="P85" s="391"/>
    </row>
    <row r="86" spans="1:16" s="2" customFormat="1" ht="31.5" customHeight="1">
      <c r="A86" s="373"/>
      <c r="B86" s="374" t="s">
        <v>411</v>
      </c>
      <c r="C86" s="635"/>
      <c r="D86" s="240" t="s">
        <v>412</v>
      </c>
      <c r="E86" s="375" t="s">
        <v>409</v>
      </c>
      <c r="F86" s="376" t="s">
        <v>384</v>
      </c>
      <c r="G86" s="370">
        <v>2.9</v>
      </c>
      <c r="H86" s="370">
        <v>3.3</v>
      </c>
      <c r="I86" s="371">
        <v>3.2</v>
      </c>
      <c r="J86" s="370">
        <v>3.5</v>
      </c>
      <c r="K86" s="370">
        <v>3</v>
      </c>
      <c r="L86" s="370">
        <v>3.2</v>
      </c>
      <c r="M86" s="361">
        <v>3.6</v>
      </c>
      <c r="N86" s="372"/>
      <c r="O86" s="370"/>
      <c r="P86" s="368"/>
    </row>
    <row r="87" spans="1:16" s="8" customFormat="1" ht="24" customHeight="1">
      <c r="A87" s="129"/>
      <c r="B87" s="130" t="s">
        <v>362</v>
      </c>
      <c r="C87" s="131"/>
      <c r="D87" s="132"/>
      <c r="E87" s="133"/>
      <c r="F87" s="134"/>
      <c r="G87" s="379">
        <f>G88+G89+G90+G91</f>
        <v>412.29999999999995</v>
      </c>
      <c r="H87" s="379">
        <f t="shared" ref="H87:M87" si="7">H88+H89+H90+H91</f>
        <v>398.5</v>
      </c>
      <c r="I87" s="379">
        <f t="shared" si="7"/>
        <v>376.6</v>
      </c>
      <c r="J87" s="379">
        <f t="shared" si="7"/>
        <v>392.57500000000005</v>
      </c>
      <c r="K87" s="379">
        <f t="shared" si="7"/>
        <v>412.30875000000003</v>
      </c>
      <c r="L87" s="379">
        <f t="shared" si="7"/>
        <v>432.92418750000002</v>
      </c>
      <c r="M87" s="379">
        <f t="shared" si="7"/>
        <v>454.57039687500003</v>
      </c>
      <c r="N87" s="132"/>
      <c r="O87" s="152"/>
      <c r="P87" s="152"/>
    </row>
    <row r="88" spans="1:16" s="8" customFormat="1" ht="22.5" customHeight="1">
      <c r="A88" s="129"/>
      <c r="B88" s="130" t="s">
        <v>10</v>
      </c>
      <c r="C88" s="131"/>
      <c r="D88" s="132"/>
      <c r="E88" s="133"/>
      <c r="F88" s="134"/>
      <c r="G88" s="135"/>
      <c r="H88" s="136"/>
      <c r="I88" s="150"/>
      <c r="J88" s="150"/>
      <c r="K88" s="150"/>
      <c r="L88" s="153"/>
      <c r="M88" s="151"/>
      <c r="N88" s="132"/>
      <c r="O88" s="152"/>
      <c r="P88" s="152"/>
    </row>
    <row r="89" spans="1:16" s="8" customFormat="1" ht="18.75" customHeight="1">
      <c r="A89" s="129"/>
      <c r="B89" s="130" t="s">
        <v>11</v>
      </c>
      <c r="C89" s="131"/>
      <c r="D89" s="132"/>
      <c r="E89" s="133"/>
      <c r="F89" s="134"/>
      <c r="G89" s="380"/>
      <c r="H89" s="381"/>
      <c r="I89" s="381"/>
      <c r="J89" s="381"/>
      <c r="K89" s="381"/>
      <c r="L89" s="380"/>
      <c r="M89" s="382"/>
      <c r="N89" s="132"/>
      <c r="O89" s="152"/>
      <c r="P89" s="152"/>
    </row>
    <row r="90" spans="1:16" s="8" customFormat="1" ht="17.25" customHeight="1">
      <c r="A90" s="129"/>
      <c r="B90" s="130" t="s">
        <v>363</v>
      </c>
      <c r="C90" s="131"/>
      <c r="D90" s="132"/>
      <c r="E90" s="133"/>
      <c r="F90" s="134"/>
      <c r="G90" s="380">
        <f>G83+G85</f>
        <v>412.29999999999995</v>
      </c>
      <c r="H90" s="380">
        <f t="shared" ref="H90:M90" si="8">H83+H85</f>
        <v>398.5</v>
      </c>
      <c r="I90" s="380">
        <f t="shared" si="8"/>
        <v>376.6</v>
      </c>
      <c r="J90" s="380">
        <f t="shared" si="8"/>
        <v>392.57500000000005</v>
      </c>
      <c r="K90" s="380">
        <f t="shared" si="8"/>
        <v>412.30875000000003</v>
      </c>
      <c r="L90" s="380">
        <f t="shared" si="8"/>
        <v>432.92418750000002</v>
      </c>
      <c r="M90" s="380">
        <f t="shared" si="8"/>
        <v>454.57039687500003</v>
      </c>
      <c r="N90" s="132"/>
      <c r="O90" s="152"/>
      <c r="P90" s="152"/>
    </row>
    <row r="91" spans="1:16" s="8" customFormat="1" ht="20.25" customHeight="1">
      <c r="A91" s="129"/>
      <c r="B91" s="130" t="s">
        <v>364</v>
      </c>
      <c r="C91" s="131"/>
      <c r="D91" s="132"/>
      <c r="E91" s="133"/>
      <c r="F91" s="134"/>
      <c r="G91" s="135"/>
      <c r="H91" s="136"/>
      <c r="I91" s="154"/>
      <c r="J91" s="136"/>
      <c r="K91" s="136"/>
      <c r="L91" s="155"/>
      <c r="M91" s="151"/>
      <c r="N91" s="132"/>
      <c r="O91" s="152"/>
      <c r="P91" s="152"/>
    </row>
    <row r="92" spans="1:16" ht="57.75" customHeight="1">
      <c r="A92" s="32">
        <v>3</v>
      </c>
      <c r="B92" s="33" t="s">
        <v>736</v>
      </c>
      <c r="C92" s="37" t="s">
        <v>413</v>
      </c>
      <c r="D92" s="37" t="s">
        <v>1</v>
      </c>
      <c r="E92" s="41" t="s">
        <v>409</v>
      </c>
      <c r="F92" s="32"/>
      <c r="G92" s="137">
        <v>0.4</v>
      </c>
      <c r="H92" s="138" t="s">
        <v>59</v>
      </c>
      <c r="I92" s="156" t="s">
        <v>60</v>
      </c>
      <c r="J92" s="138" t="s">
        <v>61</v>
      </c>
      <c r="K92" s="138" t="s">
        <v>62</v>
      </c>
      <c r="L92" s="32" t="s">
        <v>63</v>
      </c>
      <c r="M92" s="42">
        <v>0.64</v>
      </c>
      <c r="N92" s="86"/>
      <c r="O92" s="87"/>
      <c r="P92" s="87"/>
    </row>
    <row r="93" spans="1:16" ht="15" customHeight="1">
      <c r="A93" s="32" t="s">
        <v>64</v>
      </c>
      <c r="B93" s="605" t="s">
        <v>414</v>
      </c>
      <c r="C93" s="606"/>
      <c r="D93" s="606"/>
      <c r="E93" s="606"/>
      <c r="F93" s="606"/>
      <c r="G93" s="606"/>
      <c r="H93" s="606"/>
      <c r="I93" s="606"/>
      <c r="J93" s="606"/>
      <c r="K93" s="606"/>
      <c r="L93" s="606"/>
      <c r="M93" s="606"/>
      <c r="N93" s="606"/>
      <c r="O93" s="606"/>
      <c r="P93" s="607"/>
    </row>
    <row r="94" spans="1:16" ht="15" customHeight="1">
      <c r="A94" s="34"/>
      <c r="B94" s="605" t="s">
        <v>415</v>
      </c>
      <c r="C94" s="606"/>
      <c r="D94" s="606"/>
      <c r="E94" s="606"/>
      <c r="F94" s="606"/>
      <c r="G94" s="606"/>
      <c r="H94" s="606"/>
      <c r="I94" s="606"/>
      <c r="J94" s="606"/>
      <c r="K94" s="606"/>
      <c r="L94" s="606"/>
      <c r="M94" s="606"/>
      <c r="N94" s="606"/>
      <c r="O94" s="606"/>
      <c r="P94" s="607"/>
    </row>
    <row r="95" spans="1:16" s="3" customFormat="1" ht="68.25" customHeight="1">
      <c r="A95" s="50"/>
      <c r="B95" s="40" t="s">
        <v>416</v>
      </c>
      <c r="C95" s="41" t="s">
        <v>333</v>
      </c>
      <c r="D95" s="41" t="s">
        <v>1</v>
      </c>
      <c r="E95" s="41" t="s">
        <v>409</v>
      </c>
      <c r="F95" s="39"/>
      <c r="G95" s="39"/>
      <c r="H95" s="39"/>
      <c r="I95" s="39">
        <v>50</v>
      </c>
      <c r="J95" s="39">
        <v>53</v>
      </c>
      <c r="K95" s="39">
        <v>57</v>
      </c>
      <c r="L95" s="39">
        <v>60</v>
      </c>
      <c r="M95" s="93">
        <v>65</v>
      </c>
      <c r="N95" s="41"/>
      <c r="O95" s="97"/>
      <c r="P95" s="40"/>
    </row>
    <row r="96" spans="1:16" s="4" customFormat="1" ht="47.25">
      <c r="A96" s="377">
        <v>7</v>
      </c>
      <c r="B96" s="143" t="s">
        <v>426</v>
      </c>
      <c r="C96" s="54" t="s">
        <v>417</v>
      </c>
      <c r="D96" s="53" t="s">
        <v>358</v>
      </c>
      <c r="E96" s="53" t="s">
        <v>346</v>
      </c>
      <c r="F96" s="51" t="s">
        <v>347</v>
      </c>
      <c r="G96" s="54">
        <v>85</v>
      </c>
      <c r="H96" s="54"/>
      <c r="I96" s="98">
        <v>10</v>
      </c>
      <c r="J96" s="51"/>
      <c r="K96" s="378"/>
      <c r="L96" s="51"/>
      <c r="M96" s="51"/>
      <c r="N96" s="161" t="s">
        <v>422</v>
      </c>
      <c r="O96" s="51"/>
      <c r="P96" s="174" t="s">
        <v>423</v>
      </c>
    </row>
    <row r="97" spans="1:16" s="4" customFormat="1" ht="51.75" customHeight="1">
      <c r="A97" s="141">
        <v>8</v>
      </c>
      <c r="B97" s="143" t="s">
        <v>427</v>
      </c>
      <c r="C97" s="54" t="s">
        <v>418</v>
      </c>
      <c r="D97" s="53" t="s">
        <v>358</v>
      </c>
      <c r="E97" s="53" t="s">
        <v>346</v>
      </c>
      <c r="F97" s="51" t="s">
        <v>347</v>
      </c>
      <c r="G97" s="54">
        <v>70</v>
      </c>
      <c r="H97" s="54"/>
      <c r="I97" s="98">
        <v>60</v>
      </c>
      <c r="J97" s="51"/>
      <c r="K97" s="51"/>
      <c r="L97" s="51"/>
      <c r="M97" s="51"/>
      <c r="N97" s="161" t="s">
        <v>366</v>
      </c>
      <c r="O97" s="51"/>
      <c r="P97" s="174" t="s">
        <v>423</v>
      </c>
    </row>
    <row r="98" spans="1:16" s="4" customFormat="1" ht="86.25" customHeight="1">
      <c r="A98" s="377">
        <v>10</v>
      </c>
      <c r="B98" s="143" t="s">
        <v>428</v>
      </c>
      <c r="C98" s="54" t="s">
        <v>419</v>
      </c>
      <c r="D98" s="53" t="s">
        <v>358</v>
      </c>
      <c r="E98" s="53" t="s">
        <v>346</v>
      </c>
      <c r="F98" s="51" t="s">
        <v>347</v>
      </c>
      <c r="G98" s="54">
        <v>15</v>
      </c>
      <c r="H98" s="54"/>
      <c r="I98" s="98">
        <v>10</v>
      </c>
      <c r="J98" s="51"/>
      <c r="K98" s="378"/>
      <c r="L98" s="51"/>
      <c r="M98" s="51"/>
      <c r="N98" s="161" t="s">
        <v>366</v>
      </c>
      <c r="O98" s="51"/>
      <c r="P98" s="174" t="s">
        <v>371</v>
      </c>
    </row>
    <row r="99" spans="1:16" s="4" customFormat="1" ht="94.5">
      <c r="A99" s="141">
        <v>11</v>
      </c>
      <c r="B99" s="143" t="s">
        <v>429</v>
      </c>
      <c r="C99" s="54" t="s">
        <v>420</v>
      </c>
      <c r="D99" s="53" t="s">
        <v>358</v>
      </c>
      <c r="E99" s="53" t="s">
        <v>346</v>
      </c>
      <c r="F99" s="51" t="s">
        <v>347</v>
      </c>
      <c r="G99" s="54"/>
      <c r="H99" s="54"/>
      <c r="I99" s="98">
        <v>80</v>
      </c>
      <c r="J99" s="98">
        <v>70</v>
      </c>
      <c r="K99" s="98"/>
      <c r="L99" s="51"/>
      <c r="M99" s="51"/>
      <c r="N99" s="161" t="s">
        <v>421</v>
      </c>
      <c r="O99" s="51"/>
      <c r="P99" s="174" t="s">
        <v>425</v>
      </c>
    </row>
    <row r="100" spans="1:16" ht="44.25">
      <c r="A100" s="32">
        <v>4</v>
      </c>
      <c r="B100" s="33" t="s">
        <v>430</v>
      </c>
      <c r="C100" s="32" t="s">
        <v>65</v>
      </c>
      <c r="D100" s="32" t="s">
        <v>1</v>
      </c>
      <c r="E100" s="41" t="s">
        <v>409</v>
      </c>
      <c r="F100" s="32"/>
      <c r="G100" s="88">
        <v>2</v>
      </c>
      <c r="H100" s="140">
        <v>2.5</v>
      </c>
      <c r="I100" s="156">
        <v>2.8</v>
      </c>
      <c r="J100" s="140">
        <v>3</v>
      </c>
      <c r="K100" s="88">
        <v>3.5</v>
      </c>
      <c r="L100" s="88">
        <v>4</v>
      </c>
      <c r="M100" s="89"/>
      <c r="N100" s="86"/>
      <c r="O100" s="87"/>
      <c r="P100" s="159"/>
    </row>
    <row r="101" spans="1:16" ht="15" customHeight="1">
      <c r="A101" s="32" t="s">
        <v>66</v>
      </c>
      <c r="B101" s="608" t="s">
        <v>431</v>
      </c>
      <c r="C101" s="609"/>
      <c r="D101" s="609"/>
      <c r="E101" s="609"/>
      <c r="F101" s="609"/>
      <c r="G101" s="609"/>
      <c r="H101" s="609"/>
      <c r="I101" s="609"/>
      <c r="J101" s="609"/>
      <c r="K101" s="609"/>
      <c r="L101" s="609"/>
      <c r="M101" s="609"/>
      <c r="N101" s="609"/>
      <c r="O101" s="609"/>
      <c r="P101" s="610"/>
    </row>
    <row r="102" spans="1:16" ht="15" customHeight="1">
      <c r="A102" s="34"/>
      <c r="B102" s="608" t="s">
        <v>432</v>
      </c>
      <c r="C102" s="609"/>
      <c r="D102" s="609"/>
      <c r="E102" s="609"/>
      <c r="F102" s="609"/>
      <c r="G102" s="609"/>
      <c r="H102" s="609"/>
      <c r="I102" s="609"/>
      <c r="J102" s="609"/>
      <c r="K102" s="609"/>
      <c r="L102" s="609"/>
      <c r="M102" s="609"/>
      <c r="N102" s="609"/>
      <c r="O102" s="609"/>
      <c r="P102" s="610"/>
    </row>
    <row r="103" spans="1:16" s="3" customFormat="1" ht="74.25" customHeight="1">
      <c r="A103" s="50"/>
      <c r="B103" s="40" t="s">
        <v>416</v>
      </c>
      <c r="C103" s="41" t="s">
        <v>333</v>
      </c>
      <c r="D103" s="41" t="s">
        <v>1</v>
      </c>
      <c r="E103" s="41" t="s">
        <v>409</v>
      </c>
      <c r="F103" s="39"/>
      <c r="G103" s="39">
        <v>0.03</v>
      </c>
      <c r="H103" s="39"/>
      <c r="I103" s="39">
        <v>4</v>
      </c>
      <c r="J103" s="39">
        <v>4.5</v>
      </c>
      <c r="K103" s="39">
        <v>4.9000000000000004</v>
      </c>
      <c r="L103" s="39">
        <v>5.5</v>
      </c>
      <c r="M103" s="93">
        <v>6</v>
      </c>
      <c r="N103" s="41"/>
      <c r="O103" s="97"/>
      <c r="P103" s="40"/>
    </row>
    <row r="104" spans="1:16" ht="62.25" customHeight="1">
      <c r="A104" s="377">
        <v>1</v>
      </c>
      <c r="B104" s="36" t="s">
        <v>437</v>
      </c>
      <c r="C104" s="37" t="s">
        <v>436</v>
      </c>
      <c r="D104" s="38" t="s">
        <v>345</v>
      </c>
      <c r="E104" s="53" t="s">
        <v>346</v>
      </c>
      <c r="F104" s="38" t="s">
        <v>349</v>
      </c>
      <c r="G104" s="451"/>
      <c r="H104" s="451"/>
      <c r="I104" s="38"/>
      <c r="J104" s="451"/>
      <c r="K104" s="451"/>
      <c r="L104" s="451"/>
      <c r="M104" s="85">
        <v>70000</v>
      </c>
      <c r="N104" s="37" t="s">
        <v>11</v>
      </c>
      <c r="O104" s="321"/>
      <c r="P104" s="174" t="s">
        <v>423</v>
      </c>
    </row>
    <row r="105" spans="1:16" ht="62.25" customHeight="1">
      <c r="A105" s="377">
        <v>2</v>
      </c>
      <c r="B105" s="36" t="s">
        <v>438</v>
      </c>
      <c r="C105" s="37" t="s">
        <v>436</v>
      </c>
      <c r="D105" s="38" t="s">
        <v>345</v>
      </c>
      <c r="E105" s="53" t="s">
        <v>346</v>
      </c>
      <c r="F105" s="38" t="s">
        <v>349</v>
      </c>
      <c r="G105" s="451"/>
      <c r="H105" s="451"/>
      <c r="I105" s="38"/>
      <c r="J105" s="451"/>
      <c r="K105" s="451"/>
      <c r="L105" s="451"/>
      <c r="M105" s="85">
        <v>10000</v>
      </c>
      <c r="N105" s="37" t="s">
        <v>11</v>
      </c>
      <c r="O105" s="321"/>
      <c r="P105" s="174" t="s">
        <v>425</v>
      </c>
    </row>
    <row r="106" spans="1:16" s="4" customFormat="1" ht="72" customHeight="1">
      <c r="A106" s="377">
        <v>3</v>
      </c>
      <c r="B106" s="143" t="s">
        <v>444</v>
      </c>
      <c r="C106" s="54" t="s">
        <v>67</v>
      </c>
      <c r="D106" s="53" t="s">
        <v>358</v>
      </c>
      <c r="E106" s="53" t="s">
        <v>346</v>
      </c>
      <c r="F106" s="51" t="s">
        <v>347</v>
      </c>
      <c r="G106" s="54">
        <v>150</v>
      </c>
      <c r="H106" s="54"/>
      <c r="I106" s="98">
        <v>280</v>
      </c>
      <c r="J106" s="51"/>
      <c r="K106" s="51"/>
      <c r="L106" s="51"/>
      <c r="M106" s="51"/>
      <c r="N106" s="161" t="s">
        <v>366</v>
      </c>
      <c r="O106" s="51"/>
      <c r="P106" s="174" t="s">
        <v>423</v>
      </c>
    </row>
    <row r="107" spans="1:16" s="4" customFormat="1" ht="52.5" customHeight="1">
      <c r="A107" s="377">
        <v>4</v>
      </c>
      <c r="B107" s="143" t="s">
        <v>445</v>
      </c>
      <c r="C107" s="54" t="s">
        <v>439</v>
      </c>
      <c r="D107" s="53" t="s">
        <v>358</v>
      </c>
      <c r="E107" s="53" t="s">
        <v>346</v>
      </c>
      <c r="F107" s="51" t="s">
        <v>347</v>
      </c>
      <c r="G107" s="54">
        <v>50</v>
      </c>
      <c r="H107" s="54"/>
      <c r="I107" s="98"/>
      <c r="J107" s="51"/>
      <c r="K107" s="378"/>
      <c r="L107" s="51"/>
      <c r="M107" s="51"/>
      <c r="N107" s="161" t="s">
        <v>366</v>
      </c>
      <c r="O107" s="51"/>
      <c r="P107" s="37" t="s">
        <v>372</v>
      </c>
    </row>
    <row r="108" spans="1:16" s="4" customFormat="1" ht="84.75" customHeight="1">
      <c r="A108" s="377">
        <v>5</v>
      </c>
      <c r="B108" s="143" t="s">
        <v>446</v>
      </c>
      <c r="C108" s="54" t="s">
        <v>440</v>
      </c>
      <c r="D108" s="53" t="s">
        <v>358</v>
      </c>
      <c r="E108" s="53" t="s">
        <v>346</v>
      </c>
      <c r="F108" s="51" t="s">
        <v>347</v>
      </c>
      <c r="G108" s="54">
        <v>50</v>
      </c>
      <c r="H108" s="54"/>
      <c r="I108" s="51"/>
      <c r="J108" s="51"/>
      <c r="K108" s="378"/>
      <c r="L108" s="98"/>
      <c r="M108" s="98"/>
      <c r="N108" s="161" t="s">
        <v>366</v>
      </c>
      <c r="O108" s="51"/>
      <c r="P108" s="37" t="s">
        <v>433</v>
      </c>
    </row>
    <row r="109" spans="1:16" s="4" customFormat="1" ht="47.25">
      <c r="A109" s="377">
        <v>6</v>
      </c>
      <c r="B109" s="143" t="s">
        <v>447</v>
      </c>
      <c r="C109" s="54" t="s">
        <v>441</v>
      </c>
      <c r="D109" s="53" t="s">
        <v>358</v>
      </c>
      <c r="E109" s="53" t="s">
        <v>346</v>
      </c>
      <c r="F109" s="51" t="s">
        <v>347</v>
      </c>
      <c r="G109" s="54">
        <v>100</v>
      </c>
      <c r="H109" s="54"/>
      <c r="I109" s="98"/>
      <c r="J109" s="51"/>
      <c r="K109" s="378"/>
      <c r="L109" s="51"/>
      <c r="M109" s="51"/>
      <c r="N109" s="161" t="s">
        <v>366</v>
      </c>
      <c r="O109" s="51"/>
      <c r="P109" s="37" t="s">
        <v>434</v>
      </c>
    </row>
    <row r="110" spans="1:16" s="4" customFormat="1" ht="31.5">
      <c r="A110" s="51">
        <v>9</v>
      </c>
      <c r="B110" s="143" t="s">
        <v>449</v>
      </c>
      <c r="C110" s="54" t="s">
        <v>448</v>
      </c>
      <c r="D110" s="53" t="s">
        <v>358</v>
      </c>
      <c r="E110" s="53" t="s">
        <v>346</v>
      </c>
      <c r="F110" s="51" t="s">
        <v>347</v>
      </c>
      <c r="G110" s="54">
        <v>50</v>
      </c>
      <c r="H110" s="54"/>
      <c r="I110" s="98"/>
      <c r="J110" s="51"/>
      <c r="K110" s="378"/>
      <c r="L110" s="51"/>
      <c r="M110" s="51"/>
      <c r="N110" s="161" t="s">
        <v>366</v>
      </c>
      <c r="O110" s="51"/>
      <c r="P110" s="37" t="s">
        <v>434</v>
      </c>
    </row>
    <row r="111" spans="1:16" s="4" customFormat="1" ht="72" customHeight="1">
      <c r="A111" s="377">
        <v>12</v>
      </c>
      <c r="B111" s="143" t="s">
        <v>474</v>
      </c>
      <c r="C111" s="54" t="s">
        <v>450</v>
      </c>
      <c r="D111" s="53" t="s">
        <v>358</v>
      </c>
      <c r="E111" s="53" t="s">
        <v>346</v>
      </c>
      <c r="F111" s="51" t="s">
        <v>347</v>
      </c>
      <c r="G111" s="54"/>
      <c r="H111" s="54"/>
      <c r="I111" s="98">
        <v>3000</v>
      </c>
      <c r="J111" s="98">
        <v>4000</v>
      </c>
      <c r="K111" s="98">
        <v>3000</v>
      </c>
      <c r="L111" s="51"/>
      <c r="M111" s="51"/>
      <c r="N111" s="161" t="s">
        <v>442</v>
      </c>
      <c r="O111" s="51"/>
      <c r="P111" s="174" t="s">
        <v>435</v>
      </c>
    </row>
    <row r="112" spans="1:16" s="4" customFormat="1" ht="54" customHeight="1">
      <c r="A112" s="377">
        <v>13</v>
      </c>
      <c r="B112" s="143" t="s">
        <v>475</v>
      </c>
      <c r="C112" s="54" t="s">
        <v>451</v>
      </c>
      <c r="D112" s="53" t="s">
        <v>358</v>
      </c>
      <c r="E112" s="53" t="s">
        <v>346</v>
      </c>
      <c r="F112" s="51" t="s">
        <v>347</v>
      </c>
      <c r="G112" s="54"/>
      <c r="H112" s="452"/>
      <c r="I112" s="98">
        <v>30</v>
      </c>
      <c r="J112" s="98">
        <v>70</v>
      </c>
      <c r="K112" s="98"/>
      <c r="L112" s="51"/>
      <c r="M112" s="51"/>
      <c r="N112" s="161" t="s">
        <v>442</v>
      </c>
      <c r="O112" s="51"/>
      <c r="P112" s="174" t="s">
        <v>470</v>
      </c>
    </row>
    <row r="113" spans="1:16" s="4" customFormat="1" ht="31.5">
      <c r="A113" s="377">
        <v>14</v>
      </c>
      <c r="B113" s="143" t="s">
        <v>476</v>
      </c>
      <c r="C113" s="54" t="s">
        <v>452</v>
      </c>
      <c r="D113" s="53" t="s">
        <v>358</v>
      </c>
      <c r="E113" s="53" t="s">
        <v>346</v>
      </c>
      <c r="F113" s="51" t="s">
        <v>347</v>
      </c>
      <c r="G113" s="54"/>
      <c r="H113" s="54"/>
      <c r="I113" s="98">
        <v>6000</v>
      </c>
      <c r="J113" s="98">
        <v>1000</v>
      </c>
      <c r="K113" s="98">
        <v>1000</v>
      </c>
      <c r="L113" s="51"/>
      <c r="M113" s="51"/>
      <c r="N113" s="161" t="s">
        <v>442</v>
      </c>
      <c r="O113" s="51"/>
      <c r="P113" s="174" t="s">
        <v>423</v>
      </c>
    </row>
    <row r="114" spans="1:16" s="4" customFormat="1" ht="47.25">
      <c r="A114" s="377">
        <v>15</v>
      </c>
      <c r="B114" s="143" t="s">
        <v>477</v>
      </c>
      <c r="C114" s="54" t="s">
        <v>453</v>
      </c>
      <c r="D114" s="53" t="s">
        <v>358</v>
      </c>
      <c r="E114" s="53" t="s">
        <v>346</v>
      </c>
      <c r="F114" s="51" t="s">
        <v>347</v>
      </c>
      <c r="G114" s="54"/>
      <c r="H114" s="54"/>
      <c r="I114" s="98">
        <v>3000</v>
      </c>
      <c r="J114" s="98">
        <v>5000</v>
      </c>
      <c r="K114" s="98">
        <v>4000</v>
      </c>
      <c r="L114" s="51"/>
      <c r="M114" s="51"/>
      <c r="N114" s="161" t="s">
        <v>442</v>
      </c>
      <c r="O114" s="51"/>
      <c r="P114" s="174" t="s">
        <v>471</v>
      </c>
    </row>
    <row r="115" spans="1:16" s="4" customFormat="1" ht="47.25">
      <c r="A115" s="377">
        <v>16</v>
      </c>
      <c r="B115" s="143" t="s">
        <v>478</v>
      </c>
      <c r="C115" s="54" t="s">
        <v>454</v>
      </c>
      <c r="D115" s="53" t="s">
        <v>358</v>
      </c>
      <c r="E115" s="53" t="s">
        <v>346</v>
      </c>
      <c r="F115" s="51" t="s">
        <v>347</v>
      </c>
      <c r="G115" s="54"/>
      <c r="H115" s="54"/>
      <c r="I115" s="98">
        <v>4000</v>
      </c>
      <c r="J115" s="98">
        <v>3000</v>
      </c>
      <c r="K115" s="98">
        <v>3000</v>
      </c>
      <c r="L115" s="51"/>
      <c r="M115" s="51"/>
      <c r="N115" s="161" t="s">
        <v>442</v>
      </c>
      <c r="O115" s="51"/>
      <c r="P115" s="174" t="s">
        <v>424</v>
      </c>
    </row>
    <row r="116" spans="1:16" s="4" customFormat="1" ht="47.25">
      <c r="A116" s="377">
        <v>17</v>
      </c>
      <c r="B116" s="143" t="s">
        <v>479</v>
      </c>
      <c r="C116" s="54" t="s">
        <v>455</v>
      </c>
      <c r="D116" s="53" t="s">
        <v>358</v>
      </c>
      <c r="E116" s="53" t="s">
        <v>346</v>
      </c>
      <c r="F116" s="51" t="s">
        <v>347</v>
      </c>
      <c r="G116" s="54"/>
      <c r="H116" s="54"/>
      <c r="I116" s="98">
        <v>5000</v>
      </c>
      <c r="J116" s="98">
        <v>1000</v>
      </c>
      <c r="K116" s="98">
        <v>1000</v>
      </c>
      <c r="L116" s="51"/>
      <c r="M116" s="51"/>
      <c r="N116" s="161" t="s">
        <v>442</v>
      </c>
      <c r="O116" s="51"/>
      <c r="P116" s="174" t="s">
        <v>472</v>
      </c>
    </row>
    <row r="117" spans="1:16" s="4" customFormat="1" ht="47.25">
      <c r="A117" s="377">
        <v>18</v>
      </c>
      <c r="B117" s="143" t="s">
        <v>480</v>
      </c>
      <c r="C117" s="54" t="s">
        <v>456</v>
      </c>
      <c r="D117" s="53" t="s">
        <v>358</v>
      </c>
      <c r="E117" s="53" t="s">
        <v>346</v>
      </c>
      <c r="F117" s="51" t="s">
        <v>347</v>
      </c>
      <c r="G117" s="54"/>
      <c r="H117" s="54"/>
      <c r="I117" s="98">
        <v>300</v>
      </c>
      <c r="J117" s="51"/>
      <c r="K117" s="51"/>
      <c r="L117" s="51"/>
      <c r="M117" s="51"/>
      <c r="N117" s="161" t="s">
        <v>442</v>
      </c>
      <c r="O117" s="51"/>
      <c r="P117" s="174" t="s">
        <v>423</v>
      </c>
    </row>
    <row r="118" spans="1:16" s="4" customFormat="1" ht="47.25">
      <c r="A118" s="377">
        <v>19</v>
      </c>
      <c r="B118" s="143" t="s">
        <v>481</v>
      </c>
      <c r="C118" s="54" t="s">
        <v>457</v>
      </c>
      <c r="D118" s="53" t="s">
        <v>358</v>
      </c>
      <c r="E118" s="53" t="s">
        <v>346</v>
      </c>
      <c r="F118" s="51" t="s">
        <v>347</v>
      </c>
      <c r="G118" s="54"/>
      <c r="H118" s="54"/>
      <c r="I118" s="98">
        <v>250</v>
      </c>
      <c r="J118" s="51"/>
      <c r="K118" s="51"/>
      <c r="L118" s="51"/>
      <c r="M118" s="51"/>
      <c r="N118" s="161" t="s">
        <v>442</v>
      </c>
      <c r="O118" s="51"/>
      <c r="P118" s="174" t="s">
        <v>423</v>
      </c>
    </row>
    <row r="119" spans="1:16" s="4" customFormat="1" ht="31.5">
      <c r="A119" s="377">
        <v>20</v>
      </c>
      <c r="B119" s="143" t="s">
        <v>482</v>
      </c>
      <c r="C119" s="54" t="s">
        <v>458</v>
      </c>
      <c r="D119" s="53" t="s">
        <v>358</v>
      </c>
      <c r="E119" s="53" t="s">
        <v>346</v>
      </c>
      <c r="F119" s="51" t="s">
        <v>347</v>
      </c>
      <c r="G119" s="54"/>
      <c r="H119" s="54"/>
      <c r="I119" s="98">
        <v>200</v>
      </c>
      <c r="J119" s="51"/>
      <c r="K119" s="51"/>
      <c r="L119" s="51"/>
      <c r="M119" s="51"/>
      <c r="N119" s="161" t="s">
        <v>442</v>
      </c>
      <c r="O119" s="51"/>
      <c r="P119" s="174" t="s">
        <v>392</v>
      </c>
    </row>
    <row r="120" spans="1:16" s="4" customFormat="1" ht="47.25">
      <c r="A120" s="377">
        <v>21</v>
      </c>
      <c r="B120" s="143" t="s">
        <v>483</v>
      </c>
      <c r="C120" s="54" t="s">
        <v>458</v>
      </c>
      <c r="D120" s="53" t="s">
        <v>358</v>
      </c>
      <c r="E120" s="53" t="s">
        <v>346</v>
      </c>
      <c r="F120" s="51" t="s">
        <v>347</v>
      </c>
      <c r="G120" s="54"/>
      <c r="H120" s="54"/>
      <c r="I120" s="98">
        <v>2000</v>
      </c>
      <c r="J120" s="51"/>
      <c r="K120" s="51"/>
      <c r="L120" s="51"/>
      <c r="M120" s="51"/>
      <c r="N120" s="161" t="s">
        <v>442</v>
      </c>
      <c r="O120" s="51"/>
      <c r="P120" s="174" t="s">
        <v>473</v>
      </c>
    </row>
    <row r="121" spans="1:16" s="4" customFormat="1" ht="31.5">
      <c r="A121" s="377">
        <v>22</v>
      </c>
      <c r="B121" s="143" t="s">
        <v>484</v>
      </c>
      <c r="C121" s="54" t="s">
        <v>459</v>
      </c>
      <c r="D121" s="53" t="s">
        <v>358</v>
      </c>
      <c r="E121" s="53" t="s">
        <v>346</v>
      </c>
      <c r="F121" s="51" t="s">
        <v>347</v>
      </c>
      <c r="G121" s="54"/>
      <c r="H121" s="54"/>
      <c r="I121" s="98">
        <v>100</v>
      </c>
      <c r="J121" s="51"/>
      <c r="K121" s="51"/>
      <c r="L121" s="51"/>
      <c r="M121" s="51"/>
      <c r="N121" s="161" t="s">
        <v>442</v>
      </c>
      <c r="O121" s="51"/>
      <c r="P121" s="174" t="s">
        <v>470</v>
      </c>
    </row>
    <row r="122" spans="1:16" s="4" customFormat="1" ht="31.5">
      <c r="A122" s="377">
        <v>23</v>
      </c>
      <c r="B122" s="143" t="s">
        <v>485</v>
      </c>
      <c r="C122" s="54" t="s">
        <v>460</v>
      </c>
      <c r="D122" s="53" t="s">
        <v>358</v>
      </c>
      <c r="E122" s="53" t="s">
        <v>346</v>
      </c>
      <c r="F122" s="51" t="s">
        <v>347</v>
      </c>
      <c r="G122" s="54"/>
      <c r="H122" s="54"/>
      <c r="I122" s="98">
        <v>100</v>
      </c>
      <c r="J122" s="51"/>
      <c r="K122" s="51"/>
      <c r="L122" s="51"/>
      <c r="M122" s="51"/>
      <c r="N122" s="161" t="s">
        <v>442</v>
      </c>
      <c r="O122" s="51"/>
      <c r="P122" s="174" t="s">
        <v>470</v>
      </c>
    </row>
    <row r="123" spans="1:16" s="4" customFormat="1" ht="31.5">
      <c r="A123" s="377">
        <v>24</v>
      </c>
      <c r="B123" s="143" t="s">
        <v>486</v>
      </c>
      <c r="C123" s="54" t="s">
        <v>461</v>
      </c>
      <c r="D123" s="53" t="s">
        <v>358</v>
      </c>
      <c r="E123" s="53" t="s">
        <v>346</v>
      </c>
      <c r="F123" s="51" t="s">
        <v>347</v>
      </c>
      <c r="G123" s="54"/>
      <c r="H123" s="54"/>
      <c r="I123" s="98">
        <v>42.8</v>
      </c>
      <c r="J123" s="51"/>
      <c r="K123" s="51"/>
      <c r="L123" s="51"/>
      <c r="M123" s="51"/>
      <c r="N123" s="161" t="s">
        <v>442</v>
      </c>
      <c r="O123" s="51"/>
      <c r="P123" s="174" t="s">
        <v>423</v>
      </c>
    </row>
    <row r="124" spans="1:16" s="4" customFormat="1" ht="31.5">
      <c r="A124" s="377">
        <v>25</v>
      </c>
      <c r="B124" s="143" t="s">
        <v>487</v>
      </c>
      <c r="C124" s="54" t="s">
        <v>462</v>
      </c>
      <c r="D124" s="53" t="s">
        <v>358</v>
      </c>
      <c r="E124" s="53" t="s">
        <v>346</v>
      </c>
      <c r="F124" s="51" t="s">
        <v>347</v>
      </c>
      <c r="G124" s="54"/>
      <c r="H124" s="54"/>
      <c r="I124" s="98">
        <v>100</v>
      </c>
      <c r="J124" s="51"/>
      <c r="K124" s="51"/>
      <c r="L124" s="51"/>
      <c r="M124" s="51"/>
      <c r="N124" s="161" t="s">
        <v>442</v>
      </c>
      <c r="O124" s="51"/>
      <c r="P124" s="174" t="s">
        <v>470</v>
      </c>
    </row>
    <row r="125" spans="1:16" s="4" customFormat="1" ht="47.25">
      <c r="A125" s="377">
        <v>26</v>
      </c>
      <c r="B125" s="143" t="s">
        <v>488</v>
      </c>
      <c r="C125" s="54" t="s">
        <v>463</v>
      </c>
      <c r="D125" s="53" t="s">
        <v>358</v>
      </c>
      <c r="E125" s="53" t="s">
        <v>346</v>
      </c>
      <c r="F125" s="51" t="s">
        <v>347</v>
      </c>
      <c r="G125" s="54"/>
      <c r="H125" s="54"/>
      <c r="I125" s="98"/>
      <c r="J125" s="51">
        <v>100</v>
      </c>
      <c r="K125" s="51"/>
      <c r="L125" s="51"/>
      <c r="M125" s="51"/>
      <c r="N125" s="161" t="s">
        <v>366</v>
      </c>
      <c r="O125" s="51"/>
      <c r="P125" s="174" t="s">
        <v>425</v>
      </c>
    </row>
    <row r="126" spans="1:16" s="4" customFormat="1" ht="47.25">
      <c r="A126" s="377">
        <v>27</v>
      </c>
      <c r="B126" s="143" t="s">
        <v>489</v>
      </c>
      <c r="C126" s="54" t="s">
        <v>464</v>
      </c>
      <c r="D126" s="53" t="s">
        <v>358</v>
      </c>
      <c r="E126" s="53" t="s">
        <v>346</v>
      </c>
      <c r="F126" s="51" t="s">
        <v>347</v>
      </c>
      <c r="G126" s="54"/>
      <c r="H126" s="54">
        <v>30</v>
      </c>
      <c r="I126" s="98"/>
      <c r="J126" s="51"/>
      <c r="K126" s="51"/>
      <c r="L126" s="51"/>
      <c r="M126" s="51"/>
      <c r="N126" s="161" t="s">
        <v>443</v>
      </c>
      <c r="O126" s="51"/>
      <c r="P126" s="37" t="s">
        <v>373</v>
      </c>
    </row>
    <row r="127" spans="1:16" s="4" customFormat="1" ht="84" customHeight="1">
      <c r="A127" s="377">
        <v>28</v>
      </c>
      <c r="B127" s="143" t="s">
        <v>490</v>
      </c>
      <c r="C127" s="54" t="s">
        <v>464</v>
      </c>
      <c r="D127" s="53" t="s">
        <v>358</v>
      </c>
      <c r="E127" s="53" t="s">
        <v>346</v>
      </c>
      <c r="F127" s="51" t="s">
        <v>347</v>
      </c>
      <c r="G127" s="54"/>
      <c r="H127" s="54">
        <v>50</v>
      </c>
      <c r="I127" s="98"/>
      <c r="J127" s="51"/>
      <c r="K127" s="51"/>
      <c r="L127" s="51"/>
      <c r="M127" s="51"/>
      <c r="N127" s="161" t="s">
        <v>366</v>
      </c>
      <c r="O127" s="51"/>
      <c r="P127" s="37" t="s">
        <v>373</v>
      </c>
    </row>
    <row r="128" spans="1:16" s="4" customFormat="1" ht="31.5">
      <c r="A128" s="377">
        <v>29</v>
      </c>
      <c r="B128" s="143" t="s">
        <v>491</v>
      </c>
      <c r="C128" s="54" t="s">
        <v>465</v>
      </c>
      <c r="D128" s="53" t="s">
        <v>358</v>
      </c>
      <c r="E128" s="53" t="s">
        <v>346</v>
      </c>
      <c r="F128" s="51" t="s">
        <v>347</v>
      </c>
      <c r="G128" s="54"/>
      <c r="H128" s="54"/>
      <c r="I128" s="98">
        <v>50</v>
      </c>
      <c r="J128" s="51"/>
      <c r="K128" s="51"/>
      <c r="L128" s="51"/>
      <c r="M128" s="51"/>
      <c r="N128" s="161" t="s">
        <v>366</v>
      </c>
      <c r="O128" s="51"/>
      <c r="P128" s="174" t="s">
        <v>371</v>
      </c>
    </row>
    <row r="129" spans="1:16" s="4" customFormat="1" ht="55.5" customHeight="1">
      <c r="A129" s="377">
        <v>30</v>
      </c>
      <c r="B129" s="453" t="s">
        <v>492</v>
      </c>
      <c r="C129" s="54" t="s">
        <v>466</v>
      </c>
      <c r="D129" s="53" t="s">
        <v>358</v>
      </c>
      <c r="E129" s="54" t="s">
        <v>346</v>
      </c>
      <c r="F129" s="51" t="s">
        <v>347</v>
      </c>
      <c r="G129" s="54"/>
      <c r="H129" s="54">
        <v>200</v>
      </c>
      <c r="I129" s="162"/>
      <c r="J129" s="162"/>
      <c r="K129" s="162"/>
      <c r="L129" s="454"/>
      <c r="M129" s="51"/>
      <c r="N129" s="161" t="s">
        <v>366</v>
      </c>
      <c r="O129" s="51"/>
      <c r="P129" s="37" t="s">
        <v>434</v>
      </c>
    </row>
    <row r="130" spans="1:16" s="4" customFormat="1" ht="47.25">
      <c r="A130" s="377">
        <v>31</v>
      </c>
      <c r="B130" s="453" t="s">
        <v>493</v>
      </c>
      <c r="C130" s="455" t="s">
        <v>467</v>
      </c>
      <c r="D130" s="53" t="s">
        <v>358</v>
      </c>
      <c r="E130" s="54" t="s">
        <v>346</v>
      </c>
      <c r="F130" s="51" t="s">
        <v>347</v>
      </c>
      <c r="G130" s="54"/>
      <c r="H130" s="54"/>
      <c r="I130" s="456">
        <v>50</v>
      </c>
      <c r="J130" s="456"/>
      <c r="K130" s="456"/>
      <c r="L130" s="454"/>
      <c r="M130" s="51"/>
      <c r="N130" s="161" t="s">
        <v>366</v>
      </c>
      <c r="O130" s="51"/>
      <c r="P130" s="174" t="s">
        <v>371</v>
      </c>
    </row>
    <row r="131" spans="1:16" s="4" customFormat="1" ht="47.25">
      <c r="A131" s="377">
        <v>32</v>
      </c>
      <c r="B131" s="453" t="s">
        <v>494</v>
      </c>
      <c r="C131" s="455" t="s">
        <v>468</v>
      </c>
      <c r="D131" s="53" t="s">
        <v>358</v>
      </c>
      <c r="E131" s="54" t="s">
        <v>346</v>
      </c>
      <c r="F131" s="51" t="s">
        <v>347</v>
      </c>
      <c r="G131" s="54"/>
      <c r="H131" s="54"/>
      <c r="I131" s="456"/>
      <c r="J131" s="456">
        <v>29.5</v>
      </c>
      <c r="K131" s="456"/>
      <c r="L131" s="454"/>
      <c r="M131" s="51"/>
      <c r="N131" s="161" t="s">
        <v>443</v>
      </c>
      <c r="O131" s="51"/>
      <c r="P131" s="174" t="s">
        <v>423</v>
      </c>
    </row>
    <row r="132" spans="1:16" s="4" customFormat="1" ht="47.25">
      <c r="A132" s="377">
        <v>33</v>
      </c>
      <c r="B132" s="453" t="s">
        <v>495</v>
      </c>
      <c r="C132" s="455" t="s">
        <v>469</v>
      </c>
      <c r="D132" s="53" t="s">
        <v>358</v>
      </c>
      <c r="E132" s="54" t="s">
        <v>346</v>
      </c>
      <c r="F132" s="51" t="s">
        <v>347</v>
      </c>
      <c r="G132" s="54"/>
      <c r="H132" s="54"/>
      <c r="I132" s="456"/>
      <c r="J132" s="456">
        <v>29.5</v>
      </c>
      <c r="K132" s="456"/>
      <c r="L132" s="454"/>
      <c r="M132" s="51"/>
      <c r="N132" s="161" t="s">
        <v>443</v>
      </c>
      <c r="O132" s="51"/>
      <c r="P132" s="174" t="s">
        <v>423</v>
      </c>
    </row>
    <row r="133" spans="1:16" s="9" customFormat="1" ht="17.25" customHeight="1">
      <c r="A133" s="144"/>
      <c r="B133" s="130" t="s">
        <v>362</v>
      </c>
      <c r="C133" s="145"/>
      <c r="D133" s="145"/>
      <c r="E133" s="145"/>
      <c r="F133" s="145"/>
      <c r="G133" s="146">
        <f>SUM(G134:G137)</f>
        <v>570</v>
      </c>
      <c r="H133" s="146">
        <f t="shared" ref="H133:M133" si="9">SUM(H134:H137)</f>
        <v>280</v>
      </c>
      <c r="I133" s="146">
        <f t="shared" si="9"/>
        <v>24662.799999999999</v>
      </c>
      <c r="J133" s="146">
        <f t="shared" si="9"/>
        <v>14299</v>
      </c>
      <c r="K133" s="146">
        <f t="shared" si="9"/>
        <v>12000</v>
      </c>
      <c r="L133" s="146">
        <f t="shared" si="9"/>
        <v>0</v>
      </c>
      <c r="M133" s="146">
        <f t="shared" si="9"/>
        <v>80000</v>
      </c>
      <c r="N133" s="145"/>
      <c r="O133" s="145"/>
      <c r="P133" s="145"/>
    </row>
    <row r="134" spans="1:16" s="9" customFormat="1" ht="17.25" customHeight="1">
      <c r="A134" s="144"/>
      <c r="B134" s="130" t="s">
        <v>10</v>
      </c>
      <c r="C134" s="145"/>
      <c r="D134" s="145"/>
      <c r="E134" s="145"/>
      <c r="F134" s="145"/>
      <c r="G134" s="146"/>
      <c r="H134" s="146"/>
      <c r="I134" s="146"/>
      <c r="J134" s="146"/>
      <c r="K134" s="146"/>
      <c r="L134" s="146"/>
      <c r="M134" s="146"/>
      <c r="N134" s="145"/>
      <c r="O134" s="145"/>
      <c r="P134" s="145"/>
    </row>
    <row r="135" spans="1:16" s="9" customFormat="1" ht="17.25" customHeight="1">
      <c r="A135" s="144"/>
      <c r="B135" s="130" t="s">
        <v>11</v>
      </c>
      <c r="C135" s="145"/>
      <c r="D135" s="145"/>
      <c r="E135" s="145"/>
      <c r="F135" s="145"/>
      <c r="G135" s="146"/>
      <c r="H135" s="146"/>
      <c r="I135" s="146"/>
      <c r="J135" s="146"/>
      <c r="K135" s="146"/>
      <c r="L135" s="146"/>
      <c r="M135" s="146">
        <f>M104+M105</f>
        <v>80000</v>
      </c>
      <c r="N135" s="145"/>
      <c r="O135" s="145"/>
      <c r="P135" s="145"/>
    </row>
    <row r="136" spans="1:16" s="9" customFormat="1" ht="17.25" customHeight="1">
      <c r="A136" s="144"/>
      <c r="B136" s="130" t="s">
        <v>363</v>
      </c>
      <c r="C136" s="145"/>
      <c r="D136" s="145"/>
      <c r="E136" s="145"/>
      <c r="F136" s="145"/>
      <c r="G136" s="146"/>
      <c r="H136" s="146"/>
      <c r="I136" s="146"/>
      <c r="J136" s="146"/>
      <c r="K136" s="146"/>
      <c r="L136" s="146"/>
      <c r="M136" s="146"/>
      <c r="N136" s="145"/>
      <c r="O136" s="145"/>
      <c r="P136" s="145"/>
    </row>
    <row r="137" spans="1:16" s="9" customFormat="1" ht="17.25" customHeight="1">
      <c r="A137" s="144"/>
      <c r="B137" s="130" t="s">
        <v>364</v>
      </c>
      <c r="C137" s="145"/>
      <c r="D137" s="145"/>
      <c r="E137" s="145"/>
      <c r="F137" s="145"/>
      <c r="G137" s="146">
        <f>G106+G107+G108+G109+G110+G125+G126+G127+G128+G129+G130+G131+G132+G96+G97+G98+G99+G111+G112+G113+G114+G115+G116+G117+G118+G119+G120+G121+G122+G123+G124</f>
        <v>570</v>
      </c>
      <c r="H137" s="146">
        <f t="shared" ref="H137:M137" si="10">H106+H107+H108+H109+H110+H125+H126+H127+H128+H129+H130+H131+H132+H96+H97+H98+H99+H111+H112+H113+H114+H115+H116+H117+H118+H119+H120+H121+H122+H123+H124</f>
        <v>280</v>
      </c>
      <c r="I137" s="146">
        <f t="shared" si="10"/>
        <v>24662.799999999999</v>
      </c>
      <c r="J137" s="146">
        <f t="shared" si="10"/>
        <v>14299</v>
      </c>
      <c r="K137" s="146">
        <f t="shared" si="10"/>
        <v>12000</v>
      </c>
      <c r="L137" s="146">
        <f t="shared" si="10"/>
        <v>0</v>
      </c>
      <c r="M137" s="146">
        <f t="shared" si="10"/>
        <v>0</v>
      </c>
      <c r="N137" s="145"/>
      <c r="O137" s="145"/>
      <c r="P137" s="145"/>
    </row>
    <row r="138" spans="1:16" ht="15" customHeight="1">
      <c r="A138" s="32" t="s">
        <v>68</v>
      </c>
      <c r="B138" s="608" t="s">
        <v>496</v>
      </c>
      <c r="C138" s="609"/>
      <c r="D138" s="609"/>
      <c r="E138" s="609"/>
      <c r="F138" s="609"/>
      <c r="G138" s="609"/>
      <c r="H138" s="609"/>
      <c r="I138" s="609"/>
      <c r="J138" s="609"/>
      <c r="K138" s="609"/>
      <c r="L138" s="609"/>
      <c r="M138" s="609"/>
      <c r="N138" s="609"/>
      <c r="O138" s="609"/>
      <c r="P138" s="610"/>
    </row>
    <row r="139" spans="1:16" ht="15" customHeight="1">
      <c r="A139" s="34"/>
      <c r="B139" s="608" t="s">
        <v>497</v>
      </c>
      <c r="C139" s="609"/>
      <c r="D139" s="609"/>
      <c r="E139" s="609"/>
      <c r="F139" s="609"/>
      <c r="G139" s="609"/>
      <c r="H139" s="609"/>
      <c r="I139" s="609"/>
      <c r="J139" s="609"/>
      <c r="K139" s="609"/>
      <c r="L139" s="609"/>
      <c r="M139" s="609"/>
      <c r="N139" s="609"/>
      <c r="O139" s="609"/>
      <c r="P139" s="610"/>
    </row>
    <row r="140" spans="1:16" s="10" customFormat="1" ht="89.25" customHeight="1">
      <c r="A140" s="43">
        <v>1</v>
      </c>
      <c r="B140" s="457" t="s">
        <v>501</v>
      </c>
      <c r="C140" s="458" t="s">
        <v>498</v>
      </c>
      <c r="D140" s="43" t="s">
        <v>358</v>
      </c>
      <c r="E140" s="43" t="s">
        <v>51</v>
      </c>
      <c r="F140" s="41" t="s">
        <v>358</v>
      </c>
      <c r="G140" s="43"/>
      <c r="H140" s="43"/>
      <c r="I140" s="459">
        <v>20</v>
      </c>
      <c r="J140" s="43"/>
      <c r="K140" s="43"/>
      <c r="L140" s="43"/>
      <c r="M140" s="43"/>
      <c r="N140" s="161" t="s">
        <v>366</v>
      </c>
      <c r="O140" s="37"/>
      <c r="P140" s="174" t="s">
        <v>425</v>
      </c>
    </row>
    <row r="141" spans="1:16" s="10" customFormat="1" ht="31.5">
      <c r="A141" s="43">
        <v>2</v>
      </c>
      <c r="B141" s="457" t="s">
        <v>502</v>
      </c>
      <c r="C141" s="458" t="s">
        <v>499</v>
      </c>
      <c r="D141" s="43" t="s">
        <v>358</v>
      </c>
      <c r="E141" s="43" t="s">
        <v>51</v>
      </c>
      <c r="F141" s="41" t="s">
        <v>358</v>
      </c>
      <c r="G141" s="43"/>
      <c r="H141" s="43">
        <v>9</v>
      </c>
      <c r="I141" s="459"/>
      <c r="J141" s="43"/>
      <c r="K141" s="43"/>
      <c r="L141" s="43"/>
      <c r="M141" s="43"/>
      <c r="N141" s="161" t="s">
        <v>366</v>
      </c>
      <c r="O141" s="37"/>
      <c r="P141" s="37" t="s">
        <v>373</v>
      </c>
    </row>
    <row r="142" spans="1:16" s="10" customFormat="1" ht="109.5" customHeight="1">
      <c r="A142" s="43">
        <v>3</v>
      </c>
      <c r="B142" s="457" t="s">
        <v>503</v>
      </c>
      <c r="C142" s="458" t="s">
        <v>500</v>
      </c>
      <c r="D142" s="43" t="s">
        <v>358</v>
      </c>
      <c r="E142" s="43" t="s">
        <v>51</v>
      </c>
      <c r="F142" s="41" t="s">
        <v>358</v>
      </c>
      <c r="G142" s="43"/>
      <c r="H142" s="43">
        <v>25</v>
      </c>
      <c r="I142" s="459"/>
      <c r="J142" s="43"/>
      <c r="K142" s="43"/>
      <c r="L142" s="43"/>
      <c r="M142" s="43"/>
      <c r="N142" s="161" t="s">
        <v>366</v>
      </c>
      <c r="O142" s="37"/>
      <c r="P142" s="37" t="s">
        <v>372</v>
      </c>
    </row>
    <row r="143" spans="1:16" s="10" customFormat="1" ht="109.5" customHeight="1">
      <c r="A143" s="43">
        <v>4</v>
      </c>
      <c r="B143" s="36" t="s">
        <v>507</v>
      </c>
      <c r="C143" s="37" t="s">
        <v>504</v>
      </c>
      <c r="D143" s="37" t="s">
        <v>345</v>
      </c>
      <c r="E143" s="41" t="s">
        <v>505</v>
      </c>
      <c r="F143" s="38" t="s">
        <v>506</v>
      </c>
      <c r="G143" s="38">
        <v>15</v>
      </c>
      <c r="H143" s="38">
        <v>19</v>
      </c>
      <c r="I143" s="38">
        <v>22</v>
      </c>
      <c r="J143" s="38">
        <v>22</v>
      </c>
      <c r="K143" s="38">
        <v>22</v>
      </c>
      <c r="L143" s="38">
        <v>22</v>
      </c>
      <c r="M143" s="460">
        <v>22</v>
      </c>
      <c r="N143" s="345"/>
      <c r="O143" s="461"/>
      <c r="P143" s="37"/>
    </row>
    <row r="144" spans="1:16" s="346" customFormat="1" ht="15" customHeight="1">
      <c r="A144" s="37" t="s">
        <v>71</v>
      </c>
      <c r="B144" s="608" t="s">
        <v>516</v>
      </c>
      <c r="C144" s="609"/>
      <c r="D144" s="609"/>
      <c r="E144" s="609"/>
      <c r="F144" s="609"/>
      <c r="G144" s="609"/>
      <c r="H144" s="609"/>
      <c r="I144" s="609"/>
      <c r="J144" s="609"/>
      <c r="K144" s="609"/>
      <c r="L144" s="609"/>
      <c r="M144" s="609"/>
      <c r="N144" s="609"/>
      <c r="O144" s="609"/>
      <c r="P144" s="610"/>
    </row>
    <row r="145" spans="1:16" s="346" customFormat="1" ht="15.75" customHeight="1">
      <c r="A145" s="35"/>
      <c r="B145" s="608" t="s">
        <v>517</v>
      </c>
      <c r="C145" s="609"/>
      <c r="D145" s="609"/>
      <c r="E145" s="609"/>
      <c r="F145" s="609"/>
      <c r="G145" s="609"/>
      <c r="H145" s="609"/>
      <c r="I145" s="609"/>
      <c r="J145" s="609"/>
      <c r="K145" s="609"/>
      <c r="L145" s="609"/>
      <c r="M145" s="609"/>
      <c r="N145" s="609"/>
      <c r="O145" s="609"/>
      <c r="P145" s="610"/>
    </row>
    <row r="146" spans="1:16" ht="30">
      <c r="A146" s="37">
        <v>5</v>
      </c>
      <c r="B146" s="33" t="s">
        <v>519</v>
      </c>
      <c r="C146" s="37" t="s">
        <v>518</v>
      </c>
      <c r="D146" s="37" t="s">
        <v>345</v>
      </c>
      <c r="E146" s="37" t="s">
        <v>57</v>
      </c>
      <c r="F146" s="37"/>
      <c r="G146" s="358">
        <v>77.400000000000006</v>
      </c>
      <c r="H146" s="358">
        <v>80</v>
      </c>
      <c r="I146" s="38">
        <v>112</v>
      </c>
      <c r="J146" s="37">
        <v>112</v>
      </c>
      <c r="K146" s="37">
        <v>112</v>
      </c>
      <c r="L146" s="37">
        <v>112</v>
      </c>
      <c r="M146" s="95">
        <v>113</v>
      </c>
      <c r="N146" s="462"/>
      <c r="O146" s="462"/>
      <c r="P146" s="462"/>
    </row>
    <row r="147" spans="1:16" s="470" customFormat="1" ht="43.5" customHeight="1">
      <c r="A147" s="463"/>
      <c r="B147" s="464" t="s">
        <v>416</v>
      </c>
      <c r="C147" s="41" t="s">
        <v>508</v>
      </c>
      <c r="D147" s="37" t="s">
        <v>345</v>
      </c>
      <c r="E147" s="37" t="s">
        <v>57</v>
      </c>
      <c r="F147" s="41" t="s">
        <v>358</v>
      </c>
      <c r="G147" s="465"/>
      <c r="H147" s="466"/>
      <c r="I147" s="466">
        <v>0</v>
      </c>
      <c r="J147" s="466">
        <v>0</v>
      </c>
      <c r="K147" s="467">
        <v>0</v>
      </c>
      <c r="L147" s="467">
        <v>2</v>
      </c>
      <c r="M147" s="468">
        <v>2</v>
      </c>
      <c r="N147" s="469"/>
      <c r="O147" s="97"/>
      <c r="P147" s="172"/>
    </row>
    <row r="148" spans="1:16" s="10" customFormat="1" ht="51" customHeight="1">
      <c r="A148" s="43">
        <v>1</v>
      </c>
      <c r="B148" s="46" t="s">
        <v>512</v>
      </c>
      <c r="C148" s="41" t="s">
        <v>509</v>
      </c>
      <c r="D148" s="43" t="s">
        <v>358</v>
      </c>
      <c r="E148" s="51" t="s">
        <v>346</v>
      </c>
      <c r="F148" s="41" t="s">
        <v>358</v>
      </c>
      <c r="G148" s="43"/>
      <c r="H148" s="43"/>
      <c r="I148" s="459"/>
      <c r="J148" s="428">
        <v>15</v>
      </c>
      <c r="K148" s="43"/>
      <c r="L148" s="43"/>
      <c r="M148" s="43"/>
      <c r="N148" s="161" t="s">
        <v>366</v>
      </c>
      <c r="O148" s="37"/>
      <c r="P148" s="174" t="s">
        <v>425</v>
      </c>
    </row>
    <row r="149" spans="1:16" s="10" customFormat="1" ht="51" customHeight="1">
      <c r="A149" s="43">
        <v>2</v>
      </c>
      <c r="B149" s="46" t="s">
        <v>513</v>
      </c>
      <c r="C149" s="41" t="s">
        <v>509</v>
      </c>
      <c r="D149" s="43" t="s">
        <v>358</v>
      </c>
      <c r="E149" s="51" t="s">
        <v>346</v>
      </c>
      <c r="F149" s="41" t="s">
        <v>358</v>
      </c>
      <c r="G149" s="43"/>
      <c r="H149" s="43"/>
      <c r="I149" s="459">
        <v>9.8000000000000007</v>
      </c>
      <c r="J149" s="43"/>
      <c r="K149" s="43"/>
      <c r="L149" s="43"/>
      <c r="M149" s="43"/>
      <c r="N149" s="95" t="s">
        <v>70</v>
      </c>
      <c r="O149" s="37"/>
      <c r="P149" s="174" t="s">
        <v>371</v>
      </c>
    </row>
    <row r="150" spans="1:16" s="4" customFormat="1" ht="64.5" customHeight="1">
      <c r="A150" s="53">
        <v>3</v>
      </c>
      <c r="B150" s="143" t="s">
        <v>514</v>
      </c>
      <c r="C150" s="54" t="s">
        <v>510</v>
      </c>
      <c r="D150" s="51" t="s">
        <v>358</v>
      </c>
      <c r="E150" s="51" t="s">
        <v>346</v>
      </c>
      <c r="F150" s="51" t="s">
        <v>347</v>
      </c>
      <c r="G150" s="53"/>
      <c r="H150" s="53">
        <v>45.6</v>
      </c>
      <c r="I150" s="173"/>
      <c r="J150" s="173"/>
      <c r="K150" s="173"/>
      <c r="L150" s="53"/>
      <c r="M150" s="53"/>
      <c r="N150" s="161" t="s">
        <v>443</v>
      </c>
      <c r="O150" s="51"/>
      <c r="P150" s="37" t="s">
        <v>372</v>
      </c>
    </row>
    <row r="151" spans="1:16" s="4" customFormat="1" ht="51" customHeight="1">
      <c r="A151" s="53">
        <v>4</v>
      </c>
      <c r="B151" s="143" t="s">
        <v>515</v>
      </c>
      <c r="C151" s="471" t="s">
        <v>511</v>
      </c>
      <c r="D151" s="51" t="s">
        <v>358</v>
      </c>
      <c r="E151" s="51" t="s">
        <v>346</v>
      </c>
      <c r="F151" s="51" t="s">
        <v>347</v>
      </c>
      <c r="G151" s="53">
        <v>17.5</v>
      </c>
      <c r="H151" s="53"/>
      <c r="I151" s="173"/>
      <c r="J151" s="173"/>
      <c r="K151" s="173"/>
      <c r="L151" s="173"/>
      <c r="M151" s="53"/>
      <c r="N151" s="161" t="s">
        <v>366</v>
      </c>
      <c r="O151" s="51"/>
      <c r="P151" s="37" t="s">
        <v>373</v>
      </c>
    </row>
    <row r="152" spans="1:16" ht="15" hidden="1" customHeight="1">
      <c r="A152" s="642" t="s">
        <v>72</v>
      </c>
      <c r="B152" s="643"/>
      <c r="C152" s="643"/>
      <c r="D152" s="643"/>
      <c r="E152" s="643"/>
      <c r="F152" s="643"/>
      <c r="G152" s="643"/>
      <c r="H152" s="643"/>
      <c r="I152" s="643"/>
      <c r="J152" s="643"/>
      <c r="K152" s="643"/>
      <c r="L152" s="643"/>
      <c r="M152" s="643"/>
      <c r="N152" s="643"/>
      <c r="O152" s="643"/>
      <c r="P152" s="644"/>
    </row>
    <row r="153" spans="1:16" s="474" customFormat="1" ht="57.75" hidden="1" customHeight="1">
      <c r="A153" s="164"/>
      <c r="B153" s="165" t="s">
        <v>73</v>
      </c>
      <c r="C153" s="32" t="s">
        <v>74</v>
      </c>
      <c r="D153" s="32" t="s">
        <v>75</v>
      </c>
      <c r="E153" s="32" t="s">
        <v>51</v>
      </c>
      <c r="F153" s="32" t="s">
        <v>76</v>
      </c>
      <c r="G153" s="85">
        <v>4775.8130000000001</v>
      </c>
      <c r="H153" s="85">
        <v>4775.8130000000001</v>
      </c>
      <c r="I153" s="85">
        <v>4775.8130000000001</v>
      </c>
      <c r="J153" s="85">
        <v>4775.8130000000001</v>
      </c>
      <c r="K153" s="85">
        <v>4775.8130000000001</v>
      </c>
      <c r="L153" s="85">
        <v>4775.8130000000001</v>
      </c>
      <c r="M153" s="85">
        <v>4775.8130000000001</v>
      </c>
      <c r="N153" s="174" t="s">
        <v>12</v>
      </c>
      <c r="O153" s="472" t="s">
        <v>77</v>
      </c>
      <c r="P153" s="473" t="s">
        <v>78</v>
      </c>
    </row>
    <row r="154" spans="1:16" s="474" customFormat="1" ht="33.75" hidden="1" customHeight="1">
      <c r="A154" s="164"/>
      <c r="B154" s="165" t="s">
        <v>79</v>
      </c>
      <c r="C154" s="32" t="s">
        <v>74</v>
      </c>
      <c r="D154" s="32" t="s">
        <v>1</v>
      </c>
      <c r="E154" s="32" t="s">
        <v>80</v>
      </c>
      <c r="F154" s="32" t="s">
        <v>81</v>
      </c>
      <c r="G154" s="32">
        <v>161.4</v>
      </c>
      <c r="H154" s="32">
        <v>162.5</v>
      </c>
      <c r="I154" s="85">
        <v>166</v>
      </c>
      <c r="J154" s="32">
        <v>170</v>
      </c>
      <c r="K154" s="32">
        <v>174</v>
      </c>
      <c r="L154" s="32">
        <v>178</v>
      </c>
      <c r="M154" s="42">
        <v>182</v>
      </c>
      <c r="N154" s="475"/>
      <c r="O154" s="158"/>
      <c r="P154" s="35" t="s">
        <v>82</v>
      </c>
    </row>
    <row r="155" spans="1:16" s="478" customFormat="1" ht="55.5" hidden="1" customHeight="1">
      <c r="A155" s="32"/>
      <c r="B155" s="165" t="s">
        <v>83</v>
      </c>
      <c r="C155" s="32" t="s">
        <v>74</v>
      </c>
      <c r="D155" s="32" t="s">
        <v>75</v>
      </c>
      <c r="E155" s="32" t="s">
        <v>51</v>
      </c>
      <c r="F155" s="32" t="s">
        <v>7</v>
      </c>
      <c r="G155" s="32"/>
      <c r="H155" s="32"/>
      <c r="I155" s="85">
        <v>7100</v>
      </c>
      <c r="J155" s="32"/>
      <c r="K155" s="32"/>
      <c r="L155" s="32"/>
      <c r="M155" s="42"/>
      <c r="N155" s="476"/>
      <c r="O155" s="477" t="s">
        <v>84</v>
      </c>
      <c r="P155" s="476"/>
    </row>
    <row r="156" spans="1:16" s="478" customFormat="1" ht="55.5" customHeight="1">
      <c r="A156" s="32"/>
      <c r="B156" s="165" t="s">
        <v>520</v>
      </c>
      <c r="C156" s="37" t="s">
        <v>508</v>
      </c>
      <c r="D156" s="37" t="s">
        <v>345</v>
      </c>
      <c r="E156" s="51" t="s">
        <v>346</v>
      </c>
      <c r="F156" s="37" t="s">
        <v>358</v>
      </c>
      <c r="G156" s="32"/>
      <c r="H156" s="32">
        <v>2.1</v>
      </c>
      <c r="I156" s="85">
        <v>2.5</v>
      </c>
      <c r="J156" s="32">
        <v>2.5</v>
      </c>
      <c r="K156" s="32">
        <v>2.5</v>
      </c>
      <c r="L156" s="32">
        <v>2.5</v>
      </c>
      <c r="M156" s="42">
        <v>2.5</v>
      </c>
      <c r="N156" s="462" t="s">
        <v>363</v>
      </c>
      <c r="O156" s="477"/>
      <c r="P156" s="476"/>
    </row>
    <row r="157" spans="1:16" s="2" customFormat="1" ht="39.75" customHeight="1">
      <c r="A157" s="35"/>
      <c r="B157" s="36" t="s">
        <v>521</v>
      </c>
      <c r="C157" s="37" t="s">
        <v>508</v>
      </c>
      <c r="D157" s="37" t="s">
        <v>345</v>
      </c>
      <c r="E157" s="51" t="s">
        <v>346</v>
      </c>
      <c r="F157" s="38" t="s">
        <v>358</v>
      </c>
      <c r="G157" s="38"/>
      <c r="H157" s="38">
        <v>57.8</v>
      </c>
      <c r="I157" s="38">
        <v>59.1</v>
      </c>
      <c r="J157" s="479">
        <v>59.1</v>
      </c>
      <c r="K157" s="479">
        <v>59.1</v>
      </c>
      <c r="L157" s="479">
        <v>59.1</v>
      </c>
      <c r="M157" s="480">
        <v>59.1</v>
      </c>
      <c r="N157" s="462" t="s">
        <v>363</v>
      </c>
      <c r="O157" s="92"/>
      <c r="P157" s="36"/>
    </row>
    <row r="158" spans="1:16" s="2" customFormat="1" ht="33" customHeight="1">
      <c r="A158" s="35"/>
      <c r="B158" s="36" t="s">
        <v>522</v>
      </c>
      <c r="C158" s="37" t="s">
        <v>508</v>
      </c>
      <c r="D158" s="37" t="s">
        <v>345</v>
      </c>
      <c r="E158" s="51" t="s">
        <v>346</v>
      </c>
      <c r="F158" s="38" t="s">
        <v>358</v>
      </c>
      <c r="G158" s="38"/>
      <c r="H158" s="38">
        <v>0.6</v>
      </c>
      <c r="I158" s="38">
        <v>0.8</v>
      </c>
      <c r="J158" s="479">
        <v>0.8</v>
      </c>
      <c r="K158" s="479">
        <v>0.8</v>
      </c>
      <c r="L158" s="479">
        <v>0.8</v>
      </c>
      <c r="M158" s="480">
        <v>0.8</v>
      </c>
      <c r="N158" s="462" t="s">
        <v>363</v>
      </c>
      <c r="O158" s="92"/>
      <c r="P158" s="36"/>
    </row>
    <row r="159" spans="1:16" ht="15" hidden="1" customHeight="1">
      <c r="A159" s="642" t="s">
        <v>72</v>
      </c>
      <c r="B159" s="643"/>
      <c r="C159" s="643"/>
      <c r="D159" s="643"/>
      <c r="E159" s="643"/>
      <c r="F159" s="643"/>
      <c r="G159" s="643"/>
      <c r="H159" s="643"/>
      <c r="I159" s="643"/>
      <c r="J159" s="643"/>
      <c r="K159" s="643"/>
      <c r="L159" s="643"/>
      <c r="M159" s="643"/>
      <c r="N159" s="643"/>
      <c r="O159" s="643"/>
      <c r="P159" s="644"/>
    </row>
    <row r="160" spans="1:16" ht="29.25" hidden="1" customHeight="1">
      <c r="A160" s="34"/>
      <c r="B160" s="165" t="s">
        <v>86</v>
      </c>
      <c r="C160" s="32" t="s">
        <v>74</v>
      </c>
      <c r="D160" s="32" t="s">
        <v>1</v>
      </c>
      <c r="E160" s="32" t="s">
        <v>87</v>
      </c>
      <c r="F160" s="32" t="s">
        <v>88</v>
      </c>
      <c r="G160" s="32"/>
      <c r="H160" s="32"/>
      <c r="I160" s="85">
        <v>232.3</v>
      </c>
      <c r="J160" s="85">
        <v>242.8</v>
      </c>
      <c r="K160" s="85">
        <v>252.1</v>
      </c>
      <c r="L160" s="85">
        <v>255</v>
      </c>
      <c r="M160" s="85">
        <v>260</v>
      </c>
      <c r="N160" s="475"/>
      <c r="O160" s="475"/>
      <c r="P160" s="475"/>
    </row>
    <row r="161" spans="1:16" ht="57" hidden="1" customHeight="1">
      <c r="A161" s="34"/>
      <c r="B161" s="165" t="s">
        <v>89</v>
      </c>
      <c r="C161" s="32" t="s">
        <v>74</v>
      </c>
      <c r="D161" s="32" t="s">
        <v>75</v>
      </c>
      <c r="E161" s="32" t="s">
        <v>51</v>
      </c>
      <c r="F161" s="32" t="s">
        <v>7</v>
      </c>
      <c r="G161" s="32"/>
      <c r="H161" s="32"/>
      <c r="I161" s="85">
        <v>8000</v>
      </c>
      <c r="J161" s="85"/>
      <c r="K161" s="85"/>
      <c r="L161" s="85"/>
      <c r="M161" s="85"/>
      <c r="N161" s="475"/>
      <c r="O161" s="477" t="s">
        <v>84</v>
      </c>
      <c r="P161" s="475"/>
    </row>
    <row r="162" spans="1:16" ht="31.5" hidden="1" customHeight="1">
      <c r="A162" s="34"/>
      <c r="B162" s="165" t="s">
        <v>90</v>
      </c>
      <c r="C162" s="32" t="s">
        <v>74</v>
      </c>
      <c r="D162" s="32" t="s">
        <v>75</v>
      </c>
      <c r="E162" s="32" t="s">
        <v>51</v>
      </c>
      <c r="F162" s="32" t="s">
        <v>76</v>
      </c>
      <c r="G162" s="85">
        <v>1125.2</v>
      </c>
      <c r="H162" s="85">
        <v>1120.9000000000001</v>
      </c>
      <c r="I162" s="85">
        <v>1120.9000000000001</v>
      </c>
      <c r="J162" s="85">
        <v>1120.9000000000001</v>
      </c>
      <c r="K162" s="85">
        <v>1120.9000000000001</v>
      </c>
      <c r="L162" s="85">
        <v>1527</v>
      </c>
      <c r="M162" s="85">
        <v>1555</v>
      </c>
      <c r="N162" s="174" t="s">
        <v>12</v>
      </c>
      <c r="O162" s="472" t="s">
        <v>91</v>
      </c>
      <c r="P162" s="475"/>
    </row>
    <row r="163" spans="1:16" ht="81.75" hidden="1" customHeight="1">
      <c r="A163" s="34"/>
      <c r="B163" s="165" t="s">
        <v>92</v>
      </c>
      <c r="C163" s="32" t="s">
        <v>74</v>
      </c>
      <c r="D163" s="32" t="s">
        <v>75</v>
      </c>
      <c r="E163" s="32" t="s">
        <v>51</v>
      </c>
      <c r="F163" s="32" t="s">
        <v>76</v>
      </c>
      <c r="G163" s="85">
        <v>1300.9000000000001</v>
      </c>
      <c r="H163" s="85">
        <v>1300.9000000000001</v>
      </c>
      <c r="I163" s="85">
        <v>1300.9000000000001</v>
      </c>
      <c r="J163" s="85">
        <v>1300.9000000000001</v>
      </c>
      <c r="K163" s="85">
        <v>1300.9000000000001</v>
      </c>
      <c r="L163" s="85">
        <v>2100</v>
      </c>
      <c r="M163" s="85">
        <v>2225</v>
      </c>
      <c r="N163" s="174" t="s">
        <v>12</v>
      </c>
      <c r="O163" s="472" t="s">
        <v>93</v>
      </c>
      <c r="P163" s="475"/>
    </row>
    <row r="164" spans="1:16" ht="45.75" hidden="1" customHeight="1">
      <c r="A164" s="34"/>
      <c r="B164" s="165" t="s">
        <v>94</v>
      </c>
      <c r="C164" s="32" t="s">
        <v>74</v>
      </c>
      <c r="D164" s="32" t="s">
        <v>75</v>
      </c>
      <c r="E164" s="32" t="s">
        <v>51</v>
      </c>
      <c r="F164" s="32" t="s">
        <v>76</v>
      </c>
      <c r="G164" s="85">
        <v>1650.7</v>
      </c>
      <c r="H164" s="85">
        <v>1720.7</v>
      </c>
      <c r="I164" s="85">
        <v>1650.7</v>
      </c>
      <c r="J164" s="85">
        <v>1650.7</v>
      </c>
      <c r="K164" s="85">
        <v>1650.7</v>
      </c>
      <c r="L164" s="85">
        <v>4100</v>
      </c>
      <c r="M164" s="85">
        <v>4590</v>
      </c>
      <c r="N164" s="174" t="s">
        <v>12</v>
      </c>
      <c r="O164" s="472" t="s">
        <v>95</v>
      </c>
      <c r="P164" s="475"/>
    </row>
    <row r="165" spans="1:16" ht="51.75" hidden="1" customHeight="1">
      <c r="A165" s="34"/>
      <c r="B165" s="165" t="s">
        <v>96</v>
      </c>
      <c r="C165" s="32" t="s">
        <v>74</v>
      </c>
      <c r="D165" s="32" t="s">
        <v>75</v>
      </c>
      <c r="E165" s="32" t="s">
        <v>51</v>
      </c>
      <c r="F165" s="32" t="s">
        <v>97</v>
      </c>
      <c r="G165" s="32">
        <v>30.8</v>
      </c>
      <c r="H165" s="32">
        <v>48.2</v>
      </c>
      <c r="I165" s="85">
        <v>73</v>
      </c>
      <c r="J165" s="85">
        <v>73</v>
      </c>
      <c r="K165" s="85">
        <v>73</v>
      </c>
      <c r="L165" s="85">
        <v>73</v>
      </c>
      <c r="M165" s="85">
        <v>73</v>
      </c>
      <c r="N165" s="174" t="s">
        <v>12</v>
      </c>
      <c r="O165" s="472" t="s">
        <v>98</v>
      </c>
      <c r="P165" s="475"/>
    </row>
    <row r="166" spans="1:16" ht="45" hidden="1" customHeight="1">
      <c r="A166" s="34"/>
      <c r="B166" s="165" t="s">
        <v>99</v>
      </c>
      <c r="C166" s="32" t="s">
        <v>74</v>
      </c>
      <c r="D166" s="32" t="s">
        <v>75</v>
      </c>
      <c r="E166" s="32" t="s">
        <v>51</v>
      </c>
      <c r="F166" s="32" t="s">
        <v>97</v>
      </c>
      <c r="G166" s="32">
        <v>37</v>
      </c>
      <c r="H166" s="32">
        <v>37</v>
      </c>
      <c r="I166" s="85">
        <v>37</v>
      </c>
      <c r="J166" s="85">
        <v>37</v>
      </c>
      <c r="K166" s="85">
        <v>37</v>
      </c>
      <c r="L166" s="85">
        <v>37</v>
      </c>
      <c r="M166" s="85">
        <v>37</v>
      </c>
      <c r="N166" s="174" t="s">
        <v>12</v>
      </c>
      <c r="O166" s="472" t="s">
        <v>100</v>
      </c>
      <c r="P166" s="475"/>
    </row>
    <row r="167" spans="1:16" ht="15" hidden="1" customHeight="1">
      <c r="A167" s="642" t="s">
        <v>72</v>
      </c>
      <c r="B167" s="643"/>
      <c r="C167" s="643"/>
      <c r="D167" s="643"/>
      <c r="E167" s="643"/>
      <c r="F167" s="643"/>
      <c r="G167" s="643"/>
      <c r="H167" s="643"/>
      <c r="I167" s="643"/>
      <c r="J167" s="643"/>
      <c r="K167" s="643"/>
      <c r="L167" s="643"/>
      <c r="M167" s="643"/>
      <c r="N167" s="643"/>
      <c r="O167" s="643"/>
      <c r="P167" s="644"/>
    </row>
    <row r="168" spans="1:16" ht="30" hidden="1" customHeight="1">
      <c r="A168" s="34"/>
      <c r="B168" s="481" t="s">
        <v>101</v>
      </c>
      <c r="C168" s="32" t="s">
        <v>74</v>
      </c>
      <c r="D168" s="32" t="s">
        <v>1</v>
      </c>
      <c r="E168" s="32" t="s">
        <v>87</v>
      </c>
      <c r="F168" s="32" t="s">
        <v>102</v>
      </c>
      <c r="G168" s="32"/>
      <c r="H168" s="32"/>
      <c r="I168" s="85">
        <v>3.8</v>
      </c>
      <c r="J168" s="85">
        <v>4.5</v>
      </c>
      <c r="K168" s="85">
        <v>7.9</v>
      </c>
      <c r="L168" s="85">
        <v>7.9</v>
      </c>
      <c r="M168" s="85">
        <v>8</v>
      </c>
      <c r="N168" s="475"/>
      <c r="O168" s="475"/>
      <c r="P168" s="475"/>
    </row>
    <row r="169" spans="1:16" ht="45" hidden="1">
      <c r="A169" s="34"/>
      <c r="B169" s="165" t="s">
        <v>103</v>
      </c>
      <c r="C169" s="32" t="s">
        <v>74</v>
      </c>
      <c r="D169" s="32" t="s">
        <v>75</v>
      </c>
      <c r="E169" s="32" t="s">
        <v>51</v>
      </c>
      <c r="F169" s="32" t="s">
        <v>7</v>
      </c>
      <c r="G169" s="32"/>
      <c r="H169" s="32"/>
      <c r="I169" s="85">
        <v>8000</v>
      </c>
      <c r="J169" s="85"/>
      <c r="K169" s="85"/>
      <c r="L169" s="85"/>
      <c r="M169" s="85"/>
      <c r="N169" s="475"/>
      <c r="O169" s="477" t="s">
        <v>84</v>
      </c>
      <c r="P169" s="475"/>
    </row>
    <row r="170" spans="1:16" ht="68.25" hidden="1" customHeight="1">
      <c r="A170" s="34"/>
      <c r="B170" s="165" t="s">
        <v>104</v>
      </c>
      <c r="C170" s="32" t="s">
        <v>74</v>
      </c>
      <c r="D170" s="32" t="s">
        <v>75</v>
      </c>
      <c r="E170" s="32" t="s">
        <v>51</v>
      </c>
      <c r="F170" s="32" t="s">
        <v>76</v>
      </c>
      <c r="G170" s="85">
        <v>7695.4</v>
      </c>
      <c r="H170" s="85">
        <v>5793.2</v>
      </c>
      <c r="I170" s="85">
        <v>5793.2</v>
      </c>
      <c r="J170" s="85">
        <v>5793.2</v>
      </c>
      <c r="K170" s="85">
        <v>5793.2</v>
      </c>
      <c r="L170" s="85">
        <v>5793.2</v>
      </c>
      <c r="M170" s="85">
        <v>5793.2</v>
      </c>
      <c r="N170" s="174" t="s">
        <v>12</v>
      </c>
      <c r="O170" s="472" t="s">
        <v>105</v>
      </c>
      <c r="P170" s="158"/>
    </row>
    <row r="171" spans="1:16" ht="65.25" hidden="1" customHeight="1">
      <c r="A171" s="34"/>
      <c r="B171" s="165" t="s">
        <v>106</v>
      </c>
      <c r="C171" s="32" t="s">
        <v>74</v>
      </c>
      <c r="D171" s="32" t="s">
        <v>75</v>
      </c>
      <c r="E171" s="32" t="s">
        <v>51</v>
      </c>
      <c r="F171" s="32" t="s">
        <v>76</v>
      </c>
      <c r="G171" s="85">
        <v>6194.8</v>
      </c>
      <c r="H171" s="85">
        <v>8553.2999999999993</v>
      </c>
      <c r="I171" s="85">
        <v>9053.4</v>
      </c>
      <c r="J171" s="85">
        <v>9053.4</v>
      </c>
      <c r="K171" s="85">
        <v>9053.4</v>
      </c>
      <c r="L171" s="85">
        <v>9053.4</v>
      </c>
      <c r="M171" s="85">
        <v>9053.4</v>
      </c>
      <c r="N171" s="174" t="s">
        <v>12</v>
      </c>
      <c r="O171" s="472" t="s">
        <v>107</v>
      </c>
      <c r="P171" s="158"/>
    </row>
    <row r="172" spans="1:16" ht="40.5" hidden="1" customHeight="1">
      <c r="A172" s="34"/>
      <c r="B172" s="165" t="s">
        <v>108</v>
      </c>
      <c r="C172" s="32" t="s">
        <v>74</v>
      </c>
      <c r="D172" s="32" t="s">
        <v>75</v>
      </c>
      <c r="E172" s="32" t="s">
        <v>51</v>
      </c>
      <c r="F172" s="32" t="s">
        <v>76</v>
      </c>
      <c r="G172" s="32"/>
      <c r="H172" s="32">
        <v>202.4</v>
      </c>
      <c r="I172" s="85">
        <v>202.4</v>
      </c>
      <c r="J172" s="85">
        <v>202.4</v>
      </c>
      <c r="K172" s="85">
        <v>202.4</v>
      </c>
      <c r="L172" s="85">
        <v>202.4</v>
      </c>
      <c r="M172" s="85">
        <v>202.4</v>
      </c>
      <c r="N172" s="174" t="s">
        <v>12</v>
      </c>
      <c r="O172" s="472" t="s">
        <v>109</v>
      </c>
      <c r="P172" s="158"/>
    </row>
    <row r="173" spans="1:16" ht="33.75" hidden="1" customHeight="1">
      <c r="A173" s="34"/>
      <c r="B173" s="165" t="s">
        <v>110</v>
      </c>
      <c r="C173" s="32" t="s">
        <v>74</v>
      </c>
      <c r="D173" s="32" t="s">
        <v>75</v>
      </c>
      <c r="E173" s="32" t="s">
        <v>51</v>
      </c>
      <c r="F173" s="32" t="s">
        <v>97</v>
      </c>
      <c r="G173" s="32">
        <v>0.8</v>
      </c>
      <c r="H173" s="32">
        <v>1.4</v>
      </c>
      <c r="I173" s="85">
        <v>1.4</v>
      </c>
      <c r="J173" s="85">
        <v>1.4</v>
      </c>
      <c r="K173" s="85">
        <v>1.4</v>
      </c>
      <c r="L173" s="85">
        <v>1.4</v>
      </c>
      <c r="M173" s="85">
        <v>1.4</v>
      </c>
      <c r="N173" s="174" t="s">
        <v>12</v>
      </c>
      <c r="O173" s="472" t="s">
        <v>111</v>
      </c>
      <c r="P173" s="158"/>
    </row>
    <row r="174" spans="1:16" ht="66" hidden="1" customHeight="1">
      <c r="A174" s="34"/>
      <c r="B174" s="165" t="s">
        <v>112</v>
      </c>
      <c r="C174" s="32" t="s">
        <v>74</v>
      </c>
      <c r="D174" s="32" t="s">
        <v>75</v>
      </c>
      <c r="E174" s="32" t="s">
        <v>51</v>
      </c>
      <c r="F174" s="32" t="s">
        <v>97</v>
      </c>
      <c r="G174" s="32">
        <v>7.3</v>
      </c>
      <c r="H174" s="32">
        <v>15.5</v>
      </c>
      <c r="I174" s="85">
        <v>6.4</v>
      </c>
      <c r="J174" s="85">
        <v>6.4</v>
      </c>
      <c r="K174" s="85">
        <v>6.4</v>
      </c>
      <c r="L174" s="85">
        <v>8</v>
      </c>
      <c r="M174" s="85">
        <v>10</v>
      </c>
      <c r="N174" s="174" t="s">
        <v>12</v>
      </c>
      <c r="O174" s="472" t="s">
        <v>113</v>
      </c>
      <c r="P174" s="158"/>
    </row>
    <row r="175" spans="1:16" ht="66" customHeight="1">
      <c r="A175" s="32">
        <v>7</v>
      </c>
      <c r="B175" s="165" t="s">
        <v>523</v>
      </c>
      <c r="C175" s="37" t="s">
        <v>518</v>
      </c>
      <c r="D175" s="37" t="s">
        <v>345</v>
      </c>
      <c r="E175" s="482" t="s">
        <v>296</v>
      </c>
      <c r="F175" s="482"/>
      <c r="G175" s="482">
        <v>100</v>
      </c>
      <c r="H175" s="482">
        <v>100</v>
      </c>
      <c r="I175" s="483">
        <v>100</v>
      </c>
      <c r="J175" s="482">
        <v>100</v>
      </c>
      <c r="K175" s="482">
        <v>100</v>
      </c>
      <c r="L175" s="482">
        <v>100</v>
      </c>
      <c r="M175" s="484">
        <v>100</v>
      </c>
      <c r="N175" s="174"/>
      <c r="O175" s="472"/>
      <c r="P175" s="158"/>
    </row>
    <row r="176" spans="1:16" ht="66" customHeight="1">
      <c r="A176" s="34"/>
      <c r="B176" s="170" t="s">
        <v>524</v>
      </c>
      <c r="C176" s="37" t="s">
        <v>518</v>
      </c>
      <c r="D176" s="37" t="s">
        <v>345</v>
      </c>
      <c r="E176" s="32" t="s">
        <v>57</v>
      </c>
      <c r="F176" s="482"/>
      <c r="G176" s="482"/>
      <c r="H176" s="482"/>
      <c r="I176" s="483">
        <v>0</v>
      </c>
      <c r="J176" s="482">
        <v>0</v>
      </c>
      <c r="K176" s="485">
        <v>1</v>
      </c>
      <c r="L176" s="485">
        <v>1</v>
      </c>
      <c r="M176" s="486">
        <v>1</v>
      </c>
      <c r="N176" s="174"/>
      <c r="O176" s="472"/>
      <c r="P176" s="158"/>
    </row>
    <row r="177" spans="1:16" s="2" customFormat="1" ht="31.5">
      <c r="A177" s="35"/>
      <c r="B177" s="427" t="s">
        <v>525</v>
      </c>
      <c r="C177" s="51" t="s">
        <v>526</v>
      </c>
      <c r="D177" s="37" t="s">
        <v>345</v>
      </c>
      <c r="E177" s="51" t="s">
        <v>346</v>
      </c>
      <c r="F177" s="38" t="s">
        <v>358</v>
      </c>
      <c r="G177" s="446"/>
      <c r="H177" s="446"/>
      <c r="I177" s="446"/>
      <c r="J177" s="487"/>
      <c r="K177" s="487">
        <v>15</v>
      </c>
      <c r="L177" s="487">
        <v>15</v>
      </c>
      <c r="M177" s="488">
        <v>15</v>
      </c>
      <c r="N177" s="161" t="s">
        <v>366</v>
      </c>
      <c r="O177" s="489"/>
      <c r="P177" s="174" t="s">
        <v>425</v>
      </c>
    </row>
    <row r="178" spans="1:16" s="9" customFormat="1" ht="17.25" customHeight="1">
      <c r="A178" s="167"/>
      <c r="B178" s="130" t="s">
        <v>362</v>
      </c>
      <c r="C178" s="145"/>
      <c r="D178" s="145"/>
      <c r="E178" s="145"/>
      <c r="F178" s="145"/>
      <c r="G178" s="146">
        <f>SUM(G179:G182)</f>
        <v>17.5</v>
      </c>
      <c r="H178" s="146">
        <f t="shared" ref="H178:M178" si="11">SUM(H179:H182)</f>
        <v>140.1</v>
      </c>
      <c r="I178" s="146">
        <f t="shared" si="11"/>
        <v>92.2</v>
      </c>
      <c r="J178" s="398">
        <f t="shared" si="11"/>
        <v>77.400000000000006</v>
      </c>
      <c r="K178" s="146">
        <f t="shared" si="11"/>
        <v>77.400000000000006</v>
      </c>
      <c r="L178" s="146">
        <f t="shared" si="11"/>
        <v>77.400000000000006</v>
      </c>
      <c r="M178" s="146">
        <f t="shared" si="11"/>
        <v>77.400000000000006</v>
      </c>
      <c r="N178" s="145"/>
      <c r="O178" s="145"/>
      <c r="P178" s="145"/>
    </row>
    <row r="179" spans="1:16" s="9" customFormat="1" ht="17.25" customHeight="1">
      <c r="A179" s="144"/>
      <c r="B179" s="130" t="s">
        <v>10</v>
      </c>
      <c r="C179" s="145"/>
      <c r="D179" s="145"/>
      <c r="E179" s="145"/>
      <c r="F179" s="145"/>
      <c r="G179" s="146"/>
      <c r="H179" s="146"/>
      <c r="I179" s="146"/>
      <c r="J179" s="398"/>
      <c r="K179" s="146"/>
      <c r="L179" s="146"/>
      <c r="M179" s="146"/>
      <c r="N179" s="145"/>
      <c r="O179" s="145"/>
      <c r="P179" s="145"/>
    </row>
    <row r="180" spans="1:16" s="9" customFormat="1" ht="17.25" customHeight="1">
      <c r="A180" s="144"/>
      <c r="B180" s="130" t="s">
        <v>11</v>
      </c>
      <c r="C180" s="145"/>
      <c r="D180" s="145"/>
      <c r="E180" s="145"/>
      <c r="F180" s="145"/>
      <c r="G180" s="146"/>
      <c r="H180" s="146"/>
      <c r="I180" s="146"/>
      <c r="J180" s="398"/>
      <c r="K180" s="146"/>
      <c r="L180" s="146"/>
      <c r="M180" s="146"/>
      <c r="N180" s="145"/>
      <c r="O180" s="145"/>
      <c r="P180" s="145"/>
    </row>
    <row r="181" spans="1:16" s="9" customFormat="1" ht="17.25" customHeight="1">
      <c r="A181" s="144"/>
      <c r="B181" s="130" t="s">
        <v>363</v>
      </c>
      <c r="C181" s="145"/>
      <c r="D181" s="145"/>
      <c r="E181" s="145"/>
      <c r="F181" s="145"/>
      <c r="G181" s="146">
        <f t="shared" ref="G181:M181" si="12">G156+G157+G158</f>
        <v>0</v>
      </c>
      <c r="H181" s="146">
        <f t="shared" si="12"/>
        <v>60.5</v>
      </c>
      <c r="I181" s="146">
        <f t="shared" si="12"/>
        <v>62.4</v>
      </c>
      <c r="J181" s="146">
        <f t="shared" si="12"/>
        <v>62.4</v>
      </c>
      <c r="K181" s="146">
        <f t="shared" si="12"/>
        <v>62.4</v>
      </c>
      <c r="L181" s="146">
        <f t="shared" si="12"/>
        <v>62.4</v>
      </c>
      <c r="M181" s="146">
        <f t="shared" si="12"/>
        <v>62.4</v>
      </c>
      <c r="N181" s="145"/>
      <c r="O181" s="145"/>
      <c r="P181" s="145"/>
    </row>
    <row r="182" spans="1:16" s="9" customFormat="1" ht="17.25" customHeight="1">
      <c r="A182" s="144"/>
      <c r="B182" s="130" t="s">
        <v>364</v>
      </c>
      <c r="C182" s="145"/>
      <c r="D182" s="145"/>
      <c r="E182" s="145"/>
      <c r="F182" s="145"/>
      <c r="G182" s="146">
        <f t="shared" ref="G182:M182" si="13">G140+G141+G142+G148+G149+G150+G151+G177</f>
        <v>17.5</v>
      </c>
      <c r="H182" s="146">
        <f t="shared" si="13"/>
        <v>79.599999999999994</v>
      </c>
      <c r="I182" s="146">
        <f t="shared" si="13"/>
        <v>29.8</v>
      </c>
      <c r="J182" s="146">
        <f t="shared" si="13"/>
        <v>15</v>
      </c>
      <c r="K182" s="146">
        <f t="shared" si="13"/>
        <v>15</v>
      </c>
      <c r="L182" s="146">
        <f t="shared" si="13"/>
        <v>15</v>
      </c>
      <c r="M182" s="146">
        <f t="shared" si="13"/>
        <v>15</v>
      </c>
      <c r="N182" s="145"/>
      <c r="O182" s="145"/>
      <c r="P182" s="145"/>
    </row>
    <row r="183" spans="1:16" s="2" customFormat="1" ht="15" customHeight="1">
      <c r="A183" s="37" t="s">
        <v>124</v>
      </c>
      <c r="B183" s="574" t="s">
        <v>528</v>
      </c>
      <c r="C183" s="575"/>
      <c r="D183" s="575"/>
      <c r="E183" s="575"/>
      <c r="F183" s="575"/>
      <c r="G183" s="575"/>
      <c r="H183" s="575"/>
      <c r="I183" s="575"/>
      <c r="J183" s="575"/>
      <c r="K183" s="575"/>
      <c r="L183" s="575"/>
      <c r="M183" s="575"/>
      <c r="N183" s="575"/>
      <c r="O183" s="575"/>
      <c r="P183" s="576"/>
    </row>
    <row r="184" spans="1:16" s="2" customFormat="1" ht="15" customHeight="1">
      <c r="A184" s="35"/>
      <c r="B184" s="574" t="s">
        <v>529</v>
      </c>
      <c r="C184" s="575"/>
      <c r="D184" s="575"/>
      <c r="E184" s="575"/>
      <c r="F184" s="575"/>
      <c r="G184" s="575"/>
      <c r="H184" s="575"/>
      <c r="I184" s="575"/>
      <c r="J184" s="575"/>
      <c r="K184" s="575"/>
      <c r="L184" s="575"/>
      <c r="M184" s="575"/>
      <c r="N184" s="575"/>
      <c r="O184" s="575"/>
      <c r="P184" s="576"/>
    </row>
    <row r="185" spans="1:16" s="387" customFormat="1" ht="21" customHeight="1">
      <c r="A185" s="760"/>
      <c r="B185" s="761" t="s">
        <v>530</v>
      </c>
      <c r="C185" s="763" t="s">
        <v>531</v>
      </c>
      <c r="D185" s="763" t="s">
        <v>382</v>
      </c>
      <c r="E185" s="415" t="s">
        <v>383</v>
      </c>
      <c r="F185" s="763" t="s">
        <v>527</v>
      </c>
      <c r="G185" s="383"/>
      <c r="H185" s="383"/>
      <c r="I185" s="384"/>
      <c r="J185" s="383">
        <v>1</v>
      </c>
      <c r="K185" s="383">
        <v>1</v>
      </c>
      <c r="L185" s="383"/>
      <c r="M185" s="385"/>
      <c r="N185" s="386"/>
      <c r="O185" s="765"/>
      <c r="P185" s="634" t="s">
        <v>532</v>
      </c>
    </row>
    <row r="186" spans="1:16" s="387" customFormat="1" ht="30.75" customHeight="1">
      <c r="A186" s="760"/>
      <c r="B186" s="762"/>
      <c r="C186" s="764"/>
      <c r="D186" s="764"/>
      <c r="E186" s="414" t="s">
        <v>391</v>
      </c>
      <c r="F186" s="764"/>
      <c r="G186" s="383"/>
      <c r="H186" s="383"/>
      <c r="I186" s="384"/>
      <c r="J186" s="383">
        <v>5</v>
      </c>
      <c r="K186" s="383">
        <v>8</v>
      </c>
      <c r="L186" s="383"/>
      <c r="M186" s="385"/>
      <c r="N186" s="386" t="s">
        <v>12</v>
      </c>
      <c r="O186" s="766"/>
      <c r="P186" s="767"/>
    </row>
    <row r="187" spans="1:16" s="9" customFormat="1" ht="17.25" customHeight="1">
      <c r="A187" s="167"/>
      <c r="B187" s="130" t="s">
        <v>362</v>
      </c>
      <c r="C187" s="145"/>
      <c r="D187" s="145"/>
      <c r="E187" s="145"/>
      <c r="F187" s="145"/>
      <c r="G187" s="146">
        <f>SUM(G188:G191)</f>
        <v>0</v>
      </c>
      <c r="H187" s="146">
        <f t="shared" ref="H187:M187" si="14">SUM(H188:H191)</f>
        <v>0</v>
      </c>
      <c r="I187" s="146">
        <f t="shared" si="14"/>
        <v>0</v>
      </c>
      <c r="J187" s="146">
        <f t="shared" si="14"/>
        <v>5</v>
      </c>
      <c r="K187" s="146">
        <f t="shared" si="14"/>
        <v>8</v>
      </c>
      <c r="L187" s="146">
        <f t="shared" si="14"/>
        <v>0</v>
      </c>
      <c r="M187" s="146">
        <f t="shared" si="14"/>
        <v>0</v>
      </c>
      <c r="N187" s="145"/>
      <c r="O187" s="145"/>
      <c r="P187" s="145"/>
    </row>
    <row r="188" spans="1:16" s="9" customFormat="1" ht="17.25" customHeight="1">
      <c r="A188" s="144"/>
      <c r="B188" s="130" t="s">
        <v>10</v>
      </c>
      <c r="C188" s="145"/>
      <c r="D188" s="145"/>
      <c r="E188" s="145"/>
      <c r="F188" s="145"/>
      <c r="G188" s="146"/>
      <c r="H188" s="146"/>
      <c r="I188" s="146"/>
      <c r="J188" s="397"/>
      <c r="K188" s="146"/>
      <c r="L188" s="146"/>
      <c r="M188" s="146"/>
      <c r="N188" s="145"/>
      <c r="O188" s="145"/>
      <c r="P188" s="145"/>
    </row>
    <row r="189" spans="1:16" s="9" customFormat="1" ht="17.25" customHeight="1">
      <c r="A189" s="144"/>
      <c r="B189" s="130" t="s">
        <v>11</v>
      </c>
      <c r="C189" s="145"/>
      <c r="D189" s="145"/>
      <c r="E189" s="145"/>
      <c r="F189" s="145"/>
      <c r="G189" s="146"/>
      <c r="H189" s="146"/>
      <c r="I189" s="146"/>
      <c r="J189" s="397"/>
      <c r="K189" s="146"/>
      <c r="L189" s="146"/>
      <c r="M189" s="146"/>
      <c r="N189" s="145"/>
      <c r="O189" s="145"/>
      <c r="P189" s="145"/>
    </row>
    <row r="190" spans="1:16" s="9" customFormat="1" ht="17.25" customHeight="1">
      <c r="A190" s="144"/>
      <c r="B190" s="130" t="s">
        <v>363</v>
      </c>
      <c r="C190" s="145"/>
      <c r="D190" s="145"/>
      <c r="E190" s="145"/>
      <c r="F190" s="145"/>
      <c r="G190" s="146">
        <f>G186</f>
        <v>0</v>
      </c>
      <c r="H190" s="146">
        <f t="shared" ref="H190:M190" si="15">H186</f>
        <v>0</v>
      </c>
      <c r="I190" s="146">
        <f t="shared" si="15"/>
        <v>0</v>
      </c>
      <c r="J190" s="146">
        <f t="shared" si="15"/>
        <v>5</v>
      </c>
      <c r="K190" s="146">
        <f t="shared" si="15"/>
        <v>8</v>
      </c>
      <c r="L190" s="146">
        <f t="shared" si="15"/>
        <v>0</v>
      </c>
      <c r="M190" s="146">
        <f t="shared" si="15"/>
        <v>0</v>
      </c>
      <c r="N190" s="145"/>
      <c r="O190" s="145"/>
      <c r="P190" s="145"/>
    </row>
    <row r="191" spans="1:16" s="9" customFormat="1" ht="17.25" customHeight="1">
      <c r="A191" s="144"/>
      <c r="B191" s="130" t="s">
        <v>364</v>
      </c>
      <c r="C191" s="145"/>
      <c r="D191" s="145"/>
      <c r="E191" s="145"/>
      <c r="F191" s="145"/>
      <c r="G191" s="146"/>
      <c r="H191" s="146"/>
      <c r="I191" s="146"/>
      <c r="J191" s="146"/>
      <c r="K191" s="146"/>
      <c r="L191" s="146"/>
      <c r="M191" s="146"/>
      <c r="N191" s="145"/>
      <c r="O191" s="145"/>
      <c r="P191" s="145"/>
    </row>
    <row r="192" spans="1:16" s="2" customFormat="1" ht="15" customHeight="1">
      <c r="A192" s="37" t="s">
        <v>131</v>
      </c>
      <c r="B192" s="608" t="s">
        <v>528</v>
      </c>
      <c r="C192" s="609"/>
      <c r="D192" s="609"/>
      <c r="E192" s="609"/>
      <c r="F192" s="609"/>
      <c r="G192" s="609"/>
      <c r="H192" s="609"/>
      <c r="I192" s="609"/>
      <c r="J192" s="609"/>
      <c r="K192" s="609"/>
      <c r="L192" s="609"/>
      <c r="M192" s="609"/>
      <c r="N192" s="609"/>
      <c r="O192" s="609"/>
      <c r="P192" s="610"/>
    </row>
    <row r="193" spans="1:16" s="2" customFormat="1" ht="15" customHeight="1">
      <c r="A193" s="35"/>
      <c r="B193" s="608" t="s">
        <v>534</v>
      </c>
      <c r="C193" s="609"/>
      <c r="D193" s="609"/>
      <c r="E193" s="609"/>
      <c r="F193" s="609"/>
      <c r="G193" s="609"/>
      <c r="H193" s="609"/>
      <c r="I193" s="609"/>
      <c r="J193" s="609"/>
      <c r="K193" s="609"/>
      <c r="L193" s="609"/>
      <c r="M193" s="609"/>
      <c r="N193" s="609"/>
      <c r="O193" s="609"/>
      <c r="P193" s="610"/>
    </row>
    <row r="194" spans="1:16" s="491" customFormat="1" ht="36.75" customHeight="1">
      <c r="A194" s="37"/>
      <c r="B194" s="427" t="s">
        <v>535</v>
      </c>
      <c r="C194" s="37"/>
      <c r="D194" s="37"/>
      <c r="E194" s="41"/>
      <c r="F194" s="446"/>
      <c r="G194" s="446"/>
      <c r="H194" s="446"/>
      <c r="I194" s="446"/>
      <c r="J194" s="446"/>
      <c r="K194" s="446">
        <v>30.1</v>
      </c>
      <c r="L194" s="446">
        <v>15.6</v>
      </c>
      <c r="M194" s="488">
        <v>13.5</v>
      </c>
      <c r="N194" s="161" t="s">
        <v>443</v>
      </c>
      <c r="O194" s="490"/>
      <c r="P194" s="37"/>
    </row>
    <row r="195" spans="1:16" s="9" customFormat="1" ht="17.25" customHeight="1">
      <c r="A195" s="167"/>
      <c r="B195" s="130" t="s">
        <v>362</v>
      </c>
      <c r="C195" s="145"/>
      <c r="D195" s="145"/>
      <c r="E195" s="145"/>
      <c r="F195" s="145"/>
      <c r="G195" s="146">
        <f>SUM(G196:G199)</f>
        <v>0</v>
      </c>
      <c r="H195" s="146">
        <f t="shared" ref="H195" si="16">SUM(H196:H199)</f>
        <v>0</v>
      </c>
      <c r="I195" s="146">
        <f t="shared" ref="I195" si="17">SUM(I196:I199)</f>
        <v>0</v>
      </c>
      <c r="J195" s="146">
        <f t="shared" ref="J195" si="18">SUM(J196:J199)</f>
        <v>0</v>
      </c>
      <c r="K195" s="146">
        <f t="shared" ref="K195" si="19">SUM(K196:K199)</f>
        <v>30.1</v>
      </c>
      <c r="L195" s="146">
        <f t="shared" ref="L195" si="20">SUM(L196:L199)</f>
        <v>15.6</v>
      </c>
      <c r="M195" s="146">
        <f t="shared" ref="M195" si="21">SUM(M196:M199)</f>
        <v>13.5</v>
      </c>
      <c r="N195" s="145"/>
      <c r="O195" s="145"/>
      <c r="P195" s="145"/>
    </row>
    <row r="196" spans="1:16" s="9" customFormat="1" ht="17.25" customHeight="1">
      <c r="A196" s="144"/>
      <c r="B196" s="130" t="s">
        <v>10</v>
      </c>
      <c r="C196" s="145"/>
      <c r="D196" s="145"/>
      <c r="E196" s="145"/>
      <c r="F196" s="145"/>
      <c r="G196" s="146"/>
      <c r="H196" s="146"/>
      <c r="I196" s="146"/>
      <c r="J196" s="397"/>
      <c r="K196" s="146"/>
      <c r="L196" s="146"/>
      <c r="M196" s="146"/>
      <c r="N196" s="145"/>
      <c r="O196" s="145"/>
      <c r="P196" s="145"/>
    </row>
    <row r="197" spans="1:16" s="9" customFormat="1" ht="17.25" customHeight="1">
      <c r="A197" s="144"/>
      <c r="B197" s="130" t="s">
        <v>11</v>
      </c>
      <c r="C197" s="145"/>
      <c r="D197" s="145"/>
      <c r="E197" s="145"/>
      <c r="F197" s="145"/>
      <c r="G197" s="146"/>
      <c r="H197" s="146"/>
      <c r="I197" s="146"/>
      <c r="J197" s="397"/>
      <c r="K197" s="146"/>
      <c r="L197" s="146"/>
      <c r="M197" s="146"/>
      <c r="N197" s="145"/>
      <c r="O197" s="145"/>
      <c r="P197" s="145"/>
    </row>
    <row r="198" spans="1:16" s="9" customFormat="1" ht="17.25" customHeight="1">
      <c r="A198" s="144"/>
      <c r="B198" s="130" t="s">
        <v>363</v>
      </c>
      <c r="C198" s="145"/>
      <c r="D198" s="145"/>
      <c r="E198" s="145"/>
      <c r="F198" s="145"/>
      <c r="G198" s="146">
        <f>G194</f>
        <v>0</v>
      </c>
      <c r="H198" s="146">
        <f t="shared" ref="H198:J198" si="22">H194</f>
        <v>0</v>
      </c>
      <c r="I198" s="146">
        <f t="shared" si="22"/>
        <v>0</v>
      </c>
      <c r="J198" s="146">
        <f t="shared" si="22"/>
        <v>0</v>
      </c>
      <c r="K198" s="146">
        <v>0</v>
      </c>
      <c r="L198" s="146">
        <v>0</v>
      </c>
      <c r="M198" s="146">
        <v>0</v>
      </c>
      <c r="N198" s="145"/>
      <c r="O198" s="145"/>
      <c r="P198" s="145"/>
    </row>
    <row r="199" spans="1:16" s="9" customFormat="1" ht="17.25" customHeight="1">
      <c r="A199" s="144"/>
      <c r="B199" s="130" t="s">
        <v>364</v>
      </c>
      <c r="C199" s="145"/>
      <c r="D199" s="145"/>
      <c r="E199" s="145"/>
      <c r="F199" s="145"/>
      <c r="G199" s="146">
        <f>G194</f>
        <v>0</v>
      </c>
      <c r="H199" s="146">
        <f t="shared" ref="H199:M199" si="23">H194</f>
        <v>0</v>
      </c>
      <c r="I199" s="146">
        <f t="shared" si="23"/>
        <v>0</v>
      </c>
      <c r="J199" s="146">
        <f t="shared" si="23"/>
        <v>0</v>
      </c>
      <c r="K199" s="146">
        <f t="shared" si="23"/>
        <v>30.1</v>
      </c>
      <c r="L199" s="146">
        <f t="shared" si="23"/>
        <v>15.6</v>
      </c>
      <c r="M199" s="146">
        <f t="shared" si="23"/>
        <v>13.5</v>
      </c>
      <c r="N199" s="145"/>
      <c r="O199" s="145"/>
      <c r="P199" s="145"/>
    </row>
    <row r="200" spans="1:16" s="8" customFormat="1" ht="17.25" customHeight="1">
      <c r="A200" s="129"/>
      <c r="B200" s="416" t="s">
        <v>533</v>
      </c>
      <c r="C200" s="130"/>
      <c r="D200" s="130"/>
      <c r="E200" s="130"/>
      <c r="F200" s="130"/>
      <c r="G200" s="168">
        <f>SUM(G201:G204)</f>
        <v>999.8</v>
      </c>
      <c r="H200" s="168">
        <f t="shared" ref="H200:M200" si="24">SUM(H201:H204)</f>
        <v>818.6</v>
      </c>
      <c r="I200" s="168">
        <f t="shared" si="24"/>
        <v>25131.599999999999</v>
      </c>
      <c r="J200" s="168">
        <f t="shared" si="24"/>
        <v>14773.975</v>
      </c>
      <c r="K200" s="168">
        <f t="shared" si="24"/>
        <v>12527.80875</v>
      </c>
      <c r="L200" s="168">
        <f t="shared" si="24"/>
        <v>525.92418750000002</v>
      </c>
      <c r="M200" s="168">
        <f t="shared" si="24"/>
        <v>80545.470396874996</v>
      </c>
      <c r="N200" s="130"/>
      <c r="O200" s="130"/>
      <c r="P200" s="130"/>
    </row>
    <row r="201" spans="1:16" s="8" customFormat="1" ht="17.25" customHeight="1">
      <c r="A201" s="169"/>
      <c r="B201" s="130" t="s">
        <v>10</v>
      </c>
      <c r="C201" s="130"/>
      <c r="D201" s="130"/>
      <c r="E201" s="130"/>
      <c r="F201" s="130"/>
      <c r="G201" s="146">
        <f t="shared" ref="G201:M201" si="25">G134+G179+G88+G188+G196</f>
        <v>0</v>
      </c>
      <c r="H201" s="146">
        <f t="shared" si="25"/>
        <v>0</v>
      </c>
      <c r="I201" s="146">
        <f t="shared" si="25"/>
        <v>0</v>
      </c>
      <c r="J201" s="146">
        <f t="shared" si="25"/>
        <v>0</v>
      </c>
      <c r="K201" s="146">
        <f t="shared" si="25"/>
        <v>0</v>
      </c>
      <c r="L201" s="146">
        <f t="shared" si="25"/>
        <v>0</v>
      </c>
      <c r="M201" s="146">
        <f t="shared" si="25"/>
        <v>0</v>
      </c>
      <c r="N201" s="130"/>
      <c r="O201" s="130"/>
      <c r="P201" s="130"/>
    </row>
    <row r="202" spans="1:16" s="9" customFormat="1" ht="17.25" customHeight="1">
      <c r="A202" s="144"/>
      <c r="B202" s="130" t="s">
        <v>11</v>
      </c>
      <c r="C202" s="145"/>
      <c r="D202" s="145"/>
      <c r="E202" s="145"/>
      <c r="F202" s="145"/>
      <c r="G202" s="146">
        <f>G135+G180+G89+G189+G197</f>
        <v>0</v>
      </c>
      <c r="H202" s="146">
        <f t="shared" ref="H202:M202" si="26">H135+H180+H89+H189+H197</f>
        <v>0</v>
      </c>
      <c r="I202" s="146">
        <f t="shared" si="26"/>
        <v>0</v>
      </c>
      <c r="J202" s="146">
        <f t="shared" si="26"/>
        <v>0</v>
      </c>
      <c r="K202" s="146">
        <f t="shared" si="26"/>
        <v>0</v>
      </c>
      <c r="L202" s="146">
        <f t="shared" si="26"/>
        <v>0</v>
      </c>
      <c r="M202" s="146">
        <f t="shared" si="26"/>
        <v>80000</v>
      </c>
      <c r="N202" s="145"/>
      <c r="O202" s="145"/>
      <c r="P202" s="145"/>
    </row>
    <row r="203" spans="1:16" s="9" customFormat="1" ht="17.25" customHeight="1">
      <c r="A203" s="144"/>
      <c r="B203" s="130" t="s">
        <v>363</v>
      </c>
      <c r="C203" s="145"/>
      <c r="D203" s="145"/>
      <c r="E203" s="145"/>
      <c r="F203" s="145"/>
      <c r="G203" s="146">
        <f>G136+G181+G90+G190+G198</f>
        <v>412.29999999999995</v>
      </c>
      <c r="H203" s="146">
        <f t="shared" ref="H203:M203" si="27">H136+H181+H90+H190+H198</f>
        <v>459</v>
      </c>
      <c r="I203" s="146">
        <f t="shared" si="27"/>
        <v>439</v>
      </c>
      <c r="J203" s="146">
        <f t="shared" si="27"/>
        <v>459.97500000000002</v>
      </c>
      <c r="K203" s="146">
        <f t="shared" si="27"/>
        <v>482.70875000000001</v>
      </c>
      <c r="L203" s="146">
        <f t="shared" si="27"/>
        <v>495.32418749999999</v>
      </c>
      <c r="M203" s="146">
        <f t="shared" si="27"/>
        <v>516.97039687500001</v>
      </c>
      <c r="N203" s="145"/>
      <c r="O203" s="145"/>
      <c r="P203" s="145"/>
    </row>
    <row r="204" spans="1:16" s="9" customFormat="1" ht="17.25" customHeight="1">
      <c r="A204" s="144"/>
      <c r="B204" s="130" t="s">
        <v>364</v>
      </c>
      <c r="C204" s="145"/>
      <c r="D204" s="145"/>
      <c r="E204" s="145"/>
      <c r="F204" s="145"/>
      <c r="G204" s="146">
        <f>G137+G182+G91+G191+G199</f>
        <v>587.5</v>
      </c>
      <c r="H204" s="146">
        <f t="shared" ref="H204:M204" si="28">H137+H182+H91+H191+H199</f>
        <v>359.6</v>
      </c>
      <c r="I204" s="146">
        <f t="shared" si="28"/>
        <v>24692.6</v>
      </c>
      <c r="J204" s="146">
        <f t="shared" si="28"/>
        <v>14314</v>
      </c>
      <c r="K204" s="146">
        <f t="shared" si="28"/>
        <v>12045.1</v>
      </c>
      <c r="L204" s="146">
        <f t="shared" si="28"/>
        <v>30.6</v>
      </c>
      <c r="M204" s="146">
        <f t="shared" si="28"/>
        <v>28.5</v>
      </c>
      <c r="N204" s="145"/>
      <c r="O204" s="145"/>
      <c r="P204" s="145"/>
    </row>
    <row r="205" spans="1:16" ht="15" customHeight="1">
      <c r="A205" s="681" t="s">
        <v>536</v>
      </c>
      <c r="B205" s="682"/>
      <c r="C205" s="682"/>
      <c r="D205" s="682"/>
      <c r="E205" s="682"/>
      <c r="F205" s="682"/>
      <c r="G205" s="682"/>
      <c r="H205" s="682"/>
      <c r="I205" s="682"/>
      <c r="J205" s="682"/>
      <c r="K205" s="682"/>
      <c r="L205" s="682"/>
      <c r="M205" s="682"/>
      <c r="N205" s="682"/>
      <c r="O205" s="682"/>
      <c r="P205" s="683"/>
    </row>
    <row r="206" spans="1:16" s="2" customFormat="1" ht="99.75" customHeight="1">
      <c r="A206" s="37">
        <v>13</v>
      </c>
      <c r="B206" s="170" t="s">
        <v>550</v>
      </c>
      <c r="C206" s="37" t="s">
        <v>300</v>
      </c>
      <c r="D206" s="37" t="s">
        <v>1</v>
      </c>
      <c r="E206" s="37" t="s">
        <v>296</v>
      </c>
      <c r="F206" s="37"/>
      <c r="G206" s="94">
        <v>24.5</v>
      </c>
      <c r="H206" s="94">
        <v>24.4</v>
      </c>
      <c r="I206" s="446">
        <v>25.2</v>
      </c>
      <c r="J206" s="94">
        <v>26.1</v>
      </c>
      <c r="K206" s="94">
        <v>27</v>
      </c>
      <c r="L206" s="94">
        <v>27.8</v>
      </c>
      <c r="M206" s="360">
        <v>28</v>
      </c>
      <c r="N206" s="86"/>
      <c r="O206" s="86"/>
      <c r="P206" s="492"/>
    </row>
    <row r="207" spans="1:16" s="2" customFormat="1" ht="15" customHeight="1">
      <c r="A207" s="37" t="s">
        <v>145</v>
      </c>
      <c r="B207" s="608" t="s">
        <v>539</v>
      </c>
      <c r="C207" s="609"/>
      <c r="D207" s="609"/>
      <c r="E207" s="609"/>
      <c r="F207" s="609"/>
      <c r="G207" s="609"/>
      <c r="H207" s="609"/>
      <c r="I207" s="609"/>
      <c r="J207" s="609"/>
      <c r="K207" s="609"/>
      <c r="L207" s="609"/>
      <c r="M207" s="609"/>
      <c r="N207" s="609"/>
      <c r="O207" s="609"/>
      <c r="P207" s="610"/>
    </row>
    <row r="208" spans="1:16" s="2" customFormat="1" ht="15" customHeight="1">
      <c r="A208" s="16"/>
      <c r="B208" s="608" t="s">
        <v>540</v>
      </c>
      <c r="C208" s="609"/>
      <c r="D208" s="609"/>
      <c r="E208" s="609"/>
      <c r="F208" s="609"/>
      <c r="G208" s="609"/>
      <c r="H208" s="609"/>
      <c r="I208" s="609"/>
      <c r="J208" s="609"/>
      <c r="K208" s="609"/>
      <c r="L208" s="609"/>
      <c r="M208" s="609"/>
      <c r="N208" s="609"/>
      <c r="O208" s="609"/>
      <c r="P208" s="610"/>
    </row>
    <row r="209" spans="1:16" ht="45.75" customHeight="1">
      <c r="A209" s="32">
        <v>8</v>
      </c>
      <c r="B209" s="33" t="s">
        <v>537</v>
      </c>
      <c r="C209" s="37" t="s">
        <v>538</v>
      </c>
      <c r="D209" s="32" t="s">
        <v>1</v>
      </c>
      <c r="E209" s="32" t="s">
        <v>57</v>
      </c>
      <c r="F209" s="32"/>
      <c r="G209" s="32">
        <v>8</v>
      </c>
      <c r="H209" s="32">
        <v>8.8000000000000007</v>
      </c>
      <c r="I209" s="85">
        <v>9.6999999999999993</v>
      </c>
      <c r="J209" s="88">
        <v>11.2</v>
      </c>
      <c r="K209" s="88">
        <v>11.5</v>
      </c>
      <c r="L209" s="88">
        <v>11.7</v>
      </c>
      <c r="M209" s="89">
        <v>11.9</v>
      </c>
      <c r="N209" s="86"/>
      <c r="O209" s="87"/>
      <c r="P209" s="87"/>
    </row>
    <row r="210" spans="1:16" ht="15" customHeight="1">
      <c r="A210" s="493" t="s">
        <v>114</v>
      </c>
      <c r="B210" s="608" t="s">
        <v>541</v>
      </c>
      <c r="C210" s="609"/>
      <c r="D210" s="609"/>
      <c r="E210" s="609"/>
      <c r="F210" s="609"/>
      <c r="G210" s="609"/>
      <c r="H210" s="609"/>
      <c r="I210" s="609"/>
      <c r="J210" s="609"/>
      <c r="K210" s="609"/>
      <c r="L210" s="609"/>
      <c r="M210" s="609"/>
      <c r="N210" s="609"/>
      <c r="O210" s="609"/>
      <c r="P210" s="610"/>
    </row>
    <row r="211" spans="1:16" ht="15" customHeight="1">
      <c r="A211" s="16"/>
      <c r="B211" s="608" t="s">
        <v>542</v>
      </c>
      <c r="C211" s="609"/>
      <c r="D211" s="609"/>
      <c r="E211" s="609"/>
      <c r="F211" s="609"/>
      <c r="G211" s="609"/>
      <c r="H211" s="609"/>
      <c r="I211" s="609"/>
      <c r="J211" s="609"/>
      <c r="K211" s="609"/>
      <c r="L211" s="609"/>
      <c r="M211" s="609"/>
      <c r="N211" s="609"/>
      <c r="O211" s="609"/>
      <c r="P211" s="610"/>
    </row>
    <row r="212" spans="1:16" ht="45" hidden="1">
      <c r="A212" s="16"/>
      <c r="B212" s="165" t="s">
        <v>119</v>
      </c>
      <c r="C212" s="32" t="s">
        <v>116</v>
      </c>
      <c r="D212" s="32" t="s">
        <v>117</v>
      </c>
      <c r="E212" s="32" t="s">
        <v>85</v>
      </c>
      <c r="F212" s="32" t="s">
        <v>115</v>
      </c>
      <c r="G212" s="88">
        <v>21</v>
      </c>
      <c r="H212" s="32">
        <v>9</v>
      </c>
      <c r="I212" s="85">
        <v>11</v>
      </c>
      <c r="J212" s="32">
        <v>13</v>
      </c>
      <c r="K212" s="32">
        <v>15</v>
      </c>
      <c r="L212" s="32">
        <v>18</v>
      </c>
      <c r="M212" s="42">
        <v>20</v>
      </c>
      <c r="N212" s="174" t="s">
        <v>118</v>
      </c>
      <c r="O212" s="88"/>
      <c r="P212" s="178" t="s">
        <v>120</v>
      </c>
    </row>
    <row r="213" spans="1:16" s="2" customFormat="1" ht="60.75" customHeight="1">
      <c r="A213" s="35"/>
      <c r="B213" s="36" t="s">
        <v>551</v>
      </c>
      <c r="C213" s="37" t="s">
        <v>543</v>
      </c>
      <c r="D213" s="37" t="s">
        <v>1</v>
      </c>
      <c r="E213" s="37" t="s">
        <v>346</v>
      </c>
      <c r="F213" s="38" t="s">
        <v>349</v>
      </c>
      <c r="G213" s="39">
        <v>21245</v>
      </c>
      <c r="H213" s="39">
        <v>10117</v>
      </c>
      <c r="I213" s="494">
        <v>20739.849999999999</v>
      </c>
      <c r="J213" s="39">
        <v>23228.6</v>
      </c>
      <c r="K213" s="495">
        <v>26016.1</v>
      </c>
      <c r="L213" s="495">
        <v>29398.2</v>
      </c>
      <c r="M213" s="496">
        <v>33219.9</v>
      </c>
      <c r="N213" s="37"/>
      <c r="O213" s="92"/>
      <c r="P213" s="36"/>
    </row>
    <row r="214" spans="1:16" s="10" customFormat="1" ht="61.5" customHeight="1">
      <c r="A214" s="37">
        <v>1</v>
      </c>
      <c r="B214" s="453" t="s">
        <v>547</v>
      </c>
      <c r="C214" s="37" t="s">
        <v>544</v>
      </c>
      <c r="D214" s="43" t="s">
        <v>358</v>
      </c>
      <c r="E214" s="41" t="s">
        <v>346</v>
      </c>
      <c r="F214" s="41" t="s">
        <v>571</v>
      </c>
      <c r="G214" s="179"/>
      <c r="H214" s="37">
        <v>10</v>
      </c>
      <c r="I214" s="94"/>
      <c r="J214" s="37"/>
      <c r="K214" s="94"/>
      <c r="L214" s="179"/>
      <c r="M214" s="179"/>
      <c r="N214" s="161" t="s">
        <v>443</v>
      </c>
      <c r="O214" s="37"/>
      <c r="P214" s="37" t="s">
        <v>373</v>
      </c>
    </row>
    <row r="215" spans="1:16" s="10" customFormat="1" ht="60">
      <c r="A215" s="37">
        <v>2</v>
      </c>
      <c r="B215" s="453" t="s">
        <v>548</v>
      </c>
      <c r="C215" s="37" t="s">
        <v>546</v>
      </c>
      <c r="D215" s="43" t="s">
        <v>358</v>
      </c>
      <c r="E215" s="41" t="s">
        <v>346</v>
      </c>
      <c r="F215" s="41" t="s">
        <v>545</v>
      </c>
      <c r="G215" s="179"/>
      <c r="H215" s="37"/>
      <c r="I215" s="94"/>
      <c r="J215" s="37">
        <v>30</v>
      </c>
      <c r="K215" s="94"/>
      <c r="L215" s="179"/>
      <c r="M215" s="179"/>
      <c r="N215" s="161" t="s">
        <v>366</v>
      </c>
      <c r="O215" s="37"/>
      <c r="P215" s="174" t="s">
        <v>549</v>
      </c>
    </row>
    <row r="216" spans="1:16" s="9" customFormat="1" ht="17.25" customHeight="1">
      <c r="A216" s="167"/>
      <c r="B216" s="130" t="s">
        <v>362</v>
      </c>
      <c r="C216" s="145"/>
      <c r="D216" s="145"/>
      <c r="E216" s="145"/>
      <c r="F216" s="145"/>
      <c r="G216" s="146">
        <f t="shared" ref="G216:M216" si="29">SUM(G217:G220)</f>
        <v>0</v>
      </c>
      <c r="H216" s="146">
        <f t="shared" si="29"/>
        <v>10</v>
      </c>
      <c r="I216" s="146">
        <f t="shared" si="29"/>
        <v>0</v>
      </c>
      <c r="J216" s="398">
        <f t="shared" si="29"/>
        <v>30</v>
      </c>
      <c r="K216" s="146">
        <f t="shared" si="29"/>
        <v>0</v>
      </c>
      <c r="L216" s="146">
        <f t="shared" si="29"/>
        <v>0</v>
      </c>
      <c r="M216" s="146">
        <f t="shared" si="29"/>
        <v>0</v>
      </c>
      <c r="N216" s="145"/>
      <c r="O216" s="145"/>
      <c r="P216" s="145"/>
    </row>
    <row r="217" spans="1:16" s="9" customFormat="1" ht="17.25" customHeight="1">
      <c r="A217" s="144"/>
      <c r="B217" s="130" t="s">
        <v>10</v>
      </c>
      <c r="C217" s="145"/>
      <c r="D217" s="145"/>
      <c r="E217" s="145"/>
      <c r="F217" s="145"/>
      <c r="G217" s="146"/>
      <c r="H217" s="146"/>
      <c r="I217" s="146"/>
      <c r="J217" s="398"/>
      <c r="K217" s="146"/>
      <c r="L217" s="146"/>
      <c r="M217" s="146"/>
      <c r="N217" s="145"/>
      <c r="O217" s="145"/>
      <c r="P217" s="145"/>
    </row>
    <row r="218" spans="1:16" s="9" customFormat="1" ht="17.25" customHeight="1">
      <c r="A218" s="144"/>
      <c r="B218" s="130" t="s">
        <v>11</v>
      </c>
      <c r="C218" s="145"/>
      <c r="D218" s="145"/>
      <c r="E218" s="145"/>
      <c r="F218" s="145"/>
      <c r="G218" s="146"/>
      <c r="H218" s="146"/>
      <c r="I218" s="146"/>
      <c r="J218" s="398"/>
      <c r="K218" s="146"/>
      <c r="L218" s="146"/>
      <c r="M218" s="146"/>
      <c r="N218" s="145"/>
      <c r="O218" s="145"/>
      <c r="P218" s="145"/>
    </row>
    <row r="219" spans="1:16" s="9" customFormat="1" ht="17.25" customHeight="1">
      <c r="A219" s="144"/>
      <c r="B219" s="130" t="s">
        <v>363</v>
      </c>
      <c r="C219" s="145"/>
      <c r="D219" s="145"/>
      <c r="E219" s="145"/>
      <c r="F219" s="145"/>
      <c r="G219" s="146"/>
      <c r="H219" s="146"/>
      <c r="I219" s="146"/>
      <c r="J219" s="398"/>
      <c r="K219" s="146"/>
      <c r="L219" s="146"/>
      <c r="M219" s="146"/>
      <c r="N219" s="145"/>
      <c r="O219" s="145"/>
      <c r="P219" s="145"/>
    </row>
    <row r="220" spans="1:16" s="9" customFormat="1" ht="17.25" customHeight="1">
      <c r="A220" s="144"/>
      <c r="B220" s="130" t="s">
        <v>364</v>
      </c>
      <c r="C220" s="145"/>
      <c r="D220" s="145"/>
      <c r="E220" s="145"/>
      <c r="F220" s="145"/>
      <c r="G220" s="146">
        <f t="shared" ref="G220:M220" si="30">G214+G215</f>
        <v>0</v>
      </c>
      <c r="H220" s="146">
        <f t="shared" si="30"/>
        <v>10</v>
      </c>
      <c r="I220" s="146">
        <f t="shared" si="30"/>
        <v>0</v>
      </c>
      <c r="J220" s="398">
        <f t="shared" si="30"/>
        <v>30</v>
      </c>
      <c r="K220" s="146">
        <f t="shared" si="30"/>
        <v>0</v>
      </c>
      <c r="L220" s="146">
        <f t="shared" si="30"/>
        <v>0</v>
      </c>
      <c r="M220" s="146">
        <f t="shared" si="30"/>
        <v>0</v>
      </c>
      <c r="N220" s="145"/>
      <c r="O220" s="145"/>
      <c r="P220" s="145"/>
    </row>
    <row r="221" spans="1:16" ht="60" customHeight="1">
      <c r="A221" s="32">
        <v>9</v>
      </c>
      <c r="B221" s="33" t="s">
        <v>554</v>
      </c>
      <c r="C221" s="37" t="s">
        <v>553</v>
      </c>
      <c r="D221" s="32" t="s">
        <v>1</v>
      </c>
      <c r="E221" s="37" t="s">
        <v>552</v>
      </c>
      <c r="F221" s="32"/>
      <c r="G221" s="88">
        <v>768.2</v>
      </c>
      <c r="H221" s="88" t="s">
        <v>121</v>
      </c>
      <c r="I221" s="85">
        <v>1256.3</v>
      </c>
      <c r="J221" s="88">
        <v>1542</v>
      </c>
      <c r="K221" s="88">
        <v>1901.4</v>
      </c>
      <c r="L221" s="88">
        <v>2333</v>
      </c>
      <c r="M221" s="89">
        <v>2710.6</v>
      </c>
      <c r="N221" s="86"/>
      <c r="O221" s="87"/>
      <c r="P221" s="87"/>
    </row>
    <row r="222" spans="1:16" ht="60" customHeight="1">
      <c r="A222" s="32"/>
      <c r="B222" s="40" t="s">
        <v>416</v>
      </c>
      <c r="C222" s="41"/>
      <c r="D222" s="41"/>
      <c r="E222" s="37" t="s">
        <v>552</v>
      </c>
      <c r="F222" s="39"/>
      <c r="G222" s="39"/>
      <c r="H222" s="39"/>
      <c r="I222" s="39">
        <v>51.1</v>
      </c>
      <c r="J222" s="39">
        <v>39.9</v>
      </c>
      <c r="K222" s="39">
        <v>41.8</v>
      </c>
      <c r="L222" s="39">
        <v>43.8</v>
      </c>
      <c r="M222" s="93">
        <v>37.9</v>
      </c>
      <c r="N222" s="86"/>
      <c r="O222" s="87"/>
      <c r="P222" s="87"/>
    </row>
    <row r="223" spans="1:16" ht="45">
      <c r="A223" s="32">
        <v>10</v>
      </c>
      <c r="B223" s="33" t="s">
        <v>555</v>
      </c>
      <c r="C223" s="37" t="s">
        <v>553</v>
      </c>
      <c r="D223" s="32" t="s">
        <v>1</v>
      </c>
      <c r="E223" s="37" t="s">
        <v>552</v>
      </c>
      <c r="F223" s="32"/>
      <c r="G223" s="88">
        <v>50.9</v>
      </c>
      <c r="H223" s="88">
        <v>234.3</v>
      </c>
      <c r="I223" s="85">
        <v>288.89999999999998</v>
      </c>
      <c r="J223" s="88">
        <v>385.5</v>
      </c>
      <c r="K223" s="88">
        <v>513.4</v>
      </c>
      <c r="L223" s="88">
        <v>699.9</v>
      </c>
      <c r="M223" s="89">
        <v>813.2</v>
      </c>
      <c r="N223" s="86"/>
      <c r="O223" s="87"/>
      <c r="P223" s="87"/>
    </row>
    <row r="224" spans="1:16" s="3" customFormat="1" ht="33" customHeight="1">
      <c r="A224" s="50"/>
      <c r="B224" s="40" t="s">
        <v>416</v>
      </c>
      <c r="C224" s="41"/>
      <c r="D224" s="41"/>
      <c r="E224" s="37" t="s">
        <v>552</v>
      </c>
      <c r="F224" s="39"/>
      <c r="G224" s="180"/>
      <c r="H224" s="180"/>
      <c r="I224" s="180">
        <v>2.1</v>
      </c>
      <c r="J224" s="180">
        <v>2.63</v>
      </c>
      <c r="K224" s="180">
        <v>3.2</v>
      </c>
      <c r="L224" s="180">
        <v>4.0999999999999996</v>
      </c>
      <c r="M224" s="189">
        <v>5.0999999999999996</v>
      </c>
      <c r="N224" s="41"/>
      <c r="O224" s="97"/>
      <c r="P224" s="40"/>
    </row>
    <row r="225" spans="1:16" ht="15" customHeight="1">
      <c r="A225" s="37" t="s">
        <v>124</v>
      </c>
      <c r="B225" s="574" t="s">
        <v>556</v>
      </c>
      <c r="C225" s="575"/>
      <c r="D225" s="575"/>
      <c r="E225" s="575"/>
      <c r="F225" s="575"/>
      <c r="G225" s="575"/>
      <c r="H225" s="575"/>
      <c r="I225" s="575"/>
      <c r="J225" s="575"/>
      <c r="K225" s="575"/>
      <c r="L225" s="575"/>
      <c r="M225" s="575"/>
      <c r="N225" s="575"/>
      <c r="O225" s="575"/>
      <c r="P225" s="576"/>
    </row>
    <row r="226" spans="1:16" ht="15" customHeight="1">
      <c r="A226" s="16"/>
      <c r="B226" s="574" t="s">
        <v>557</v>
      </c>
      <c r="C226" s="575"/>
      <c r="D226" s="575"/>
      <c r="E226" s="575"/>
      <c r="F226" s="575"/>
      <c r="G226" s="575"/>
      <c r="H226" s="575"/>
      <c r="I226" s="575"/>
      <c r="J226" s="575"/>
      <c r="K226" s="575"/>
      <c r="L226" s="575"/>
      <c r="M226" s="575"/>
      <c r="N226" s="575"/>
      <c r="O226" s="575"/>
      <c r="P226" s="576"/>
    </row>
    <row r="227" spans="1:16" ht="84" customHeight="1">
      <c r="A227" s="240"/>
      <c r="B227" s="431" t="s">
        <v>558</v>
      </c>
      <c r="C227" s="745" t="s">
        <v>559</v>
      </c>
      <c r="D227" s="240" t="s">
        <v>345</v>
      </c>
      <c r="E227" s="240" t="s">
        <v>383</v>
      </c>
      <c r="F227" s="240" t="s">
        <v>384</v>
      </c>
      <c r="G227" s="497">
        <v>3</v>
      </c>
      <c r="H227" s="497">
        <v>8</v>
      </c>
      <c r="I227" s="498">
        <v>4</v>
      </c>
      <c r="J227" s="498">
        <v>5</v>
      </c>
      <c r="K227" s="498">
        <v>5</v>
      </c>
      <c r="L227" s="498">
        <v>5</v>
      </c>
      <c r="M227" s="498">
        <v>5</v>
      </c>
      <c r="N227" s="240" t="s">
        <v>10</v>
      </c>
      <c r="O227" s="499" t="s">
        <v>302</v>
      </c>
      <c r="P227" s="240" t="s">
        <v>562</v>
      </c>
    </row>
    <row r="228" spans="1:16" ht="68.25" customHeight="1">
      <c r="A228" s="240">
        <v>1</v>
      </c>
      <c r="B228" s="389" t="s">
        <v>567</v>
      </c>
      <c r="C228" s="745"/>
      <c r="D228" s="240" t="s">
        <v>345</v>
      </c>
      <c r="E228" s="240" t="s">
        <v>391</v>
      </c>
      <c r="F228" s="37" t="s">
        <v>561</v>
      </c>
      <c r="G228" s="85">
        <v>112.6</v>
      </c>
      <c r="H228" s="85">
        <v>289.10000000000002</v>
      </c>
      <c r="I228" s="85">
        <v>310</v>
      </c>
      <c r="J228" s="85">
        <v>381.3</v>
      </c>
      <c r="K228" s="85">
        <v>392</v>
      </c>
      <c r="L228" s="85">
        <v>392</v>
      </c>
      <c r="M228" s="85">
        <v>392</v>
      </c>
      <c r="N228" s="32" t="s">
        <v>10</v>
      </c>
      <c r="O228" s="32">
        <v>255087</v>
      </c>
      <c r="P228" s="391"/>
    </row>
    <row r="229" spans="1:16" s="4" customFormat="1" ht="25.5">
      <c r="A229" s="500">
        <v>2</v>
      </c>
      <c r="B229" s="501" t="s">
        <v>568</v>
      </c>
      <c r="C229" s="500" t="s">
        <v>305</v>
      </c>
      <c r="D229" s="43" t="s">
        <v>358</v>
      </c>
      <c r="E229" s="240" t="s">
        <v>391</v>
      </c>
      <c r="F229" s="500" t="s">
        <v>572</v>
      </c>
      <c r="G229" s="500"/>
      <c r="H229" s="500"/>
      <c r="I229" s="502">
        <v>33.299999999999997</v>
      </c>
      <c r="J229" s="500"/>
      <c r="K229" s="500"/>
      <c r="L229" s="500"/>
      <c r="M229" s="500"/>
      <c r="N229" s="500" t="s">
        <v>563</v>
      </c>
      <c r="O229" s="500"/>
      <c r="P229" s="240" t="s">
        <v>564</v>
      </c>
    </row>
    <row r="230" spans="1:16" s="4" customFormat="1" ht="39">
      <c r="A230" s="240">
        <v>3</v>
      </c>
      <c r="B230" s="503" t="s">
        <v>569</v>
      </c>
      <c r="C230" s="240" t="s">
        <v>573</v>
      </c>
      <c r="D230" s="43" t="s">
        <v>358</v>
      </c>
      <c r="E230" s="240" t="s">
        <v>391</v>
      </c>
      <c r="F230" s="240" t="s">
        <v>572</v>
      </c>
      <c r="G230" s="388"/>
      <c r="H230" s="388"/>
      <c r="I230" s="504"/>
      <c r="J230" s="504">
        <v>10.8</v>
      </c>
      <c r="K230" s="504"/>
      <c r="L230" s="388"/>
      <c r="M230" s="388"/>
      <c r="N230" s="161" t="s">
        <v>366</v>
      </c>
      <c r="O230" s="240"/>
      <c r="P230" s="505" t="s">
        <v>565</v>
      </c>
    </row>
    <row r="231" spans="1:16" s="4" customFormat="1" ht="51.75">
      <c r="A231" s="500">
        <v>4</v>
      </c>
      <c r="B231" s="503" t="s">
        <v>570</v>
      </c>
      <c r="C231" s="240" t="s">
        <v>574</v>
      </c>
      <c r="D231" s="43" t="s">
        <v>358</v>
      </c>
      <c r="E231" s="240" t="s">
        <v>391</v>
      </c>
      <c r="F231" s="240" t="s">
        <v>572</v>
      </c>
      <c r="G231" s="240"/>
      <c r="H231" s="240"/>
      <c r="I231" s="240"/>
      <c r="J231" s="240">
        <v>9.8000000000000007</v>
      </c>
      <c r="K231" s="504">
        <v>0</v>
      </c>
      <c r="L231" s="240"/>
      <c r="M231" s="240"/>
      <c r="N231" s="161" t="s">
        <v>366</v>
      </c>
      <c r="O231" s="240"/>
      <c r="P231" s="505" t="s">
        <v>566</v>
      </c>
    </row>
    <row r="232" spans="1:16" s="9" customFormat="1" ht="17.25" customHeight="1">
      <c r="A232" s="167"/>
      <c r="B232" s="130" t="s">
        <v>362</v>
      </c>
      <c r="C232" s="145"/>
      <c r="D232" s="145"/>
      <c r="E232" s="145"/>
      <c r="F232" s="145"/>
      <c r="G232" s="146">
        <f>SUM(G233:G236)</f>
        <v>112.6</v>
      </c>
      <c r="H232" s="146">
        <f t="shared" ref="H232:M232" si="31">SUM(H233:H236)</f>
        <v>289.10000000000002</v>
      </c>
      <c r="I232" s="146">
        <f t="shared" si="31"/>
        <v>343.3</v>
      </c>
      <c r="J232" s="146">
        <f t="shared" si="31"/>
        <v>401.90000000000003</v>
      </c>
      <c r="K232" s="146">
        <f t="shared" si="31"/>
        <v>392</v>
      </c>
      <c r="L232" s="146">
        <f t="shared" si="31"/>
        <v>392</v>
      </c>
      <c r="M232" s="146">
        <f t="shared" si="31"/>
        <v>392</v>
      </c>
      <c r="N232" s="145"/>
      <c r="O232" s="145"/>
      <c r="P232" s="145"/>
    </row>
    <row r="233" spans="1:16" s="9" customFormat="1" ht="17.25" customHeight="1">
      <c r="A233" s="144"/>
      <c r="B233" s="130" t="s">
        <v>10</v>
      </c>
      <c r="C233" s="145"/>
      <c r="D233" s="145"/>
      <c r="E233" s="145"/>
      <c r="F233" s="145"/>
      <c r="G233" s="146">
        <f>G228</f>
        <v>112.6</v>
      </c>
      <c r="H233" s="146">
        <f t="shared" ref="H233:M233" si="32">H228</f>
        <v>289.10000000000002</v>
      </c>
      <c r="I233" s="146">
        <f t="shared" si="32"/>
        <v>310</v>
      </c>
      <c r="J233" s="146">
        <f t="shared" si="32"/>
        <v>381.3</v>
      </c>
      <c r="K233" s="146">
        <f t="shared" si="32"/>
        <v>392</v>
      </c>
      <c r="L233" s="146">
        <f t="shared" si="32"/>
        <v>392</v>
      </c>
      <c r="M233" s="146">
        <f t="shared" si="32"/>
        <v>392</v>
      </c>
      <c r="N233" s="145"/>
      <c r="O233" s="145"/>
      <c r="P233" s="145"/>
    </row>
    <row r="234" spans="1:16" s="9" customFormat="1" ht="17.25" customHeight="1">
      <c r="A234" s="144"/>
      <c r="B234" s="130" t="s">
        <v>11</v>
      </c>
      <c r="C234" s="145"/>
      <c r="D234" s="145"/>
      <c r="E234" s="145"/>
      <c r="F234" s="145"/>
      <c r="G234" s="146"/>
      <c r="H234" s="146"/>
      <c r="I234" s="146"/>
      <c r="J234" s="398"/>
      <c r="K234" s="146"/>
      <c r="L234" s="146"/>
      <c r="M234" s="146"/>
      <c r="N234" s="145"/>
      <c r="O234" s="145"/>
      <c r="P234" s="145"/>
    </row>
    <row r="235" spans="1:16" s="9" customFormat="1" ht="17.25" customHeight="1">
      <c r="A235" s="144"/>
      <c r="B235" s="130" t="s">
        <v>363</v>
      </c>
      <c r="C235" s="145"/>
      <c r="D235" s="145"/>
      <c r="E235" s="145"/>
      <c r="F235" s="145"/>
      <c r="G235" s="146"/>
      <c r="H235" s="146"/>
      <c r="I235" s="146"/>
      <c r="J235" s="398"/>
      <c r="K235" s="146"/>
      <c r="L235" s="146"/>
      <c r="M235" s="146"/>
      <c r="N235" s="145"/>
      <c r="O235" s="145"/>
      <c r="P235" s="145"/>
    </row>
    <row r="236" spans="1:16" s="9" customFormat="1" ht="17.25" customHeight="1">
      <c r="A236" s="144"/>
      <c r="B236" s="130" t="s">
        <v>364</v>
      </c>
      <c r="C236" s="145"/>
      <c r="D236" s="145"/>
      <c r="E236" s="145"/>
      <c r="F236" s="145"/>
      <c r="G236" s="146">
        <f>G229+G230+G231</f>
        <v>0</v>
      </c>
      <c r="H236" s="146">
        <f t="shared" ref="H236:M236" si="33">H229+H230+H231</f>
        <v>0</v>
      </c>
      <c r="I236" s="146">
        <f t="shared" si="33"/>
        <v>33.299999999999997</v>
      </c>
      <c r="J236" s="146">
        <f t="shared" si="33"/>
        <v>20.6</v>
      </c>
      <c r="K236" s="146">
        <f t="shared" si="33"/>
        <v>0</v>
      </c>
      <c r="L236" s="146">
        <f t="shared" si="33"/>
        <v>0</v>
      </c>
      <c r="M236" s="146">
        <f t="shared" si="33"/>
        <v>0</v>
      </c>
      <c r="N236" s="145"/>
      <c r="O236" s="145"/>
      <c r="P236" s="145"/>
    </row>
    <row r="237" spans="1:16" s="2" customFormat="1" ht="15" customHeight="1">
      <c r="A237" s="37" t="s">
        <v>191</v>
      </c>
      <c r="B237" s="608" t="s">
        <v>575</v>
      </c>
      <c r="C237" s="609"/>
      <c r="D237" s="609"/>
      <c r="E237" s="609"/>
      <c r="F237" s="609"/>
      <c r="G237" s="609"/>
      <c r="H237" s="609"/>
      <c r="I237" s="609"/>
      <c r="J237" s="609"/>
      <c r="K237" s="609"/>
      <c r="L237" s="609"/>
      <c r="M237" s="609"/>
      <c r="N237" s="609"/>
      <c r="O237" s="609"/>
      <c r="P237" s="610"/>
    </row>
    <row r="238" spans="1:16" s="2" customFormat="1" ht="45" customHeight="1">
      <c r="A238" s="16"/>
      <c r="B238" s="33" t="s">
        <v>576</v>
      </c>
      <c r="C238" s="37" t="s">
        <v>303</v>
      </c>
      <c r="D238" s="240" t="s">
        <v>382</v>
      </c>
      <c r="E238" s="37" t="s">
        <v>296</v>
      </c>
      <c r="F238" s="37"/>
      <c r="G238" s="37">
        <v>23</v>
      </c>
      <c r="H238" s="37">
        <v>28</v>
      </c>
      <c r="I238" s="446">
        <v>29</v>
      </c>
      <c r="J238" s="37">
        <v>30</v>
      </c>
      <c r="K238" s="37">
        <v>32</v>
      </c>
      <c r="L238" s="37">
        <v>33</v>
      </c>
      <c r="M238" s="95">
        <v>34</v>
      </c>
      <c r="N238" s="86"/>
      <c r="O238" s="86"/>
      <c r="P238" s="506"/>
    </row>
    <row r="239" spans="1:16" s="2" customFormat="1" ht="15" customHeight="1">
      <c r="A239" s="16"/>
      <c r="B239" s="574" t="s">
        <v>577</v>
      </c>
      <c r="C239" s="575"/>
      <c r="D239" s="575"/>
      <c r="E239" s="575"/>
      <c r="F239" s="575"/>
      <c r="G239" s="575"/>
      <c r="H239" s="575"/>
      <c r="I239" s="575"/>
      <c r="J239" s="575"/>
      <c r="K239" s="575"/>
      <c r="L239" s="575"/>
      <c r="M239" s="575"/>
      <c r="N239" s="575"/>
      <c r="O239" s="575"/>
      <c r="P239" s="576"/>
    </row>
    <row r="240" spans="1:16" s="2" customFormat="1" ht="60" customHeight="1">
      <c r="A240" s="240"/>
      <c r="B240" s="389" t="s">
        <v>578</v>
      </c>
      <c r="C240" s="240" t="s">
        <v>579</v>
      </c>
      <c r="D240" s="240" t="s">
        <v>382</v>
      </c>
      <c r="E240" s="240" t="s">
        <v>560</v>
      </c>
      <c r="F240" s="240" t="s">
        <v>384</v>
      </c>
      <c r="G240" s="240">
        <v>14</v>
      </c>
      <c r="H240" s="240">
        <v>15</v>
      </c>
      <c r="I240" s="497">
        <v>14</v>
      </c>
      <c r="J240" s="240">
        <v>13</v>
      </c>
      <c r="K240" s="240">
        <v>13</v>
      </c>
      <c r="L240" s="240">
        <v>13</v>
      </c>
      <c r="M240" s="240">
        <v>12</v>
      </c>
      <c r="N240" s="361" t="s">
        <v>581</v>
      </c>
      <c r="O240" s="507"/>
      <c r="P240" s="507"/>
    </row>
    <row r="241" spans="1:16" s="2" customFormat="1" ht="60" customHeight="1">
      <c r="A241" s="240"/>
      <c r="B241" s="389" t="s">
        <v>580</v>
      </c>
      <c r="C241" s="240" t="s">
        <v>579</v>
      </c>
      <c r="D241" s="240" t="s">
        <v>382</v>
      </c>
      <c r="E241" s="240" t="s">
        <v>391</v>
      </c>
      <c r="F241" s="240" t="s">
        <v>384</v>
      </c>
      <c r="G241" s="240"/>
      <c r="H241" s="240"/>
      <c r="I241" s="497">
        <v>0.5</v>
      </c>
      <c r="J241" s="240">
        <v>0.6</v>
      </c>
      <c r="K241" s="240">
        <v>0.7</v>
      </c>
      <c r="L241" s="240">
        <v>0.8</v>
      </c>
      <c r="M241" s="240">
        <v>0.5</v>
      </c>
      <c r="N241" s="361" t="s">
        <v>363</v>
      </c>
      <c r="O241" s="507"/>
      <c r="P241" s="507"/>
    </row>
    <row r="242" spans="1:16" s="2" customFormat="1" ht="15" customHeight="1">
      <c r="A242" s="37" t="s">
        <v>197</v>
      </c>
      <c r="B242" s="574" t="s">
        <v>582</v>
      </c>
      <c r="C242" s="575"/>
      <c r="D242" s="575"/>
      <c r="E242" s="575"/>
      <c r="F242" s="575"/>
      <c r="G242" s="575"/>
      <c r="H242" s="575"/>
      <c r="I242" s="575"/>
      <c r="J242" s="575"/>
      <c r="K242" s="575"/>
      <c r="L242" s="575"/>
      <c r="M242" s="575"/>
      <c r="N242" s="575"/>
      <c r="O242" s="575"/>
      <c r="P242" s="576"/>
    </row>
    <row r="243" spans="1:16" s="2" customFormat="1" ht="15" customHeight="1">
      <c r="A243" s="35"/>
      <c r="B243" s="574" t="s">
        <v>583</v>
      </c>
      <c r="C243" s="575"/>
      <c r="D243" s="575"/>
      <c r="E243" s="575"/>
      <c r="F243" s="575"/>
      <c r="G243" s="575"/>
      <c r="H243" s="575"/>
      <c r="I243" s="575"/>
      <c r="J243" s="575"/>
      <c r="K243" s="575"/>
      <c r="L243" s="575"/>
      <c r="M243" s="575"/>
      <c r="N243" s="575"/>
      <c r="O243" s="575"/>
      <c r="P243" s="576"/>
    </row>
    <row r="244" spans="1:16" s="510" customFormat="1" ht="51">
      <c r="A244" s="508"/>
      <c r="B244" s="509" t="s">
        <v>584</v>
      </c>
      <c r="C244" s="240" t="s">
        <v>585</v>
      </c>
      <c r="D244" s="240" t="s">
        <v>407</v>
      </c>
      <c r="E244" s="240" t="s">
        <v>125</v>
      </c>
      <c r="F244" s="240" t="s">
        <v>349</v>
      </c>
      <c r="G244" s="388">
        <v>8</v>
      </c>
      <c r="H244" s="388">
        <v>9</v>
      </c>
      <c r="I244" s="240">
        <v>10</v>
      </c>
      <c r="J244" s="240">
        <v>8</v>
      </c>
      <c r="K244" s="240">
        <v>10</v>
      </c>
      <c r="L244" s="240">
        <v>9</v>
      </c>
      <c r="M244" s="240">
        <v>12</v>
      </c>
      <c r="N244" s="361" t="s">
        <v>581</v>
      </c>
      <c r="O244" s="388"/>
      <c r="P244" s="509"/>
    </row>
    <row r="245" spans="1:16" s="512" customFormat="1" ht="38.25">
      <c r="A245" s="511"/>
      <c r="B245" s="503" t="s">
        <v>586</v>
      </c>
      <c r="C245" s="240" t="s">
        <v>587</v>
      </c>
      <c r="D245" s="240" t="s">
        <v>407</v>
      </c>
      <c r="E245" s="240" t="s">
        <v>125</v>
      </c>
      <c r="F245" s="240" t="s">
        <v>349</v>
      </c>
      <c r="G245" s="388">
        <v>1</v>
      </c>
      <c r="H245" s="388">
        <v>1</v>
      </c>
      <c r="I245" s="240">
        <v>1</v>
      </c>
      <c r="J245" s="240">
        <v>1</v>
      </c>
      <c r="K245" s="240">
        <v>1</v>
      </c>
      <c r="L245" s="240">
        <v>1</v>
      </c>
      <c r="M245" s="240">
        <v>1</v>
      </c>
      <c r="N245" s="361" t="s">
        <v>581</v>
      </c>
      <c r="O245" s="388"/>
      <c r="P245" s="509"/>
    </row>
    <row r="246" spans="1:16" s="512" customFormat="1" ht="38.25">
      <c r="A246" s="511"/>
      <c r="B246" s="503" t="s">
        <v>588</v>
      </c>
      <c r="C246" s="240" t="s">
        <v>585</v>
      </c>
      <c r="D246" s="240" t="s">
        <v>407</v>
      </c>
      <c r="E246" s="240" t="s">
        <v>409</v>
      </c>
      <c r="F246" s="240" t="s">
        <v>349</v>
      </c>
      <c r="G246" s="388">
        <v>1</v>
      </c>
      <c r="H246" s="388">
        <v>1</v>
      </c>
      <c r="I246" s="240">
        <v>1</v>
      </c>
      <c r="J246" s="240">
        <v>1.3</v>
      </c>
      <c r="K246" s="240">
        <v>0.8</v>
      </c>
      <c r="L246" s="240">
        <v>0.9</v>
      </c>
      <c r="M246" s="240">
        <v>1.2</v>
      </c>
      <c r="N246" s="361" t="s">
        <v>581</v>
      </c>
      <c r="O246" s="388"/>
      <c r="P246" s="509"/>
    </row>
    <row r="247" spans="1:16" s="9" customFormat="1" ht="17.25" customHeight="1">
      <c r="A247" s="167"/>
      <c r="B247" s="130" t="s">
        <v>362</v>
      </c>
      <c r="C247" s="145"/>
      <c r="D247" s="145"/>
      <c r="E247" s="145"/>
      <c r="F247" s="145"/>
      <c r="G247" s="146">
        <f t="shared" ref="G247:M247" si="34">SUM(G248:G251)</f>
        <v>0</v>
      </c>
      <c r="H247" s="146">
        <f t="shared" si="34"/>
        <v>0</v>
      </c>
      <c r="I247" s="146">
        <f t="shared" si="34"/>
        <v>0.5</v>
      </c>
      <c r="J247" s="398">
        <f t="shared" si="34"/>
        <v>0.6</v>
      </c>
      <c r="K247" s="146">
        <f t="shared" si="34"/>
        <v>0.7</v>
      </c>
      <c r="L247" s="146">
        <f t="shared" si="34"/>
        <v>0.8</v>
      </c>
      <c r="M247" s="146">
        <f t="shared" si="34"/>
        <v>0.5</v>
      </c>
      <c r="N247" s="145"/>
      <c r="O247" s="145"/>
      <c r="P247" s="145"/>
    </row>
    <row r="248" spans="1:16" s="9" customFormat="1" ht="17.25" customHeight="1">
      <c r="A248" s="144"/>
      <c r="B248" s="130" t="s">
        <v>10</v>
      </c>
      <c r="C248" s="145"/>
      <c r="D248" s="145"/>
      <c r="E248" s="145"/>
      <c r="F248" s="145"/>
      <c r="G248" s="146"/>
      <c r="H248" s="146"/>
      <c r="I248" s="146"/>
      <c r="J248" s="398"/>
      <c r="K248" s="146"/>
      <c r="L248" s="146"/>
      <c r="M248" s="146"/>
      <c r="N248" s="145"/>
      <c r="O248" s="145"/>
      <c r="P248" s="145"/>
    </row>
    <row r="249" spans="1:16" s="9" customFormat="1" ht="17.25" customHeight="1">
      <c r="A249" s="144"/>
      <c r="B249" s="130" t="s">
        <v>11</v>
      </c>
      <c r="C249" s="145"/>
      <c r="D249" s="145"/>
      <c r="E249" s="145"/>
      <c r="F249" s="145"/>
      <c r="G249" s="146"/>
      <c r="H249" s="146"/>
      <c r="I249" s="146"/>
      <c r="J249" s="398"/>
      <c r="K249" s="146"/>
      <c r="L249" s="146"/>
      <c r="M249" s="146"/>
      <c r="N249" s="145"/>
      <c r="O249" s="145"/>
      <c r="P249" s="145"/>
    </row>
    <row r="250" spans="1:16" s="9" customFormat="1" ht="17.25" customHeight="1">
      <c r="A250" s="144"/>
      <c r="B250" s="130" t="s">
        <v>363</v>
      </c>
      <c r="C250" s="145"/>
      <c r="D250" s="145"/>
      <c r="E250" s="145"/>
      <c r="F250" s="145"/>
      <c r="G250" s="390">
        <f>G241</f>
        <v>0</v>
      </c>
      <c r="H250" s="390">
        <f t="shared" ref="H250:M250" si="35">H241</f>
        <v>0</v>
      </c>
      <c r="I250" s="390">
        <f t="shared" si="35"/>
        <v>0.5</v>
      </c>
      <c r="J250" s="405">
        <f t="shared" si="35"/>
        <v>0.6</v>
      </c>
      <c r="K250" s="390">
        <f t="shared" si="35"/>
        <v>0.7</v>
      </c>
      <c r="L250" s="390">
        <f t="shared" si="35"/>
        <v>0.8</v>
      </c>
      <c r="M250" s="390">
        <f t="shared" si="35"/>
        <v>0.5</v>
      </c>
      <c r="N250" s="145"/>
      <c r="O250" s="145"/>
      <c r="P250" s="145"/>
    </row>
    <row r="251" spans="1:16" s="9" customFormat="1" ht="17.25" customHeight="1">
      <c r="A251" s="144"/>
      <c r="B251" s="130" t="s">
        <v>364</v>
      </c>
      <c r="C251" s="145"/>
      <c r="D251" s="145"/>
      <c r="E251" s="145"/>
      <c r="F251" s="145"/>
      <c r="G251" s="390"/>
      <c r="H251" s="390"/>
      <c r="I251" s="390"/>
      <c r="J251" s="405"/>
      <c r="K251" s="390">
        <v>0</v>
      </c>
      <c r="L251" s="390">
        <v>0</v>
      </c>
      <c r="M251" s="390">
        <v>0</v>
      </c>
      <c r="N251" s="145"/>
      <c r="O251" s="145"/>
      <c r="P251" s="145"/>
    </row>
    <row r="252" spans="1:16" ht="45" hidden="1">
      <c r="A252" s="34"/>
      <c r="B252" s="165" t="s">
        <v>126</v>
      </c>
      <c r="C252" s="32" t="s">
        <v>122</v>
      </c>
      <c r="D252" s="32" t="s">
        <v>69</v>
      </c>
      <c r="E252" s="32" t="s">
        <v>5</v>
      </c>
      <c r="F252" s="32" t="s">
        <v>3</v>
      </c>
      <c r="G252" s="32"/>
      <c r="H252" s="32">
        <v>2.5</v>
      </c>
      <c r="I252" s="38">
        <v>16</v>
      </c>
      <c r="J252" s="88">
        <v>16</v>
      </c>
      <c r="K252" s="88">
        <v>16</v>
      </c>
      <c r="L252" s="88">
        <v>16</v>
      </c>
      <c r="M252" s="88">
        <v>16</v>
      </c>
      <c r="N252" s="32" t="s">
        <v>12</v>
      </c>
      <c r="O252" s="32">
        <v>284001</v>
      </c>
      <c r="P252" s="184" t="s">
        <v>127</v>
      </c>
    </row>
    <row r="253" spans="1:16" ht="45" hidden="1">
      <c r="A253" s="34"/>
      <c r="B253" s="165" t="s">
        <v>128</v>
      </c>
      <c r="C253" s="32" t="s">
        <v>122</v>
      </c>
      <c r="D253" s="32" t="s">
        <v>69</v>
      </c>
      <c r="E253" s="32" t="s">
        <v>5</v>
      </c>
      <c r="F253" s="32" t="s">
        <v>3</v>
      </c>
      <c r="G253" s="32"/>
      <c r="H253" s="32"/>
      <c r="I253" s="38">
        <v>12</v>
      </c>
      <c r="J253" s="32"/>
      <c r="K253" s="32"/>
      <c r="L253" s="32"/>
      <c r="M253" s="32"/>
      <c r="N253" s="32" t="s">
        <v>12</v>
      </c>
      <c r="O253" s="32">
        <v>284001</v>
      </c>
      <c r="P253" s="184" t="s">
        <v>129</v>
      </c>
    </row>
    <row r="254" spans="1:16" ht="62.25" hidden="1" customHeight="1">
      <c r="A254" s="34"/>
      <c r="B254" s="164" t="s">
        <v>130</v>
      </c>
      <c r="C254" s="32" t="s">
        <v>122</v>
      </c>
      <c r="D254" s="32" t="s">
        <v>69</v>
      </c>
      <c r="E254" s="32" t="s">
        <v>5</v>
      </c>
      <c r="F254" s="32" t="s">
        <v>3</v>
      </c>
      <c r="G254" s="32"/>
      <c r="H254" s="32"/>
      <c r="I254" s="38">
        <v>13</v>
      </c>
      <c r="J254" s="32"/>
      <c r="K254" s="32"/>
      <c r="L254" s="32"/>
      <c r="M254" s="32"/>
      <c r="N254" s="32" t="s">
        <v>12</v>
      </c>
      <c r="O254" s="32">
        <v>284004</v>
      </c>
      <c r="P254" s="184" t="s">
        <v>129</v>
      </c>
    </row>
    <row r="255" spans="1:16" ht="15" customHeight="1">
      <c r="A255" s="32" t="s">
        <v>131</v>
      </c>
      <c r="B255" s="574" t="s">
        <v>589</v>
      </c>
      <c r="C255" s="575"/>
      <c r="D255" s="575"/>
      <c r="E255" s="575"/>
      <c r="F255" s="575"/>
      <c r="G255" s="575"/>
      <c r="H255" s="575"/>
      <c r="I255" s="575"/>
      <c r="J255" s="575"/>
      <c r="K255" s="575"/>
      <c r="L255" s="575"/>
      <c r="M255" s="575"/>
      <c r="N255" s="575"/>
      <c r="O255" s="575"/>
      <c r="P255" s="576"/>
    </row>
    <row r="256" spans="1:16" ht="15" customHeight="1">
      <c r="A256" s="34"/>
      <c r="B256" s="574" t="s">
        <v>590</v>
      </c>
      <c r="C256" s="575"/>
      <c r="D256" s="575"/>
      <c r="E256" s="575"/>
      <c r="F256" s="575"/>
      <c r="G256" s="575"/>
      <c r="H256" s="575"/>
      <c r="I256" s="575"/>
      <c r="J256" s="575"/>
      <c r="K256" s="575"/>
      <c r="L256" s="575"/>
      <c r="M256" s="575"/>
      <c r="N256" s="575"/>
      <c r="O256" s="575"/>
      <c r="P256" s="576"/>
    </row>
    <row r="257" spans="1:24" ht="27.75" customHeight="1">
      <c r="A257" s="513"/>
      <c r="B257" s="509" t="s">
        <v>591</v>
      </c>
      <c r="C257" s="429"/>
      <c r="D257" s="429"/>
      <c r="E257" s="429"/>
      <c r="F257" s="429"/>
      <c r="G257" s="30">
        <f>SUM(G258:G267)</f>
        <v>625.06600000000003</v>
      </c>
      <c r="H257" s="30">
        <f t="shared" ref="H257:M257" si="36">SUM(H258:H267)</f>
        <v>750.04200000000003</v>
      </c>
      <c r="I257" s="30">
        <f t="shared" si="36"/>
        <v>763.05</v>
      </c>
      <c r="J257" s="30">
        <f t="shared" si="36"/>
        <v>763.05</v>
      </c>
      <c r="K257" s="30">
        <f t="shared" si="36"/>
        <v>763.05</v>
      </c>
      <c r="L257" s="30">
        <f t="shared" si="36"/>
        <v>763.05</v>
      </c>
      <c r="M257" s="30">
        <f t="shared" si="36"/>
        <v>763.05</v>
      </c>
      <c r="N257" s="37" t="s">
        <v>12</v>
      </c>
      <c r="O257" s="184"/>
      <c r="P257" s="514"/>
    </row>
    <row r="258" spans="1:24" ht="49.5" customHeight="1">
      <c r="A258" s="513"/>
      <c r="B258" s="36" t="s">
        <v>592</v>
      </c>
      <c r="C258" s="36" t="s">
        <v>132</v>
      </c>
      <c r="D258" s="36" t="s">
        <v>345</v>
      </c>
      <c r="E258" s="36" t="s">
        <v>346</v>
      </c>
      <c r="F258" s="36" t="s">
        <v>358</v>
      </c>
      <c r="G258" s="32">
        <v>53.207000000000001</v>
      </c>
      <c r="H258" s="32">
        <v>59.540999999999997</v>
      </c>
      <c r="I258" s="32">
        <v>60.238999999999997</v>
      </c>
      <c r="J258" s="32">
        <v>60.238999999999997</v>
      </c>
      <c r="K258" s="32">
        <v>60.238999999999997</v>
      </c>
      <c r="L258" s="32">
        <v>60.238999999999997</v>
      </c>
      <c r="M258" s="32">
        <v>60.238999999999997</v>
      </c>
      <c r="N258" s="37" t="s">
        <v>363</v>
      </c>
      <c r="O258" s="477" t="s">
        <v>301</v>
      </c>
      <c r="P258" s="184"/>
    </row>
    <row r="259" spans="1:24" ht="58.5" customHeight="1">
      <c r="A259" s="513"/>
      <c r="B259" s="36" t="s">
        <v>593</v>
      </c>
      <c r="C259" s="36" t="s">
        <v>594</v>
      </c>
      <c r="D259" s="36" t="s">
        <v>345</v>
      </c>
      <c r="E259" s="36" t="s">
        <v>346</v>
      </c>
      <c r="F259" s="36" t="s">
        <v>358</v>
      </c>
      <c r="G259" s="32">
        <v>215.04599999999999</v>
      </c>
      <c r="H259" s="32">
        <v>287.68099999999998</v>
      </c>
      <c r="I259" s="32">
        <v>289.06599999999997</v>
      </c>
      <c r="J259" s="32">
        <v>289.06599999999997</v>
      </c>
      <c r="K259" s="32">
        <v>289.06599999999997</v>
      </c>
      <c r="L259" s="32">
        <v>289.06599999999997</v>
      </c>
      <c r="M259" s="32">
        <v>289.06599999999997</v>
      </c>
      <c r="N259" s="37" t="s">
        <v>363</v>
      </c>
      <c r="O259" s="477" t="s">
        <v>301</v>
      </c>
      <c r="P259" s="184"/>
    </row>
    <row r="260" spans="1:24" ht="51" customHeight="1">
      <c r="A260" s="513"/>
      <c r="B260" s="36" t="s">
        <v>595</v>
      </c>
      <c r="C260" s="36" t="s">
        <v>596</v>
      </c>
      <c r="D260" s="36" t="s">
        <v>345</v>
      </c>
      <c r="E260" s="36" t="s">
        <v>346</v>
      </c>
      <c r="F260" s="36" t="s">
        <v>358</v>
      </c>
      <c r="G260" s="32">
        <v>72.442999999999998</v>
      </c>
      <c r="H260" s="32">
        <v>89.003</v>
      </c>
      <c r="I260" s="32">
        <v>92.135000000000005</v>
      </c>
      <c r="J260" s="32">
        <v>92.135000000000005</v>
      </c>
      <c r="K260" s="32">
        <v>92.135000000000005</v>
      </c>
      <c r="L260" s="32">
        <v>92.135000000000005</v>
      </c>
      <c r="M260" s="32">
        <v>92.135000000000005</v>
      </c>
      <c r="N260" s="37" t="s">
        <v>363</v>
      </c>
      <c r="O260" s="477" t="s">
        <v>301</v>
      </c>
      <c r="P260" s="184"/>
    </row>
    <row r="261" spans="1:24" ht="35.25" customHeight="1">
      <c r="A261" s="513"/>
      <c r="B261" s="36" t="s">
        <v>597</v>
      </c>
      <c r="C261" s="36" t="s">
        <v>598</v>
      </c>
      <c r="D261" s="36" t="s">
        <v>345</v>
      </c>
      <c r="E261" s="36" t="s">
        <v>346</v>
      </c>
      <c r="F261" s="36" t="s">
        <v>358</v>
      </c>
      <c r="G261" s="32">
        <v>39.991</v>
      </c>
      <c r="H261" s="32">
        <v>48.378</v>
      </c>
      <c r="I261" s="32">
        <v>50.170999999999999</v>
      </c>
      <c r="J261" s="32">
        <v>50.170999999999999</v>
      </c>
      <c r="K261" s="32">
        <v>50.170999999999999</v>
      </c>
      <c r="L261" s="32">
        <v>50.170999999999999</v>
      </c>
      <c r="M261" s="32">
        <v>50.170999999999999</v>
      </c>
      <c r="N261" s="37" t="s">
        <v>363</v>
      </c>
      <c r="O261" s="477" t="s">
        <v>301</v>
      </c>
      <c r="P261" s="184"/>
    </row>
    <row r="262" spans="1:24" ht="39.75" customHeight="1">
      <c r="A262" s="513"/>
      <c r="B262" s="36" t="s">
        <v>599</v>
      </c>
      <c r="C262" s="36" t="s">
        <v>600</v>
      </c>
      <c r="D262" s="36" t="s">
        <v>345</v>
      </c>
      <c r="E262" s="36" t="s">
        <v>346</v>
      </c>
      <c r="F262" s="36" t="s">
        <v>358</v>
      </c>
      <c r="G262" s="32">
        <v>35.886000000000003</v>
      </c>
      <c r="H262" s="32">
        <v>41.743000000000002</v>
      </c>
      <c r="I262" s="32">
        <v>43.314999999999998</v>
      </c>
      <c r="J262" s="32">
        <v>43.314999999999998</v>
      </c>
      <c r="K262" s="32">
        <v>43.314999999999998</v>
      </c>
      <c r="L262" s="32">
        <v>43.314999999999998</v>
      </c>
      <c r="M262" s="32">
        <v>43.314999999999998</v>
      </c>
      <c r="N262" s="37" t="s">
        <v>363</v>
      </c>
      <c r="O262" s="477" t="s">
        <v>301</v>
      </c>
      <c r="P262" s="184"/>
    </row>
    <row r="263" spans="1:24" ht="27.75" customHeight="1">
      <c r="A263" s="513"/>
      <c r="B263" s="36" t="s">
        <v>601</v>
      </c>
      <c r="C263" s="36" t="s">
        <v>602</v>
      </c>
      <c r="D263" s="36" t="s">
        <v>345</v>
      </c>
      <c r="E263" s="36" t="s">
        <v>346</v>
      </c>
      <c r="F263" s="36" t="s">
        <v>358</v>
      </c>
      <c r="G263" s="32">
        <v>52.444000000000003</v>
      </c>
      <c r="H263" s="32">
        <v>56.548000000000002</v>
      </c>
      <c r="I263" s="32">
        <v>57.648000000000003</v>
      </c>
      <c r="J263" s="32">
        <v>57.648000000000003</v>
      </c>
      <c r="K263" s="32">
        <v>57.648000000000003</v>
      </c>
      <c r="L263" s="32">
        <v>57.648000000000003</v>
      </c>
      <c r="M263" s="32">
        <v>57.648000000000003</v>
      </c>
      <c r="N263" s="37" t="s">
        <v>363</v>
      </c>
      <c r="O263" s="477" t="s">
        <v>301</v>
      </c>
      <c r="P263" s="184"/>
    </row>
    <row r="264" spans="1:24" ht="27.75" customHeight="1">
      <c r="A264" s="513"/>
      <c r="B264" s="36" t="s">
        <v>603</v>
      </c>
      <c r="C264" s="36" t="s">
        <v>604</v>
      </c>
      <c r="D264" s="36" t="s">
        <v>345</v>
      </c>
      <c r="E264" s="36" t="s">
        <v>346</v>
      </c>
      <c r="F264" s="36" t="s">
        <v>358</v>
      </c>
      <c r="G264" s="32">
        <v>30.885999999999999</v>
      </c>
      <c r="H264" s="32">
        <v>32.070999999999998</v>
      </c>
      <c r="I264" s="32">
        <v>33.451000000000001</v>
      </c>
      <c r="J264" s="32">
        <v>33.451000000000001</v>
      </c>
      <c r="K264" s="32">
        <v>33.451000000000001</v>
      </c>
      <c r="L264" s="32">
        <v>33.451000000000001</v>
      </c>
      <c r="M264" s="32">
        <v>33.451000000000001</v>
      </c>
      <c r="N264" s="37" t="s">
        <v>363</v>
      </c>
      <c r="O264" s="477" t="s">
        <v>301</v>
      </c>
      <c r="P264" s="184"/>
    </row>
    <row r="265" spans="1:24" ht="27.75" customHeight="1">
      <c r="A265" s="513"/>
      <c r="B265" s="36" t="s">
        <v>605</v>
      </c>
      <c r="C265" s="36" t="s">
        <v>606</v>
      </c>
      <c r="D265" s="36" t="s">
        <v>345</v>
      </c>
      <c r="E265" s="36" t="s">
        <v>346</v>
      </c>
      <c r="F265" s="36" t="s">
        <v>358</v>
      </c>
      <c r="G265" s="32">
        <v>53.591000000000001</v>
      </c>
      <c r="H265" s="32">
        <v>54.56</v>
      </c>
      <c r="I265" s="32">
        <v>55.13</v>
      </c>
      <c r="J265" s="32">
        <v>55.13</v>
      </c>
      <c r="K265" s="32">
        <v>55.13</v>
      </c>
      <c r="L265" s="32">
        <v>55.13</v>
      </c>
      <c r="M265" s="32">
        <v>55.13</v>
      </c>
      <c r="N265" s="37" t="s">
        <v>363</v>
      </c>
      <c r="O265" s="477" t="s">
        <v>301</v>
      </c>
      <c r="P265" s="184"/>
    </row>
    <row r="266" spans="1:24" ht="34.5" customHeight="1">
      <c r="A266" s="261"/>
      <c r="B266" s="424" t="s">
        <v>607</v>
      </c>
      <c r="C266" s="36" t="s">
        <v>608</v>
      </c>
      <c r="D266" s="36" t="s">
        <v>345</v>
      </c>
      <c r="E266" s="36" t="s">
        <v>346</v>
      </c>
      <c r="F266" s="36" t="s">
        <v>358</v>
      </c>
      <c r="G266" s="515">
        <v>36.03</v>
      </c>
      <c r="H266" s="515">
        <v>45.853000000000002</v>
      </c>
      <c r="I266" s="516">
        <v>46.531999999999996</v>
      </c>
      <c r="J266" s="516">
        <v>46.531999999999996</v>
      </c>
      <c r="K266" s="516">
        <v>46.531999999999996</v>
      </c>
      <c r="L266" s="516">
        <v>46.531999999999996</v>
      </c>
      <c r="M266" s="516">
        <v>46.531999999999996</v>
      </c>
      <c r="N266" s="37" t="s">
        <v>363</v>
      </c>
      <c r="O266" s="477" t="s">
        <v>301</v>
      </c>
      <c r="P266" s="201"/>
    </row>
    <row r="267" spans="1:24" ht="34.5" customHeight="1">
      <c r="A267" s="261"/>
      <c r="B267" s="424" t="s">
        <v>609</v>
      </c>
      <c r="C267" s="36" t="s">
        <v>610</v>
      </c>
      <c r="D267" s="36" t="s">
        <v>345</v>
      </c>
      <c r="E267" s="36" t="s">
        <v>346</v>
      </c>
      <c r="F267" s="36" t="s">
        <v>358</v>
      </c>
      <c r="G267" s="517">
        <v>35.542000000000002</v>
      </c>
      <c r="H267" s="517">
        <v>34.664000000000001</v>
      </c>
      <c r="I267" s="518">
        <v>35.363</v>
      </c>
      <c r="J267" s="518">
        <v>35.363</v>
      </c>
      <c r="K267" s="518">
        <v>35.363</v>
      </c>
      <c r="L267" s="518">
        <v>35.363</v>
      </c>
      <c r="M267" s="518">
        <v>35.363</v>
      </c>
      <c r="N267" s="37" t="s">
        <v>363</v>
      </c>
      <c r="O267" s="477" t="s">
        <v>301</v>
      </c>
      <c r="P267" s="201"/>
    </row>
    <row r="268" spans="1:24" s="2" customFormat="1" ht="17.25" customHeight="1">
      <c r="A268" s="35"/>
      <c r="B268" s="742" t="s">
        <v>611</v>
      </c>
      <c r="C268" s="743"/>
      <c r="D268" s="743"/>
      <c r="E268" s="743"/>
      <c r="F268" s="743"/>
      <c r="G268" s="743"/>
      <c r="H268" s="743"/>
      <c r="I268" s="743"/>
      <c r="J268" s="743"/>
      <c r="K268" s="743"/>
      <c r="L268" s="743"/>
      <c r="M268" s="744"/>
      <c r="N268" s="92"/>
      <c r="O268" s="92"/>
      <c r="P268" s="92"/>
    </row>
    <row r="269" spans="1:24" ht="32.25" hidden="1" customHeight="1">
      <c r="A269" s="697"/>
      <c r="B269" s="579" t="s">
        <v>133</v>
      </c>
      <c r="C269" s="678" t="s">
        <v>134</v>
      </c>
      <c r="D269" s="678" t="s">
        <v>6</v>
      </c>
      <c r="E269" s="32" t="s">
        <v>135</v>
      </c>
      <c r="F269" s="771" t="s">
        <v>3</v>
      </c>
      <c r="G269" s="192" t="s">
        <v>136</v>
      </c>
      <c r="H269" s="192" t="s">
        <v>137</v>
      </c>
      <c r="I269" s="192">
        <v>383594</v>
      </c>
      <c r="J269" s="192">
        <v>383594</v>
      </c>
      <c r="K269" s="192">
        <v>383594</v>
      </c>
      <c r="L269" s="192">
        <v>383594</v>
      </c>
      <c r="M269" s="192">
        <v>383594</v>
      </c>
      <c r="N269" s="587" t="s">
        <v>12</v>
      </c>
      <c r="O269" s="569">
        <v>263007</v>
      </c>
      <c r="P269" s="579" t="s">
        <v>138</v>
      </c>
      <c r="Q269" s="519"/>
      <c r="R269" s="519"/>
      <c r="S269" s="519"/>
      <c r="T269" s="519"/>
      <c r="U269" s="519"/>
      <c r="V269" s="519"/>
      <c r="W269" s="519"/>
      <c r="X269" s="519"/>
    </row>
    <row r="270" spans="1:24" ht="28.5" hidden="1" customHeight="1">
      <c r="A270" s="698"/>
      <c r="B270" s="581"/>
      <c r="C270" s="678"/>
      <c r="D270" s="678"/>
      <c r="E270" s="32" t="s">
        <v>5</v>
      </c>
      <c r="F270" s="772"/>
      <c r="G270" s="38">
        <v>315</v>
      </c>
      <c r="H270" s="38">
        <v>169.9</v>
      </c>
      <c r="I270" s="38">
        <v>110</v>
      </c>
      <c r="J270" s="38">
        <v>110</v>
      </c>
      <c r="K270" s="38">
        <v>110</v>
      </c>
      <c r="L270" s="38">
        <v>110</v>
      </c>
      <c r="M270" s="38">
        <v>110</v>
      </c>
      <c r="N270" s="588"/>
      <c r="O270" s="570"/>
      <c r="P270" s="580"/>
      <c r="R270" s="323"/>
      <c r="S270" s="323"/>
      <c r="T270" s="323"/>
      <c r="U270" s="323"/>
      <c r="V270" s="323"/>
    </row>
    <row r="271" spans="1:24" ht="21" hidden="1" customHeight="1">
      <c r="A271" s="697"/>
      <c r="B271" s="579" t="s">
        <v>139</v>
      </c>
      <c r="C271" s="678" t="s">
        <v>134</v>
      </c>
      <c r="D271" s="678" t="s">
        <v>6</v>
      </c>
      <c r="E271" s="32" t="s">
        <v>140</v>
      </c>
      <c r="F271" s="697" t="s">
        <v>3</v>
      </c>
      <c r="G271" s="520">
        <v>21641274</v>
      </c>
      <c r="H271" s="520">
        <v>23088076</v>
      </c>
      <c r="I271" s="520">
        <v>7243244</v>
      </c>
      <c r="J271" s="520">
        <v>7243244</v>
      </c>
      <c r="K271" s="520">
        <v>7243244</v>
      </c>
      <c r="L271" s="521">
        <v>7243244</v>
      </c>
      <c r="M271" s="521">
        <v>7243244</v>
      </c>
      <c r="N271" s="664" t="s">
        <v>12</v>
      </c>
      <c r="O271" s="569">
        <v>263007</v>
      </c>
      <c r="P271" s="580"/>
    </row>
    <row r="272" spans="1:24" ht="49.5" hidden="1" customHeight="1">
      <c r="A272" s="698"/>
      <c r="B272" s="581"/>
      <c r="C272" s="678"/>
      <c r="D272" s="678"/>
      <c r="E272" s="32" t="s">
        <v>5</v>
      </c>
      <c r="F272" s="698"/>
      <c r="G272" s="85">
        <v>628.29999999999995</v>
      </c>
      <c r="H272" s="85">
        <v>835.2</v>
      </c>
      <c r="I272" s="85">
        <v>371</v>
      </c>
      <c r="J272" s="85">
        <v>371</v>
      </c>
      <c r="K272" s="85">
        <v>371</v>
      </c>
      <c r="L272" s="38">
        <v>371</v>
      </c>
      <c r="M272" s="38">
        <v>371</v>
      </c>
      <c r="N272" s="665"/>
      <c r="O272" s="570"/>
      <c r="P272" s="580"/>
    </row>
    <row r="273" spans="1:16" ht="21" hidden="1" customHeight="1">
      <c r="A273" s="697"/>
      <c r="B273" s="579" t="s">
        <v>141</v>
      </c>
      <c r="C273" s="678" t="s">
        <v>134</v>
      </c>
      <c r="D273" s="678" t="s">
        <v>6</v>
      </c>
      <c r="E273" s="32" t="s">
        <v>142</v>
      </c>
      <c r="F273" s="697" t="s">
        <v>3</v>
      </c>
      <c r="G273" s="190">
        <v>5591</v>
      </c>
      <c r="H273" s="190">
        <v>4497</v>
      </c>
      <c r="I273" s="190">
        <v>2197</v>
      </c>
      <c r="J273" s="190">
        <v>2197</v>
      </c>
      <c r="K273" s="190">
        <v>2197</v>
      </c>
      <c r="L273" s="192">
        <v>2197</v>
      </c>
      <c r="M273" s="192">
        <v>2197</v>
      </c>
      <c r="N273" s="664" t="s">
        <v>12</v>
      </c>
      <c r="O273" s="569">
        <v>263007</v>
      </c>
      <c r="P273" s="580"/>
    </row>
    <row r="274" spans="1:16" ht="27" hidden="1" customHeight="1">
      <c r="A274" s="698"/>
      <c r="B274" s="581"/>
      <c r="C274" s="678"/>
      <c r="D274" s="678"/>
      <c r="E274" s="32" t="s">
        <v>5</v>
      </c>
      <c r="F274" s="698"/>
      <c r="G274" s="85">
        <v>261.60000000000002</v>
      </c>
      <c r="H274" s="85">
        <v>262.5</v>
      </c>
      <c r="I274" s="85">
        <v>142.30000000000001</v>
      </c>
      <c r="J274" s="85">
        <v>142.30000000000001</v>
      </c>
      <c r="K274" s="85">
        <v>142.30000000000001</v>
      </c>
      <c r="L274" s="38">
        <v>142.30000000000001</v>
      </c>
      <c r="M274" s="38">
        <v>142.30000000000001</v>
      </c>
      <c r="N274" s="665"/>
      <c r="O274" s="570"/>
      <c r="P274" s="580"/>
    </row>
    <row r="275" spans="1:16" ht="43.5" hidden="1" customHeight="1">
      <c r="A275" s="430"/>
      <c r="B275" s="36" t="s">
        <v>143</v>
      </c>
      <c r="C275" s="32" t="s">
        <v>134</v>
      </c>
      <c r="D275" s="32" t="s">
        <v>6</v>
      </c>
      <c r="E275" s="32" t="s">
        <v>5</v>
      </c>
      <c r="F275" s="430" t="s">
        <v>3</v>
      </c>
      <c r="G275" s="85">
        <v>356.4</v>
      </c>
      <c r="H275" s="85">
        <v>116.7</v>
      </c>
      <c r="I275" s="85">
        <v>123.4</v>
      </c>
      <c r="J275" s="85">
        <v>123.4</v>
      </c>
      <c r="K275" s="85">
        <v>123.4</v>
      </c>
      <c r="L275" s="38">
        <v>123.4</v>
      </c>
      <c r="M275" s="38">
        <v>123.4</v>
      </c>
      <c r="N275" s="522" t="s">
        <v>12</v>
      </c>
      <c r="O275" s="321">
        <v>263007</v>
      </c>
      <c r="P275" s="581"/>
    </row>
    <row r="276" spans="1:16" ht="48" customHeight="1">
      <c r="A276" s="523"/>
      <c r="B276" s="503" t="s">
        <v>613</v>
      </c>
      <c r="C276" s="240" t="s">
        <v>612</v>
      </c>
      <c r="D276" s="240" t="s">
        <v>382</v>
      </c>
      <c r="E276" s="240" t="s">
        <v>391</v>
      </c>
      <c r="F276" s="523" t="s">
        <v>384</v>
      </c>
      <c r="G276" s="497">
        <v>16</v>
      </c>
      <c r="H276" s="497">
        <v>16</v>
      </c>
      <c r="I276" s="497">
        <v>16</v>
      </c>
      <c r="J276" s="497">
        <v>16</v>
      </c>
      <c r="K276" s="497">
        <v>16</v>
      </c>
      <c r="L276" s="497">
        <v>16</v>
      </c>
      <c r="M276" s="497">
        <v>16</v>
      </c>
      <c r="N276" s="37" t="s">
        <v>363</v>
      </c>
      <c r="O276" s="524">
        <v>819005</v>
      </c>
      <c r="P276" s="501"/>
    </row>
    <row r="277" spans="1:16" s="9" customFormat="1" ht="17.25" customHeight="1">
      <c r="A277" s="167"/>
      <c r="B277" s="130" t="s">
        <v>362</v>
      </c>
      <c r="C277" s="145"/>
      <c r="D277" s="145"/>
      <c r="E277" s="145"/>
      <c r="F277" s="145"/>
      <c r="G277" s="146">
        <f t="shared" ref="G277:M277" si="37">SUM(G278:G281)</f>
        <v>21641274</v>
      </c>
      <c r="H277" s="146">
        <f t="shared" si="37"/>
        <v>23088076</v>
      </c>
      <c r="I277" s="146">
        <f t="shared" si="37"/>
        <v>7243244</v>
      </c>
      <c r="J277" s="398">
        <f t="shared" si="37"/>
        <v>7243244</v>
      </c>
      <c r="K277" s="146">
        <f t="shared" si="37"/>
        <v>7243244</v>
      </c>
      <c r="L277" s="146">
        <f t="shared" si="37"/>
        <v>7243244</v>
      </c>
      <c r="M277" s="146">
        <f t="shared" si="37"/>
        <v>7243244</v>
      </c>
      <c r="N277" s="145"/>
      <c r="O277" s="145"/>
      <c r="P277" s="145"/>
    </row>
    <row r="278" spans="1:16" s="9" customFormat="1" ht="17.25" customHeight="1">
      <c r="A278" s="144"/>
      <c r="B278" s="130" t="s">
        <v>10</v>
      </c>
      <c r="C278" s="145"/>
      <c r="D278" s="145"/>
      <c r="E278" s="145"/>
      <c r="F278" s="145"/>
      <c r="G278" s="146"/>
      <c r="H278" s="146"/>
      <c r="I278" s="146"/>
      <c r="J278" s="398"/>
      <c r="K278" s="146"/>
      <c r="L278" s="146"/>
      <c r="M278" s="146"/>
      <c r="N278" s="145"/>
      <c r="O278" s="145"/>
      <c r="P278" s="145"/>
    </row>
    <row r="279" spans="1:16" s="9" customFormat="1" ht="17.25" customHeight="1">
      <c r="A279" s="144"/>
      <c r="B279" s="130" t="s">
        <v>11</v>
      </c>
      <c r="C279" s="145"/>
      <c r="D279" s="145"/>
      <c r="E279" s="145"/>
      <c r="F279" s="145"/>
      <c r="G279" s="146"/>
      <c r="H279" s="146"/>
      <c r="I279" s="146"/>
      <c r="J279" s="398"/>
      <c r="K279" s="146"/>
      <c r="L279" s="146"/>
      <c r="M279" s="146"/>
      <c r="N279" s="145"/>
      <c r="O279" s="145"/>
      <c r="P279" s="145"/>
    </row>
    <row r="280" spans="1:16" s="9" customFormat="1" ht="17.25" customHeight="1">
      <c r="A280" s="144"/>
      <c r="B280" s="130" t="s">
        <v>363</v>
      </c>
      <c r="C280" s="145"/>
      <c r="D280" s="145"/>
      <c r="E280" s="145"/>
      <c r="F280" s="145"/>
      <c r="G280" s="390">
        <f>G271</f>
        <v>21641274</v>
      </c>
      <c r="H280" s="390">
        <f t="shared" ref="H280:M280" si="38">H271</f>
        <v>23088076</v>
      </c>
      <c r="I280" s="390">
        <f t="shared" si="38"/>
        <v>7243244</v>
      </c>
      <c r="J280" s="405">
        <f t="shared" si="38"/>
        <v>7243244</v>
      </c>
      <c r="K280" s="390">
        <f t="shared" si="38"/>
        <v>7243244</v>
      </c>
      <c r="L280" s="390">
        <f t="shared" si="38"/>
        <v>7243244</v>
      </c>
      <c r="M280" s="390">
        <f t="shared" si="38"/>
        <v>7243244</v>
      </c>
      <c r="N280" s="145"/>
      <c r="O280" s="145"/>
      <c r="P280" s="145"/>
    </row>
    <row r="281" spans="1:16" s="9" customFormat="1" ht="17.25" customHeight="1">
      <c r="A281" s="144"/>
      <c r="B281" s="130" t="s">
        <v>364</v>
      </c>
      <c r="C281" s="145"/>
      <c r="D281" s="145"/>
      <c r="E281" s="145"/>
      <c r="F281" s="145"/>
      <c r="G281" s="390"/>
      <c r="H281" s="390"/>
      <c r="I281" s="390"/>
      <c r="J281" s="405"/>
      <c r="K281" s="390">
        <v>0</v>
      </c>
      <c r="L281" s="390">
        <v>0</v>
      </c>
      <c r="M281" s="390">
        <v>0</v>
      </c>
      <c r="N281" s="145"/>
      <c r="O281" s="145"/>
      <c r="P281" s="145"/>
    </row>
    <row r="282" spans="1:16" s="8" customFormat="1" ht="17.25" customHeight="1">
      <c r="A282" s="129"/>
      <c r="B282" s="416" t="s">
        <v>614</v>
      </c>
      <c r="C282" s="130"/>
      <c r="D282" s="130"/>
      <c r="E282" s="130"/>
      <c r="F282" s="130"/>
      <c r="G282" s="168">
        <f>SUM(G283:G286)</f>
        <v>21641386.600000001</v>
      </c>
      <c r="H282" s="168">
        <f t="shared" ref="H282:M282" si="39">SUM(H283:H286)</f>
        <v>23088375.100000001</v>
      </c>
      <c r="I282" s="168">
        <f t="shared" si="39"/>
        <v>7243587.7999999998</v>
      </c>
      <c r="J282" s="398">
        <f t="shared" si="39"/>
        <v>7243676.4999999991</v>
      </c>
      <c r="K282" s="168">
        <f t="shared" si="39"/>
        <v>7243636.7000000002</v>
      </c>
      <c r="L282" s="168">
        <f t="shared" si="39"/>
        <v>7243636.7999999998</v>
      </c>
      <c r="M282" s="168">
        <f t="shared" si="39"/>
        <v>7243636.5</v>
      </c>
      <c r="N282" s="130"/>
      <c r="O282" s="130"/>
      <c r="P282" s="130"/>
    </row>
    <row r="283" spans="1:16" s="9" customFormat="1" ht="17.25" customHeight="1">
      <c r="A283" s="144"/>
      <c r="B283" s="130" t="s">
        <v>10</v>
      </c>
      <c r="C283" s="145"/>
      <c r="D283" s="145"/>
      <c r="E283" s="145"/>
      <c r="F283" s="145"/>
      <c r="G283" s="146">
        <f>G217+G233+G248+G278</f>
        <v>112.6</v>
      </c>
      <c r="H283" s="146">
        <f t="shared" ref="H283:M283" si="40">H217+H233+H248+H278</f>
        <v>289.10000000000002</v>
      </c>
      <c r="I283" s="146">
        <f t="shared" si="40"/>
        <v>310</v>
      </c>
      <c r="J283" s="146">
        <f t="shared" si="40"/>
        <v>381.3</v>
      </c>
      <c r="K283" s="146">
        <f t="shared" si="40"/>
        <v>392</v>
      </c>
      <c r="L283" s="146">
        <f t="shared" si="40"/>
        <v>392</v>
      </c>
      <c r="M283" s="146">
        <f t="shared" si="40"/>
        <v>392</v>
      </c>
      <c r="N283" s="145"/>
      <c r="O283" s="145"/>
      <c r="P283" s="145"/>
    </row>
    <row r="284" spans="1:16" s="9" customFormat="1" ht="17.25" customHeight="1">
      <c r="A284" s="144"/>
      <c r="B284" s="130" t="s">
        <v>11</v>
      </c>
      <c r="C284" s="145"/>
      <c r="D284" s="145"/>
      <c r="E284" s="145"/>
      <c r="F284" s="145"/>
      <c r="G284" s="146">
        <f t="shared" ref="G284:M284" si="41">G218+G234+G249+G279</f>
        <v>0</v>
      </c>
      <c r="H284" s="146">
        <f t="shared" si="41"/>
        <v>0</v>
      </c>
      <c r="I284" s="146">
        <f t="shared" si="41"/>
        <v>0</v>
      </c>
      <c r="J284" s="146">
        <f t="shared" si="41"/>
        <v>0</v>
      </c>
      <c r="K284" s="146">
        <f t="shared" si="41"/>
        <v>0</v>
      </c>
      <c r="L284" s="146">
        <f t="shared" si="41"/>
        <v>0</v>
      </c>
      <c r="M284" s="146">
        <f t="shared" si="41"/>
        <v>0</v>
      </c>
      <c r="N284" s="145"/>
      <c r="O284" s="145"/>
      <c r="P284" s="145"/>
    </row>
    <row r="285" spans="1:16" s="9" customFormat="1" ht="17.25" customHeight="1">
      <c r="A285" s="144"/>
      <c r="B285" s="130" t="s">
        <v>363</v>
      </c>
      <c r="C285" s="145"/>
      <c r="D285" s="145"/>
      <c r="E285" s="145"/>
      <c r="F285" s="145"/>
      <c r="G285" s="146">
        <f t="shared" ref="G285:M285" si="42">G219+G235+G250+G280</f>
        <v>21641274</v>
      </c>
      <c r="H285" s="146">
        <f t="shared" si="42"/>
        <v>23088076</v>
      </c>
      <c r="I285" s="146">
        <f t="shared" si="42"/>
        <v>7243244.5</v>
      </c>
      <c r="J285" s="146">
        <f t="shared" si="42"/>
        <v>7243244.5999999996</v>
      </c>
      <c r="K285" s="146">
        <f t="shared" si="42"/>
        <v>7243244.7000000002</v>
      </c>
      <c r="L285" s="146">
        <f t="shared" si="42"/>
        <v>7243244.7999999998</v>
      </c>
      <c r="M285" s="146">
        <f t="shared" si="42"/>
        <v>7243244.5</v>
      </c>
      <c r="N285" s="145"/>
      <c r="O285" s="145"/>
      <c r="P285" s="145"/>
    </row>
    <row r="286" spans="1:16" s="9" customFormat="1" ht="17.25" customHeight="1">
      <c r="A286" s="144"/>
      <c r="B286" s="130" t="s">
        <v>364</v>
      </c>
      <c r="C286" s="145"/>
      <c r="D286" s="145"/>
      <c r="E286" s="145"/>
      <c r="F286" s="145"/>
      <c r="G286" s="146">
        <f>G220+G236+G251+G281</f>
        <v>0</v>
      </c>
      <c r="H286" s="146">
        <f t="shared" ref="H286:M286" si="43">H220+H236+H251+H281</f>
        <v>10</v>
      </c>
      <c r="I286" s="146">
        <f t="shared" si="43"/>
        <v>33.299999999999997</v>
      </c>
      <c r="J286" s="146">
        <f t="shared" si="43"/>
        <v>50.6</v>
      </c>
      <c r="K286" s="146">
        <f t="shared" si="43"/>
        <v>0</v>
      </c>
      <c r="L286" s="146">
        <f t="shared" si="43"/>
        <v>0</v>
      </c>
      <c r="M286" s="146">
        <f t="shared" si="43"/>
        <v>0</v>
      </c>
      <c r="N286" s="145"/>
      <c r="O286" s="145"/>
      <c r="P286" s="145"/>
    </row>
    <row r="287" spans="1:16" ht="15" customHeight="1">
      <c r="A287" s="681" t="s">
        <v>615</v>
      </c>
      <c r="B287" s="682"/>
      <c r="C287" s="682"/>
      <c r="D287" s="682"/>
      <c r="E287" s="682"/>
      <c r="F287" s="682"/>
      <c r="G287" s="682"/>
      <c r="H287" s="682"/>
      <c r="I287" s="682"/>
      <c r="J287" s="682"/>
      <c r="K287" s="682"/>
      <c r="L287" s="682"/>
      <c r="M287" s="682"/>
      <c r="N287" s="682"/>
      <c r="O287" s="682"/>
      <c r="P287" s="683"/>
    </row>
    <row r="288" spans="1:16" ht="45">
      <c r="A288" s="32">
        <v>12</v>
      </c>
      <c r="B288" s="33" t="s">
        <v>616</v>
      </c>
      <c r="C288" s="37" t="s">
        <v>617</v>
      </c>
      <c r="D288" s="37" t="s">
        <v>1</v>
      </c>
      <c r="E288" s="12" t="s">
        <v>618</v>
      </c>
      <c r="F288" s="37" t="s">
        <v>349</v>
      </c>
      <c r="G288" s="32">
        <v>73.41</v>
      </c>
      <c r="H288" s="32">
        <v>74.2</v>
      </c>
      <c r="I288" s="85">
        <v>74.599999999999994</v>
      </c>
      <c r="J288" s="32">
        <v>75</v>
      </c>
      <c r="K288" s="32">
        <v>75.3</v>
      </c>
      <c r="L288" s="32">
        <v>75.599999999999994</v>
      </c>
      <c r="M288" s="42">
        <v>75.900000000000006</v>
      </c>
      <c r="N288" s="86"/>
      <c r="O288" s="87"/>
      <c r="P288" s="87"/>
    </row>
    <row r="289" spans="1:16" ht="19.5" customHeight="1">
      <c r="A289" s="37" t="s">
        <v>145</v>
      </c>
      <c r="B289" s="574" t="s">
        <v>619</v>
      </c>
      <c r="C289" s="575"/>
      <c r="D289" s="575"/>
      <c r="E289" s="575"/>
      <c r="F289" s="575"/>
      <c r="G289" s="575"/>
      <c r="H289" s="575"/>
      <c r="I289" s="575"/>
      <c r="J289" s="575"/>
      <c r="K289" s="575"/>
      <c r="L289" s="575"/>
      <c r="M289" s="575"/>
      <c r="N289" s="575"/>
      <c r="O289" s="575"/>
      <c r="P289" s="576"/>
    </row>
    <row r="290" spans="1:16" s="2" customFormat="1" ht="19.5" customHeight="1">
      <c r="A290" s="170"/>
      <c r="B290" s="574" t="s">
        <v>620</v>
      </c>
      <c r="C290" s="575"/>
      <c r="D290" s="575"/>
      <c r="E290" s="575"/>
      <c r="F290" s="575"/>
      <c r="G290" s="575"/>
      <c r="H290" s="575"/>
      <c r="I290" s="575"/>
      <c r="J290" s="575"/>
      <c r="K290" s="575"/>
      <c r="L290" s="575"/>
      <c r="M290" s="575"/>
      <c r="N290" s="575"/>
      <c r="O290" s="575"/>
      <c r="P290" s="576"/>
    </row>
    <row r="291" spans="1:16" s="12" customFormat="1" ht="44.45" customHeight="1">
      <c r="A291" s="240"/>
      <c r="B291" s="503" t="s">
        <v>621</v>
      </c>
      <c r="C291" s="240" t="s">
        <v>624</v>
      </c>
      <c r="D291" s="240" t="s">
        <v>382</v>
      </c>
      <c r="E291" s="240" t="s">
        <v>623</v>
      </c>
      <c r="F291" s="240" t="s">
        <v>384</v>
      </c>
      <c r="G291" s="498" t="s">
        <v>306</v>
      </c>
      <c r="H291" s="498" t="s">
        <v>307</v>
      </c>
      <c r="I291" s="497" t="s">
        <v>308</v>
      </c>
      <c r="J291" s="497" t="s">
        <v>309</v>
      </c>
      <c r="K291" s="497" t="s">
        <v>310</v>
      </c>
      <c r="L291" s="497" t="s">
        <v>310</v>
      </c>
      <c r="M291" s="497" t="s">
        <v>310</v>
      </c>
      <c r="N291" s="361"/>
      <c r="O291" s="361"/>
      <c r="P291" s="361"/>
    </row>
    <row r="292" spans="1:16" s="12" customFormat="1" ht="25.5">
      <c r="A292" s="240"/>
      <c r="B292" s="503" t="s">
        <v>622</v>
      </c>
      <c r="C292" s="240" t="s">
        <v>624</v>
      </c>
      <c r="D292" s="240" t="s">
        <v>382</v>
      </c>
      <c r="E292" s="240" t="s">
        <v>57</v>
      </c>
      <c r="F292" s="240" t="s">
        <v>384</v>
      </c>
      <c r="G292" s="240">
        <v>49</v>
      </c>
      <c r="H292" s="240">
        <v>45</v>
      </c>
      <c r="I292" s="498">
        <v>60</v>
      </c>
      <c r="J292" s="240">
        <v>65</v>
      </c>
      <c r="K292" s="240">
        <v>66</v>
      </c>
      <c r="L292" s="240">
        <v>71</v>
      </c>
      <c r="M292" s="240">
        <v>71</v>
      </c>
      <c r="N292" s="388" t="s">
        <v>581</v>
      </c>
      <c r="O292" s="361"/>
      <c r="P292" s="361"/>
    </row>
    <row r="293" spans="1:16" s="348" customFormat="1" ht="15" customHeight="1">
      <c r="A293" s="218"/>
      <c r="B293" s="574" t="s">
        <v>625</v>
      </c>
      <c r="C293" s="575"/>
      <c r="D293" s="575"/>
      <c r="E293" s="575"/>
      <c r="F293" s="575"/>
      <c r="G293" s="575"/>
      <c r="H293" s="575"/>
      <c r="I293" s="575"/>
      <c r="J293" s="575"/>
      <c r="K293" s="575"/>
      <c r="L293" s="575"/>
      <c r="M293" s="575"/>
      <c r="N293" s="575"/>
      <c r="O293" s="575"/>
      <c r="P293" s="576"/>
    </row>
    <row r="294" spans="1:16" ht="45">
      <c r="A294" s="34"/>
      <c r="B294" s="33" t="s">
        <v>626</v>
      </c>
      <c r="C294" s="37" t="s">
        <v>617</v>
      </c>
      <c r="D294" s="37" t="s">
        <v>627</v>
      </c>
      <c r="E294" s="37" t="s">
        <v>628</v>
      </c>
      <c r="F294" s="37" t="s">
        <v>349</v>
      </c>
      <c r="G294" s="345"/>
      <c r="H294" s="345"/>
      <c r="I294" s="38">
        <v>102.3</v>
      </c>
      <c r="J294" s="37">
        <v>102.2</v>
      </c>
      <c r="K294" s="37">
        <v>102.1</v>
      </c>
      <c r="L294" s="37">
        <v>102</v>
      </c>
      <c r="M294" s="360">
        <v>101.9</v>
      </c>
      <c r="N294" s="388" t="s">
        <v>581</v>
      </c>
      <c r="O294" s="87"/>
      <c r="P294" s="87"/>
    </row>
    <row r="295" spans="1:16" s="12" customFormat="1" ht="96.75" customHeight="1">
      <c r="A295" s="37"/>
      <c r="B295" s="36" t="s">
        <v>629</v>
      </c>
      <c r="C295" s="37" t="s">
        <v>630</v>
      </c>
      <c r="D295" s="43" t="s">
        <v>631</v>
      </c>
      <c r="E295" s="37" t="s">
        <v>623</v>
      </c>
      <c r="F295" s="193" t="s">
        <v>349</v>
      </c>
      <c r="G295" s="37">
        <v>2</v>
      </c>
      <c r="H295" s="37">
        <v>2</v>
      </c>
      <c r="I295" s="37">
        <v>2</v>
      </c>
      <c r="J295" s="37">
        <v>2</v>
      </c>
      <c r="K295" s="37">
        <v>2</v>
      </c>
      <c r="L295" s="37">
        <v>2</v>
      </c>
      <c r="M295" s="37">
        <v>2</v>
      </c>
      <c r="N295" s="388" t="s">
        <v>581</v>
      </c>
      <c r="O295" s="349"/>
      <c r="P295" s="349"/>
    </row>
    <row r="296" spans="1:16" s="12" customFormat="1" ht="88.5" customHeight="1">
      <c r="A296" s="43"/>
      <c r="B296" s="193" t="s">
        <v>632</v>
      </c>
      <c r="C296" s="37" t="s">
        <v>630</v>
      </c>
      <c r="D296" s="43" t="s">
        <v>631</v>
      </c>
      <c r="E296" s="37" t="s">
        <v>623</v>
      </c>
      <c r="F296" s="193" t="s">
        <v>349</v>
      </c>
      <c r="G296" s="37">
        <v>3</v>
      </c>
      <c r="H296" s="37">
        <v>3</v>
      </c>
      <c r="I296" s="38">
        <v>3</v>
      </c>
      <c r="J296" s="37">
        <v>3</v>
      </c>
      <c r="K296" s="38">
        <v>3</v>
      </c>
      <c r="L296" s="37">
        <v>3</v>
      </c>
      <c r="M296" s="38">
        <v>3</v>
      </c>
      <c r="N296" s="388" t="s">
        <v>581</v>
      </c>
      <c r="O296" s="349"/>
      <c r="P296" s="349"/>
    </row>
    <row r="297" spans="1:16" s="346" customFormat="1" ht="15" customHeight="1">
      <c r="A297" s="347"/>
      <c r="B297" s="574" t="s">
        <v>633</v>
      </c>
      <c r="C297" s="575"/>
      <c r="D297" s="575"/>
      <c r="E297" s="575"/>
      <c r="F297" s="575"/>
      <c r="G297" s="575"/>
      <c r="H297" s="575"/>
      <c r="I297" s="575"/>
      <c r="J297" s="575"/>
      <c r="K297" s="575"/>
      <c r="L297" s="575"/>
      <c r="M297" s="575"/>
      <c r="N297" s="575"/>
      <c r="O297" s="575"/>
      <c r="P297" s="576"/>
    </row>
    <row r="298" spans="1:16" ht="71.25">
      <c r="A298" s="34"/>
      <c r="B298" s="33" t="s">
        <v>634</v>
      </c>
      <c r="C298" s="37" t="s">
        <v>635</v>
      </c>
      <c r="D298" s="37" t="s">
        <v>627</v>
      </c>
      <c r="E298" s="37" t="s">
        <v>636</v>
      </c>
      <c r="F298" s="37" t="s">
        <v>349</v>
      </c>
      <c r="G298" s="32"/>
      <c r="H298" s="32"/>
      <c r="I298" s="38">
        <v>0.06</v>
      </c>
      <c r="J298" s="94">
        <v>7.0000000000000007E-2</v>
      </c>
      <c r="K298" s="94">
        <v>0.08</v>
      </c>
      <c r="L298" s="94">
        <v>0.09</v>
      </c>
      <c r="M298" s="360">
        <v>0.09</v>
      </c>
      <c r="N298" s="388" t="s">
        <v>581</v>
      </c>
      <c r="O298" s="87"/>
      <c r="P298" s="87"/>
    </row>
    <row r="299" spans="1:16" s="12" customFormat="1" ht="89.25" customHeight="1">
      <c r="A299" s="37"/>
      <c r="B299" s="36" t="s">
        <v>637</v>
      </c>
      <c r="C299" s="37" t="s">
        <v>630</v>
      </c>
      <c r="D299" s="43" t="s">
        <v>631</v>
      </c>
      <c r="E299" s="37" t="s">
        <v>623</v>
      </c>
      <c r="F299" s="43" t="s">
        <v>349</v>
      </c>
      <c r="G299" s="37">
        <v>3774</v>
      </c>
      <c r="H299" s="37">
        <v>3774</v>
      </c>
      <c r="I299" s="37">
        <v>3774</v>
      </c>
      <c r="J299" s="37">
        <v>3774</v>
      </c>
      <c r="K299" s="37">
        <v>3774</v>
      </c>
      <c r="L299" s="37">
        <v>3774</v>
      </c>
      <c r="M299" s="37">
        <v>3774</v>
      </c>
      <c r="N299" s="388" t="s">
        <v>581</v>
      </c>
      <c r="O299" s="349"/>
      <c r="P299" s="349"/>
    </row>
    <row r="300" spans="1:16" ht="96" customHeight="1">
      <c r="A300" s="34"/>
      <c r="B300" s="33" t="s">
        <v>737</v>
      </c>
      <c r="C300" s="37" t="s">
        <v>635</v>
      </c>
      <c r="D300" s="37" t="s">
        <v>627</v>
      </c>
      <c r="E300" s="37" t="s">
        <v>628</v>
      </c>
      <c r="F300" s="37" t="s">
        <v>349</v>
      </c>
      <c r="G300" s="32"/>
      <c r="H300" s="32"/>
      <c r="I300" s="137">
        <v>0.45</v>
      </c>
      <c r="J300" s="137">
        <v>0.44</v>
      </c>
      <c r="K300" s="137">
        <v>0.43</v>
      </c>
      <c r="L300" s="137">
        <v>0.42</v>
      </c>
      <c r="M300" s="175">
        <v>0.41</v>
      </c>
      <c r="N300" s="388" t="s">
        <v>581</v>
      </c>
      <c r="O300" s="87"/>
      <c r="P300" s="87"/>
    </row>
    <row r="301" spans="1:16" s="12" customFormat="1" ht="87.75" customHeight="1">
      <c r="A301" s="37"/>
      <c r="B301" s="36" t="s">
        <v>638</v>
      </c>
      <c r="C301" s="37" t="s">
        <v>630</v>
      </c>
      <c r="D301" s="37" t="s">
        <v>345</v>
      </c>
      <c r="E301" s="37" t="s">
        <v>57</v>
      </c>
      <c r="F301" s="37" t="s">
        <v>639</v>
      </c>
      <c r="G301" s="37">
        <v>99.7</v>
      </c>
      <c r="H301" s="37">
        <v>95</v>
      </c>
      <c r="I301" s="38">
        <v>95</v>
      </c>
      <c r="J301" s="37">
        <v>95</v>
      </c>
      <c r="K301" s="37">
        <v>95</v>
      </c>
      <c r="L301" s="37">
        <v>95</v>
      </c>
      <c r="M301" s="37">
        <v>95</v>
      </c>
      <c r="N301" s="388" t="s">
        <v>581</v>
      </c>
      <c r="O301" s="349"/>
      <c r="P301" s="349"/>
    </row>
    <row r="302" spans="1:16" s="12" customFormat="1" ht="90">
      <c r="A302" s="37"/>
      <c r="B302" s="36" t="s">
        <v>640</v>
      </c>
      <c r="C302" s="37" t="s">
        <v>630</v>
      </c>
      <c r="D302" s="37" t="s">
        <v>345</v>
      </c>
      <c r="E302" s="37" t="s">
        <v>57</v>
      </c>
      <c r="F302" s="37" t="s">
        <v>641</v>
      </c>
      <c r="G302" s="37">
        <v>100</v>
      </c>
      <c r="H302" s="37">
        <v>95</v>
      </c>
      <c r="I302" s="38">
        <v>95</v>
      </c>
      <c r="J302" s="37">
        <v>95</v>
      </c>
      <c r="K302" s="37">
        <v>95</v>
      </c>
      <c r="L302" s="37">
        <v>95</v>
      </c>
      <c r="M302" s="37">
        <v>95</v>
      </c>
      <c r="N302" s="388" t="s">
        <v>581</v>
      </c>
      <c r="O302" s="349"/>
      <c r="P302" s="349"/>
    </row>
    <row r="303" spans="1:16" s="12" customFormat="1" ht="90">
      <c r="A303" s="37"/>
      <c r="B303" s="36" t="s">
        <v>642</v>
      </c>
      <c r="C303" s="37" t="s">
        <v>630</v>
      </c>
      <c r="D303" s="37" t="s">
        <v>345</v>
      </c>
      <c r="E303" s="37" t="s">
        <v>57</v>
      </c>
      <c r="F303" s="37" t="s">
        <v>643</v>
      </c>
      <c r="G303" s="37">
        <v>100</v>
      </c>
      <c r="H303" s="37">
        <v>95</v>
      </c>
      <c r="I303" s="38">
        <v>95</v>
      </c>
      <c r="J303" s="37">
        <v>95</v>
      </c>
      <c r="K303" s="37">
        <v>95</v>
      </c>
      <c r="L303" s="37">
        <v>95</v>
      </c>
      <c r="M303" s="37">
        <v>95</v>
      </c>
      <c r="N303" s="388" t="s">
        <v>581</v>
      </c>
      <c r="O303" s="349"/>
      <c r="P303" s="349"/>
    </row>
    <row r="304" spans="1:16" s="2" customFormat="1" ht="15" customHeight="1">
      <c r="A304" s="37" t="s">
        <v>148</v>
      </c>
      <c r="B304" s="608" t="s">
        <v>644</v>
      </c>
      <c r="C304" s="609"/>
      <c r="D304" s="609"/>
      <c r="E304" s="609"/>
      <c r="F304" s="609"/>
      <c r="G304" s="609"/>
      <c r="H304" s="609"/>
      <c r="I304" s="609"/>
      <c r="J304" s="609"/>
      <c r="K304" s="609"/>
      <c r="L304" s="609"/>
      <c r="M304" s="609"/>
      <c r="N304" s="609"/>
      <c r="O304" s="609"/>
      <c r="P304" s="610"/>
    </row>
    <row r="305" spans="1:19" ht="48" customHeight="1">
      <c r="A305" s="34"/>
      <c r="B305" s="33" t="s">
        <v>738</v>
      </c>
      <c r="C305" s="37" t="s">
        <v>635</v>
      </c>
      <c r="D305" s="37" t="s">
        <v>149</v>
      </c>
      <c r="E305" s="37" t="s">
        <v>645</v>
      </c>
      <c r="F305" s="37" t="s">
        <v>349</v>
      </c>
      <c r="G305" s="32">
        <v>7.3</v>
      </c>
      <c r="H305" s="32">
        <v>7.25</v>
      </c>
      <c r="I305" s="85">
        <v>7.2</v>
      </c>
      <c r="J305" s="32">
        <v>7.15</v>
      </c>
      <c r="K305" s="32">
        <v>7.1</v>
      </c>
      <c r="L305" s="32">
        <v>7.05</v>
      </c>
      <c r="M305" s="89">
        <v>7</v>
      </c>
      <c r="N305" s="388" t="s">
        <v>581</v>
      </c>
      <c r="O305" s="87"/>
      <c r="P305" s="87"/>
    </row>
    <row r="306" spans="1:19" ht="16.5" customHeight="1">
      <c r="A306" s="34"/>
      <c r="B306" s="605" t="s">
        <v>646</v>
      </c>
      <c r="C306" s="606"/>
      <c r="D306" s="606"/>
      <c r="E306" s="606"/>
      <c r="F306" s="606"/>
      <c r="G306" s="606"/>
      <c r="H306" s="606"/>
      <c r="I306" s="606"/>
      <c r="J306" s="606"/>
      <c r="K306" s="606"/>
      <c r="L306" s="606"/>
      <c r="M306" s="606"/>
      <c r="N306" s="606"/>
      <c r="O306" s="606"/>
      <c r="P306" s="607"/>
    </row>
    <row r="307" spans="1:19" ht="45" hidden="1">
      <c r="A307" s="34"/>
      <c r="B307" s="33" t="s">
        <v>150</v>
      </c>
      <c r="C307" s="32" t="s">
        <v>144</v>
      </c>
      <c r="D307" s="32" t="s">
        <v>149</v>
      </c>
      <c r="E307" s="32" t="s">
        <v>146</v>
      </c>
      <c r="F307" s="32" t="s">
        <v>3</v>
      </c>
      <c r="G307" s="32">
        <v>151.61000000000001</v>
      </c>
      <c r="H307" s="32">
        <v>151.11000000000001</v>
      </c>
      <c r="I307" s="85">
        <v>150.61000000000001</v>
      </c>
      <c r="J307" s="32">
        <v>150.11000000000001</v>
      </c>
      <c r="K307" s="32">
        <v>149.61000000000001</v>
      </c>
      <c r="L307" s="32">
        <v>149.11000000000001</v>
      </c>
      <c r="M307" s="175">
        <v>149.1</v>
      </c>
      <c r="N307" s="86"/>
      <c r="O307" s="87"/>
      <c r="P307" s="87"/>
    </row>
    <row r="308" spans="1:19" ht="60" hidden="1">
      <c r="A308" s="34"/>
      <c r="B308" s="170" t="s">
        <v>151</v>
      </c>
      <c r="C308" s="32" t="s">
        <v>152</v>
      </c>
      <c r="D308" s="32" t="s">
        <v>6</v>
      </c>
      <c r="E308" s="32" t="s">
        <v>153</v>
      </c>
      <c r="F308" s="32" t="s">
        <v>154</v>
      </c>
      <c r="G308" s="32">
        <v>233</v>
      </c>
      <c r="H308" s="32">
        <v>1101</v>
      </c>
      <c r="I308" s="85">
        <v>1210</v>
      </c>
      <c r="J308" s="190">
        <v>1400</v>
      </c>
      <c r="K308" s="190">
        <v>1400</v>
      </c>
      <c r="L308" s="190">
        <v>1450</v>
      </c>
      <c r="M308" s="42">
        <v>1450</v>
      </c>
      <c r="N308" s="192" t="s">
        <v>155</v>
      </c>
      <c r="O308" s="87"/>
      <c r="P308" s="87"/>
    </row>
    <row r="309" spans="1:19" s="12" customFormat="1" ht="94.5" hidden="1" customHeight="1">
      <c r="A309" s="194"/>
      <c r="B309" s="36" t="s">
        <v>156</v>
      </c>
      <c r="C309" s="194" t="s">
        <v>152</v>
      </c>
      <c r="D309" s="32" t="s">
        <v>6</v>
      </c>
      <c r="E309" s="194" t="s">
        <v>57</v>
      </c>
      <c r="F309" s="194" t="s">
        <v>157</v>
      </c>
      <c r="G309" s="37">
        <v>8</v>
      </c>
      <c r="H309" s="37">
        <v>5.7</v>
      </c>
      <c r="I309" s="38">
        <v>5.7</v>
      </c>
      <c r="J309" s="37">
        <v>5.7</v>
      </c>
      <c r="K309" s="37">
        <v>5.7</v>
      </c>
      <c r="L309" s="37">
        <v>5.7</v>
      </c>
      <c r="M309" s="37">
        <v>5.7</v>
      </c>
      <c r="N309" s="204"/>
      <c r="O309" s="204"/>
      <c r="P309" s="204"/>
    </row>
    <row r="310" spans="1:19" ht="45" hidden="1">
      <c r="A310" s="34"/>
      <c r="B310" s="33" t="s">
        <v>158</v>
      </c>
      <c r="C310" s="32" t="s">
        <v>144</v>
      </c>
      <c r="D310" s="32" t="s">
        <v>149</v>
      </c>
      <c r="E310" s="32" t="s">
        <v>146</v>
      </c>
      <c r="F310" s="32" t="s">
        <v>3</v>
      </c>
      <c r="G310" s="32">
        <v>81.2</v>
      </c>
      <c r="H310" s="32">
        <v>80.02</v>
      </c>
      <c r="I310" s="85">
        <v>79.92</v>
      </c>
      <c r="J310" s="32">
        <v>78.819999999999993</v>
      </c>
      <c r="K310" s="32">
        <v>77.63</v>
      </c>
      <c r="L310" s="137">
        <v>76.3</v>
      </c>
      <c r="M310" s="175">
        <v>76.28</v>
      </c>
      <c r="N310" s="86"/>
      <c r="O310" s="87"/>
      <c r="P310" s="87"/>
    </row>
    <row r="311" spans="1:19" s="12" customFormat="1" ht="60" hidden="1" customHeight="1">
      <c r="A311" s="194"/>
      <c r="B311" s="36" t="s">
        <v>159</v>
      </c>
      <c r="C311" s="194" t="s">
        <v>152</v>
      </c>
      <c r="D311" s="194" t="s">
        <v>6</v>
      </c>
      <c r="E311" s="194" t="s">
        <v>160</v>
      </c>
      <c r="F311" s="194" t="s">
        <v>161</v>
      </c>
      <c r="G311" s="192">
        <v>131859</v>
      </c>
      <c r="H311" s="192">
        <v>130000</v>
      </c>
      <c r="I311" s="192">
        <v>130000</v>
      </c>
      <c r="J311" s="192">
        <v>130000</v>
      </c>
      <c r="K311" s="192">
        <v>130000</v>
      </c>
      <c r="L311" s="192">
        <v>130000</v>
      </c>
      <c r="M311" s="192">
        <v>130000</v>
      </c>
      <c r="N311" s="204"/>
      <c r="O311" s="204"/>
      <c r="P311" s="204"/>
    </row>
    <row r="312" spans="1:19" ht="45">
      <c r="A312" s="34"/>
      <c r="B312" s="33" t="s">
        <v>647</v>
      </c>
      <c r="C312" s="37" t="s">
        <v>635</v>
      </c>
      <c r="D312" s="37" t="s">
        <v>627</v>
      </c>
      <c r="E312" s="37" t="s">
        <v>2</v>
      </c>
      <c r="F312" s="37" t="s">
        <v>641</v>
      </c>
      <c r="G312" s="32"/>
      <c r="H312" s="32"/>
      <c r="I312" s="38">
        <v>33.799999999999997</v>
      </c>
      <c r="J312" s="37">
        <v>35</v>
      </c>
      <c r="K312" s="37">
        <v>35.200000000000003</v>
      </c>
      <c r="L312" s="37">
        <v>35.299999999999997</v>
      </c>
      <c r="M312" s="525">
        <v>35.200000000000003</v>
      </c>
      <c r="N312" s="388" t="s">
        <v>581</v>
      </c>
      <c r="O312" s="87"/>
      <c r="P312" s="87"/>
    </row>
    <row r="313" spans="1:19" s="4" customFormat="1" ht="90">
      <c r="A313" s="388"/>
      <c r="B313" s="503" t="s">
        <v>648</v>
      </c>
      <c r="C313" s="37" t="s">
        <v>630</v>
      </c>
      <c r="D313" s="240"/>
      <c r="E313" s="240" t="s">
        <v>304</v>
      </c>
      <c r="F313" s="37" t="s">
        <v>349</v>
      </c>
      <c r="G313" s="240">
        <v>100</v>
      </c>
      <c r="H313" s="240">
        <v>100</v>
      </c>
      <c r="I313" s="240">
        <v>100</v>
      </c>
      <c r="J313" s="240">
        <v>100</v>
      </c>
      <c r="K313" s="240">
        <v>100</v>
      </c>
      <c r="L313" s="240">
        <v>100</v>
      </c>
      <c r="M313" s="240">
        <v>100</v>
      </c>
      <c r="N313" s="388" t="s">
        <v>581</v>
      </c>
      <c r="O313" s="388"/>
      <c r="P313" s="388"/>
    </row>
    <row r="314" spans="1:19" ht="57">
      <c r="A314" s="34"/>
      <c r="B314" s="33" t="s">
        <v>739</v>
      </c>
      <c r="C314" s="37" t="s">
        <v>635</v>
      </c>
      <c r="D314" s="37" t="s">
        <v>627</v>
      </c>
      <c r="E314" s="37" t="s">
        <v>628</v>
      </c>
      <c r="F314" s="37" t="s">
        <v>349</v>
      </c>
      <c r="G314" s="32"/>
      <c r="H314" s="32"/>
      <c r="I314" s="85">
        <v>42.5</v>
      </c>
      <c r="J314" s="32">
        <v>42.4</v>
      </c>
      <c r="K314" s="32">
        <v>42.3</v>
      </c>
      <c r="L314" s="32">
        <v>42.2</v>
      </c>
      <c r="M314" s="42">
        <v>42.1</v>
      </c>
      <c r="N314" s="388" t="s">
        <v>581</v>
      </c>
      <c r="O314" s="87"/>
      <c r="P314" s="87"/>
    </row>
    <row r="315" spans="1:19" s="12" customFormat="1" ht="86.25" customHeight="1">
      <c r="A315" s="194"/>
      <c r="B315" s="36" t="s">
        <v>649</v>
      </c>
      <c r="C315" s="37" t="s">
        <v>630</v>
      </c>
      <c r="D315" s="37" t="s">
        <v>631</v>
      </c>
      <c r="E315" s="194" t="s">
        <v>57</v>
      </c>
      <c r="F315" s="37" t="s">
        <v>349</v>
      </c>
      <c r="G315" s="37">
        <v>97.6</v>
      </c>
      <c r="H315" s="94">
        <v>95</v>
      </c>
      <c r="I315" s="526">
        <v>95</v>
      </c>
      <c r="J315" s="527">
        <v>95</v>
      </c>
      <c r="K315" s="527">
        <v>95</v>
      </c>
      <c r="L315" s="527">
        <v>95</v>
      </c>
      <c r="M315" s="528">
        <v>95</v>
      </c>
      <c r="N315" s="388" t="s">
        <v>581</v>
      </c>
      <c r="O315" s="349"/>
      <c r="P315" s="349"/>
    </row>
    <row r="316" spans="1:19" s="2" customFormat="1" ht="88.5" customHeight="1">
      <c r="A316" s="35"/>
      <c r="B316" s="432" t="s">
        <v>650</v>
      </c>
      <c r="C316" s="37" t="s">
        <v>630</v>
      </c>
      <c r="D316" s="37" t="s">
        <v>631</v>
      </c>
      <c r="E316" s="194" t="s">
        <v>57</v>
      </c>
      <c r="F316" s="37" t="s">
        <v>349</v>
      </c>
      <c r="G316" s="37">
        <v>100</v>
      </c>
      <c r="H316" s="37">
        <v>100</v>
      </c>
      <c r="I316" s="37">
        <v>100</v>
      </c>
      <c r="J316" s="37">
        <v>100</v>
      </c>
      <c r="K316" s="37">
        <v>100</v>
      </c>
      <c r="L316" s="37">
        <v>100</v>
      </c>
      <c r="M316" s="37">
        <v>100</v>
      </c>
      <c r="N316" s="388" t="s">
        <v>581</v>
      </c>
      <c r="O316" s="349"/>
      <c r="P316" s="349"/>
    </row>
    <row r="317" spans="1:19" s="14" customFormat="1" ht="15" customHeight="1">
      <c r="A317" s="213"/>
      <c r="B317" s="574" t="s">
        <v>651</v>
      </c>
      <c r="C317" s="575"/>
      <c r="D317" s="575"/>
      <c r="E317" s="575"/>
      <c r="F317" s="575"/>
      <c r="G317" s="575"/>
      <c r="H317" s="575"/>
      <c r="I317" s="575"/>
      <c r="J317" s="575"/>
      <c r="K317" s="575"/>
      <c r="L317" s="575"/>
      <c r="M317" s="575"/>
      <c r="N317" s="575"/>
      <c r="O317" s="575"/>
      <c r="P317" s="576"/>
    </row>
    <row r="318" spans="1:19" ht="49.5" customHeight="1">
      <c r="A318" s="34"/>
      <c r="B318" s="33" t="s">
        <v>740</v>
      </c>
      <c r="C318" s="37" t="s">
        <v>635</v>
      </c>
      <c r="D318" s="37" t="s">
        <v>149</v>
      </c>
      <c r="E318" s="37" t="s">
        <v>652</v>
      </c>
      <c r="F318" s="37" t="s">
        <v>349</v>
      </c>
      <c r="G318" s="32"/>
      <c r="H318" s="32"/>
      <c r="I318" s="85">
        <v>10</v>
      </c>
      <c r="J318" s="32">
        <v>9.8000000000000007</v>
      </c>
      <c r="K318" s="32">
        <v>9.6999999999999993</v>
      </c>
      <c r="L318" s="32">
        <v>9.6</v>
      </c>
      <c r="M318" s="175">
        <v>9.6</v>
      </c>
      <c r="N318" s="388" t="s">
        <v>581</v>
      </c>
      <c r="O318" s="87"/>
      <c r="P318" s="87"/>
    </row>
    <row r="319" spans="1:19" ht="48" customHeight="1">
      <c r="A319" s="34"/>
      <c r="B319" s="33" t="s">
        <v>741</v>
      </c>
      <c r="C319" s="37" t="s">
        <v>635</v>
      </c>
      <c r="D319" s="37" t="s">
        <v>149</v>
      </c>
      <c r="E319" s="37" t="s">
        <v>652</v>
      </c>
      <c r="F319" s="37" t="s">
        <v>349</v>
      </c>
      <c r="G319" s="32"/>
      <c r="H319" s="32"/>
      <c r="I319" s="529">
        <v>0</v>
      </c>
      <c r="J319" s="37">
        <v>0</v>
      </c>
      <c r="K319" s="37">
        <v>0</v>
      </c>
      <c r="L319" s="37">
        <v>0</v>
      </c>
      <c r="M319" s="95">
        <v>0</v>
      </c>
      <c r="N319" s="388" t="s">
        <v>581</v>
      </c>
      <c r="O319" s="87"/>
      <c r="P319" s="87"/>
    </row>
    <row r="320" spans="1:19" s="12" customFormat="1" ht="29.25" hidden="1" customHeight="1">
      <c r="A320" s="571"/>
      <c r="B320" s="579" t="s">
        <v>162</v>
      </c>
      <c r="C320" s="571" t="s">
        <v>152</v>
      </c>
      <c r="D320" s="571" t="s">
        <v>6</v>
      </c>
      <c r="E320" s="37" t="s">
        <v>163</v>
      </c>
      <c r="F320" s="571" t="s">
        <v>58</v>
      </c>
      <c r="G320" s="37">
        <v>1</v>
      </c>
      <c r="H320" s="37">
        <v>1</v>
      </c>
      <c r="I320" s="192">
        <v>1</v>
      </c>
      <c r="J320" s="37">
        <v>1</v>
      </c>
      <c r="K320" s="37">
        <v>1</v>
      </c>
      <c r="L320" s="37">
        <v>1</v>
      </c>
      <c r="M320" s="37">
        <v>1</v>
      </c>
      <c r="N320" s="418" t="s">
        <v>581</v>
      </c>
      <c r="O320" s="577">
        <v>253006</v>
      </c>
      <c r="P320" s="174"/>
      <c r="Q320" s="205"/>
      <c r="R320" s="205"/>
      <c r="S320" s="205"/>
    </row>
    <row r="321" spans="1:20" s="12" customFormat="1" ht="17.25" hidden="1" customHeight="1">
      <c r="A321" s="578"/>
      <c r="B321" s="580"/>
      <c r="C321" s="578"/>
      <c r="D321" s="578"/>
      <c r="E321" s="571" t="s">
        <v>5</v>
      </c>
      <c r="F321" s="578"/>
      <c r="G321" s="38">
        <v>0.20300000000000001</v>
      </c>
      <c r="H321" s="38">
        <v>11.839</v>
      </c>
      <c r="I321" s="38">
        <v>11.581</v>
      </c>
      <c r="J321" s="199">
        <v>11.68</v>
      </c>
      <c r="K321" s="199">
        <v>11.73</v>
      </c>
      <c r="L321" s="199">
        <v>11.73</v>
      </c>
      <c r="M321" s="199">
        <v>11.73</v>
      </c>
      <c r="N321" s="418" t="s">
        <v>581</v>
      </c>
      <c r="O321" s="572"/>
      <c r="P321" s="174"/>
      <c r="Q321" s="206"/>
      <c r="R321" s="206"/>
      <c r="S321" s="206"/>
    </row>
    <row r="322" spans="1:20" s="12" customFormat="1" ht="17.25" hidden="1" customHeight="1">
      <c r="A322" s="572"/>
      <c r="B322" s="581"/>
      <c r="C322" s="572"/>
      <c r="D322" s="572"/>
      <c r="E322" s="572"/>
      <c r="F322" s="572"/>
      <c r="G322" s="38">
        <v>463.08</v>
      </c>
      <c r="H322" s="38">
        <v>494.75799999999998</v>
      </c>
      <c r="I322" s="38">
        <v>507.73</v>
      </c>
      <c r="J322" s="199">
        <v>510.74900000000002</v>
      </c>
      <c r="K322" s="199">
        <v>518.14300000000003</v>
      </c>
      <c r="L322" s="199">
        <v>518.14300000000003</v>
      </c>
      <c r="M322" s="199">
        <v>518.14300000000003</v>
      </c>
      <c r="N322" s="418" t="s">
        <v>581</v>
      </c>
      <c r="O322" s="198"/>
      <c r="P322" s="174"/>
      <c r="Q322" s="206"/>
      <c r="R322" s="206"/>
      <c r="S322" s="206"/>
    </row>
    <row r="323" spans="1:20" s="12" customFormat="1" ht="90" hidden="1">
      <c r="A323" s="37"/>
      <c r="B323" s="36" t="s">
        <v>164</v>
      </c>
      <c r="C323" s="37" t="s">
        <v>152</v>
      </c>
      <c r="D323" s="37" t="s">
        <v>6</v>
      </c>
      <c r="E323" s="37" t="s">
        <v>165</v>
      </c>
      <c r="F323" s="43" t="s">
        <v>3</v>
      </c>
      <c r="G323" s="37">
        <v>1</v>
      </c>
      <c r="H323" s="37">
        <v>1</v>
      </c>
      <c r="I323" s="38">
        <v>1</v>
      </c>
      <c r="J323" s="37">
        <v>1</v>
      </c>
      <c r="K323" s="37">
        <v>1</v>
      </c>
      <c r="L323" s="37">
        <v>1</v>
      </c>
      <c r="M323" s="37">
        <v>1</v>
      </c>
      <c r="N323" s="418" t="s">
        <v>581</v>
      </c>
      <c r="O323" s="174"/>
      <c r="P323" s="174"/>
    </row>
    <row r="324" spans="1:20" s="533" customFormat="1" ht="81" customHeight="1">
      <c r="A324" s="530"/>
      <c r="B324" s="52" t="s">
        <v>653</v>
      </c>
      <c r="C324" s="37" t="s">
        <v>630</v>
      </c>
      <c r="D324" s="99" t="s">
        <v>631</v>
      </c>
      <c r="E324" s="99" t="s">
        <v>654</v>
      </c>
      <c r="F324" s="531" t="s">
        <v>349</v>
      </c>
      <c r="G324" s="531">
        <v>7</v>
      </c>
      <c r="H324" s="531">
        <v>2</v>
      </c>
      <c r="I324" s="531">
        <v>2</v>
      </c>
      <c r="J324" s="531">
        <v>2</v>
      </c>
      <c r="K324" s="531">
        <v>2</v>
      </c>
      <c r="L324" s="531">
        <v>2</v>
      </c>
      <c r="M324" s="531">
        <v>2</v>
      </c>
      <c r="N324" s="388" t="s">
        <v>581</v>
      </c>
      <c r="O324" s="349"/>
      <c r="P324" s="532" t="s">
        <v>656</v>
      </c>
    </row>
    <row r="325" spans="1:20" s="533" customFormat="1" ht="81" customHeight="1">
      <c r="A325" s="530"/>
      <c r="B325" s="52" t="s">
        <v>655</v>
      </c>
      <c r="C325" s="37" t="s">
        <v>630</v>
      </c>
      <c r="D325" s="534" t="s">
        <v>631</v>
      </c>
      <c r="E325" s="99" t="s">
        <v>57</v>
      </c>
      <c r="F325" s="531" t="s">
        <v>349</v>
      </c>
      <c r="G325" s="531">
        <v>75</v>
      </c>
      <c r="H325" s="531">
        <v>75</v>
      </c>
      <c r="I325" s="531">
        <v>77</v>
      </c>
      <c r="J325" s="531">
        <v>80</v>
      </c>
      <c r="K325" s="531">
        <v>80</v>
      </c>
      <c r="L325" s="531">
        <v>90</v>
      </c>
      <c r="M325" s="535">
        <v>90</v>
      </c>
      <c r="N325" s="388" t="s">
        <v>581</v>
      </c>
      <c r="O325" s="349"/>
      <c r="P325" s="532" t="s">
        <v>656</v>
      </c>
    </row>
    <row r="326" spans="1:20" ht="45">
      <c r="A326" s="34"/>
      <c r="B326" s="33" t="s">
        <v>657</v>
      </c>
      <c r="C326" s="37" t="s">
        <v>635</v>
      </c>
      <c r="D326" s="37" t="s">
        <v>627</v>
      </c>
      <c r="E326" s="37" t="s">
        <v>2</v>
      </c>
      <c r="F326" s="37" t="s">
        <v>349</v>
      </c>
      <c r="G326" s="32"/>
      <c r="H326" s="32"/>
      <c r="I326" s="38">
        <v>71</v>
      </c>
      <c r="J326" s="37">
        <v>72</v>
      </c>
      <c r="K326" s="37">
        <v>73</v>
      </c>
      <c r="L326" s="37">
        <v>74</v>
      </c>
      <c r="M326" s="95">
        <v>75</v>
      </c>
      <c r="N326" s="388" t="s">
        <v>581</v>
      </c>
      <c r="O326" s="87"/>
      <c r="P326" s="87"/>
    </row>
    <row r="327" spans="1:20" s="12" customFormat="1" ht="90">
      <c r="A327" s="37"/>
      <c r="B327" s="36" t="s">
        <v>658</v>
      </c>
      <c r="C327" s="37" t="s">
        <v>630</v>
      </c>
      <c r="D327" s="37" t="s">
        <v>345</v>
      </c>
      <c r="E327" s="37" t="s">
        <v>383</v>
      </c>
      <c r="F327" s="43" t="s">
        <v>349</v>
      </c>
      <c r="G327" s="37">
        <v>4</v>
      </c>
      <c r="H327" s="37">
        <v>4</v>
      </c>
      <c r="I327" s="37">
        <v>4</v>
      </c>
      <c r="J327" s="37">
        <v>4</v>
      </c>
      <c r="K327" s="37">
        <v>4</v>
      </c>
      <c r="L327" s="37">
        <v>4</v>
      </c>
      <c r="M327" s="37">
        <v>4</v>
      </c>
      <c r="N327" s="388" t="s">
        <v>581</v>
      </c>
      <c r="O327" s="349"/>
      <c r="P327" s="349"/>
      <c r="T327" s="205"/>
    </row>
    <row r="328" spans="1:20" s="346" customFormat="1" ht="90">
      <c r="A328" s="347"/>
      <c r="B328" s="389" t="s">
        <v>659</v>
      </c>
      <c r="C328" s="37" t="s">
        <v>630</v>
      </c>
      <c r="D328" s="482" t="s">
        <v>1</v>
      </c>
      <c r="E328" s="482" t="s">
        <v>645</v>
      </c>
      <c r="F328" s="43" t="s">
        <v>349</v>
      </c>
      <c r="G328" s="536">
        <v>9.85</v>
      </c>
      <c r="H328" s="536">
        <v>9.8000000000000007</v>
      </c>
      <c r="I328" s="536">
        <v>9.75</v>
      </c>
      <c r="J328" s="536">
        <v>9.6999999999999993</v>
      </c>
      <c r="K328" s="536">
        <v>9.6</v>
      </c>
      <c r="L328" s="536">
        <v>9.5500000000000007</v>
      </c>
      <c r="M328" s="537">
        <v>9.5</v>
      </c>
      <c r="N328" s="388" t="s">
        <v>581</v>
      </c>
      <c r="O328" s="538"/>
      <c r="P328" s="538"/>
    </row>
    <row r="329" spans="1:20" s="12" customFormat="1" ht="90">
      <c r="A329" s="240"/>
      <c r="B329" s="503" t="s">
        <v>660</v>
      </c>
      <c r="C329" s="37" t="s">
        <v>630</v>
      </c>
      <c r="D329" s="37" t="s">
        <v>345</v>
      </c>
      <c r="E329" s="240" t="s">
        <v>661</v>
      </c>
      <c r="F329" s="43" t="s">
        <v>349</v>
      </c>
      <c r="G329" s="240">
        <v>5</v>
      </c>
      <c r="H329" s="240">
        <v>1</v>
      </c>
      <c r="I329" s="498">
        <v>1</v>
      </c>
      <c r="J329" s="240">
        <v>1</v>
      </c>
      <c r="K329" s="240">
        <v>1</v>
      </c>
      <c r="L329" s="240">
        <v>1</v>
      </c>
      <c r="M329" s="240">
        <v>1</v>
      </c>
      <c r="N329" s="361"/>
      <c r="O329" s="361"/>
      <c r="P329" s="361"/>
      <c r="Q329" s="539"/>
    </row>
    <row r="330" spans="1:20" s="2" customFormat="1" ht="90">
      <c r="A330" s="35"/>
      <c r="B330" s="540" t="s">
        <v>663</v>
      </c>
      <c r="C330" s="37" t="s">
        <v>630</v>
      </c>
      <c r="D330" s="240" t="s">
        <v>407</v>
      </c>
      <c r="E330" s="240" t="s">
        <v>664</v>
      </c>
      <c r="F330" s="240" t="s">
        <v>349</v>
      </c>
      <c r="G330" s="94">
        <v>12.5</v>
      </c>
      <c r="H330" s="94">
        <v>12</v>
      </c>
      <c r="I330" s="446">
        <v>11.5</v>
      </c>
      <c r="J330" s="94">
        <v>11.3</v>
      </c>
      <c r="K330" s="94">
        <v>11.2</v>
      </c>
      <c r="L330" s="94">
        <v>11</v>
      </c>
      <c r="M330" s="360">
        <v>10.9</v>
      </c>
      <c r="N330" s="86"/>
      <c r="O330" s="86"/>
      <c r="P330" s="86"/>
    </row>
    <row r="331" spans="1:20" s="4" customFormat="1" ht="90">
      <c r="A331" s="388"/>
      <c r="B331" s="503" t="s">
        <v>662</v>
      </c>
      <c r="C331" s="37" t="s">
        <v>630</v>
      </c>
      <c r="D331" s="240" t="s">
        <v>407</v>
      </c>
      <c r="E331" s="240" t="s">
        <v>304</v>
      </c>
      <c r="F331" s="240" t="s">
        <v>349</v>
      </c>
      <c r="G331" s="485">
        <v>49</v>
      </c>
      <c r="H331" s="485">
        <v>50</v>
      </c>
      <c r="I331" s="483">
        <v>58</v>
      </c>
      <c r="J331" s="485">
        <v>62</v>
      </c>
      <c r="K331" s="485">
        <v>66</v>
      </c>
      <c r="L331" s="485">
        <v>70</v>
      </c>
      <c r="M331" s="486">
        <v>74</v>
      </c>
      <c r="N331" s="388" t="s">
        <v>581</v>
      </c>
      <c r="O331" s="388"/>
      <c r="P331" s="388"/>
    </row>
    <row r="332" spans="1:20" ht="84.75" customHeight="1">
      <c r="A332" s="34"/>
      <c r="B332" s="33" t="s">
        <v>665</v>
      </c>
      <c r="C332" s="37" t="s">
        <v>635</v>
      </c>
      <c r="D332" s="37" t="s">
        <v>627</v>
      </c>
      <c r="E332" s="37" t="s">
        <v>2</v>
      </c>
      <c r="F332" s="37" t="s">
        <v>349</v>
      </c>
      <c r="G332" s="32"/>
      <c r="H332" s="32"/>
      <c r="I332" s="38">
        <v>30</v>
      </c>
      <c r="J332" s="37">
        <v>31</v>
      </c>
      <c r="K332" s="37">
        <v>32</v>
      </c>
      <c r="L332" s="37">
        <v>33</v>
      </c>
      <c r="M332" s="95">
        <v>34</v>
      </c>
      <c r="N332" s="86"/>
      <c r="O332" s="87"/>
      <c r="P332" s="87"/>
    </row>
    <row r="333" spans="1:20" s="533" customFormat="1" ht="85.5" customHeight="1">
      <c r="A333" s="99"/>
      <c r="B333" s="52" t="s">
        <v>666</v>
      </c>
      <c r="C333" s="37" t="s">
        <v>630</v>
      </c>
      <c r="D333" s="99" t="s">
        <v>631</v>
      </c>
      <c r="E333" s="99" t="s">
        <v>667</v>
      </c>
      <c r="F333" s="531" t="s">
        <v>349</v>
      </c>
      <c r="G333" s="531">
        <v>2</v>
      </c>
      <c r="H333" s="531">
        <v>2</v>
      </c>
      <c r="I333" s="541">
        <v>2</v>
      </c>
      <c r="J333" s="541">
        <v>2</v>
      </c>
      <c r="K333" s="541">
        <v>2</v>
      </c>
      <c r="L333" s="541">
        <v>2</v>
      </c>
      <c r="M333" s="541">
        <v>2</v>
      </c>
      <c r="N333" s="388" t="s">
        <v>581</v>
      </c>
      <c r="O333" s="349"/>
      <c r="P333" s="532" t="s">
        <v>656</v>
      </c>
    </row>
    <row r="334" spans="1:20" ht="45">
      <c r="A334" s="34"/>
      <c r="B334" s="33" t="s">
        <v>668</v>
      </c>
      <c r="C334" s="37" t="s">
        <v>635</v>
      </c>
      <c r="D334" s="37" t="s">
        <v>627</v>
      </c>
      <c r="E334" s="37" t="s">
        <v>2</v>
      </c>
      <c r="F334" s="37" t="s">
        <v>349</v>
      </c>
      <c r="G334" s="163"/>
      <c r="H334" s="163"/>
      <c r="I334" s="38">
        <v>64</v>
      </c>
      <c r="J334" s="358">
        <v>65</v>
      </c>
      <c r="K334" s="358">
        <v>66</v>
      </c>
      <c r="L334" s="358">
        <v>67</v>
      </c>
      <c r="M334" s="392">
        <v>68</v>
      </c>
      <c r="N334" s="86"/>
      <c r="O334" s="87"/>
      <c r="P334" s="87"/>
    </row>
    <row r="335" spans="1:20" s="546" customFormat="1" ht="82.5" customHeight="1">
      <c r="A335" s="542"/>
      <c r="B335" s="453" t="s">
        <v>669</v>
      </c>
      <c r="C335" s="37" t="s">
        <v>630</v>
      </c>
      <c r="D335" s="543" t="s">
        <v>631</v>
      </c>
      <c r="E335" s="542" t="s">
        <v>57</v>
      </c>
      <c r="F335" s="544" t="s">
        <v>349</v>
      </c>
      <c r="G335" s="545">
        <v>92.5</v>
      </c>
      <c r="H335" s="545">
        <v>95</v>
      </c>
      <c r="I335" s="545">
        <v>95</v>
      </c>
      <c r="J335" s="545">
        <v>95</v>
      </c>
      <c r="K335" s="545">
        <v>95</v>
      </c>
      <c r="L335" s="545">
        <v>95</v>
      </c>
      <c r="M335" s="545">
        <v>95</v>
      </c>
      <c r="N335" s="388" t="s">
        <v>581</v>
      </c>
      <c r="O335" s="349"/>
      <c r="P335" s="532" t="s">
        <v>656</v>
      </c>
    </row>
    <row r="336" spans="1:20" ht="94.5" customHeight="1">
      <c r="A336" s="34"/>
      <c r="B336" s="33" t="s">
        <v>670</v>
      </c>
      <c r="C336" s="37" t="s">
        <v>635</v>
      </c>
      <c r="D336" s="37" t="s">
        <v>627</v>
      </c>
      <c r="E336" s="37" t="s">
        <v>671</v>
      </c>
      <c r="F336" s="37" t="s">
        <v>349</v>
      </c>
      <c r="G336" s="32"/>
      <c r="H336" s="32"/>
      <c r="I336" s="39">
        <v>3.2</v>
      </c>
      <c r="J336" s="39">
        <v>3.1</v>
      </c>
      <c r="K336" s="39">
        <v>3</v>
      </c>
      <c r="L336" s="39">
        <v>2.9</v>
      </c>
      <c r="M336" s="93">
        <v>2.9</v>
      </c>
      <c r="N336" s="86"/>
      <c r="O336" s="87"/>
      <c r="P336" s="87"/>
    </row>
    <row r="337" spans="1:22" s="512" customFormat="1" ht="90">
      <c r="A337" s="508"/>
      <c r="B337" s="509" t="s">
        <v>673</v>
      </c>
      <c r="C337" s="37" t="s">
        <v>630</v>
      </c>
      <c r="D337" s="543" t="s">
        <v>631</v>
      </c>
      <c r="E337" s="240" t="s">
        <v>672</v>
      </c>
      <c r="F337" s="544" t="s">
        <v>349</v>
      </c>
      <c r="G337" s="388"/>
      <c r="H337" s="388"/>
      <c r="I337" s="240">
        <v>1</v>
      </c>
      <c r="J337" s="240">
        <v>1</v>
      </c>
      <c r="K337" s="240">
        <v>1</v>
      </c>
      <c r="L337" s="240">
        <v>1</v>
      </c>
      <c r="M337" s="240">
        <v>1</v>
      </c>
      <c r="N337" s="388" t="s">
        <v>581</v>
      </c>
      <c r="O337" s="388"/>
      <c r="P337" s="509"/>
    </row>
    <row r="338" spans="1:22" ht="104.25" customHeight="1">
      <c r="A338" s="34"/>
      <c r="B338" s="429" t="s">
        <v>674</v>
      </c>
      <c r="C338" s="37" t="s">
        <v>635</v>
      </c>
      <c r="D338" s="37" t="s">
        <v>627</v>
      </c>
      <c r="E338" s="37" t="s">
        <v>2</v>
      </c>
      <c r="F338" s="37" t="s">
        <v>349</v>
      </c>
      <c r="G338" s="88"/>
      <c r="H338" s="88"/>
      <c r="I338" s="38">
        <v>25.9</v>
      </c>
      <c r="J338" s="94">
        <v>25.5</v>
      </c>
      <c r="K338" s="94">
        <v>24.4</v>
      </c>
      <c r="L338" s="94">
        <v>23.9</v>
      </c>
      <c r="M338" s="360">
        <v>24.8</v>
      </c>
      <c r="N338" s="86"/>
      <c r="O338" s="87"/>
      <c r="P338" s="87"/>
    </row>
    <row r="339" spans="1:22" s="546" customFormat="1" ht="84.75" customHeight="1">
      <c r="A339" s="547"/>
      <c r="B339" s="453" t="s">
        <v>675</v>
      </c>
      <c r="C339" s="37" t="s">
        <v>630</v>
      </c>
      <c r="D339" s="543" t="s">
        <v>631</v>
      </c>
      <c r="E339" s="542" t="s">
        <v>57</v>
      </c>
      <c r="F339" s="544" t="s">
        <v>349</v>
      </c>
      <c r="G339" s="545">
        <v>92.5</v>
      </c>
      <c r="H339" s="545">
        <v>95</v>
      </c>
      <c r="I339" s="545">
        <v>95</v>
      </c>
      <c r="J339" s="545">
        <v>95</v>
      </c>
      <c r="K339" s="545">
        <v>95</v>
      </c>
      <c r="L339" s="545">
        <v>95</v>
      </c>
      <c r="M339" s="545">
        <v>95</v>
      </c>
      <c r="N339" s="388" t="s">
        <v>581</v>
      </c>
      <c r="O339" s="349"/>
      <c r="P339" s="532" t="s">
        <v>656</v>
      </c>
    </row>
    <row r="340" spans="1:22" s="2" customFormat="1" ht="15" customHeight="1">
      <c r="A340" s="35"/>
      <c r="B340" s="740" t="s">
        <v>676</v>
      </c>
      <c r="C340" s="740"/>
      <c r="D340" s="740"/>
      <c r="E340" s="740"/>
      <c r="F340" s="740"/>
      <c r="G340" s="740"/>
      <c r="H340" s="740"/>
      <c r="I340" s="740"/>
      <c r="J340" s="740"/>
      <c r="K340" s="740"/>
      <c r="L340" s="740"/>
      <c r="M340" s="741"/>
      <c r="N340" s="92"/>
      <c r="O340" s="92"/>
      <c r="P340" s="92"/>
    </row>
    <row r="341" spans="1:22" ht="77.25" customHeight="1">
      <c r="A341" s="34"/>
      <c r="B341" s="33" t="s">
        <v>677</v>
      </c>
      <c r="C341" s="37" t="s">
        <v>635</v>
      </c>
      <c r="D341" s="37" t="s">
        <v>627</v>
      </c>
      <c r="E341" s="37" t="s">
        <v>2</v>
      </c>
      <c r="F341" s="37" t="s">
        <v>349</v>
      </c>
      <c r="G341" s="32">
        <v>95</v>
      </c>
      <c r="H341" s="32">
        <v>95</v>
      </c>
      <c r="I341" s="85">
        <v>95</v>
      </c>
      <c r="J341" s="32">
        <v>95</v>
      </c>
      <c r="K341" s="32">
        <v>95</v>
      </c>
      <c r="L341" s="32">
        <v>95</v>
      </c>
      <c r="M341" s="42">
        <v>95</v>
      </c>
      <c r="N341" s="86"/>
      <c r="O341" s="87"/>
      <c r="P341" s="87"/>
    </row>
    <row r="342" spans="1:22" s="4" customFormat="1" ht="90">
      <c r="A342" s="388"/>
      <c r="B342" s="503" t="s">
        <v>678</v>
      </c>
      <c r="C342" s="37" t="s">
        <v>630</v>
      </c>
      <c r="D342" s="543" t="s">
        <v>631</v>
      </c>
      <c r="E342" s="240" t="s">
        <v>672</v>
      </c>
      <c r="F342" s="544" t="s">
        <v>349</v>
      </c>
      <c r="G342" s="388"/>
      <c r="H342" s="388"/>
      <c r="I342" s="240">
        <v>1</v>
      </c>
      <c r="J342" s="240">
        <v>1</v>
      </c>
      <c r="K342" s="240">
        <v>1</v>
      </c>
      <c r="L342" s="240">
        <v>1</v>
      </c>
      <c r="M342" s="240">
        <v>1</v>
      </c>
      <c r="N342" s="388" t="s">
        <v>581</v>
      </c>
      <c r="O342" s="388"/>
      <c r="P342" s="388"/>
    </row>
    <row r="343" spans="1:22" s="2" customFormat="1" ht="15" customHeight="1">
      <c r="A343" s="35"/>
      <c r="B343" s="687" t="s">
        <v>679</v>
      </c>
      <c r="C343" s="687"/>
      <c r="D343" s="687"/>
      <c r="E343" s="687"/>
      <c r="F343" s="687"/>
      <c r="G343" s="687"/>
      <c r="H343" s="687"/>
      <c r="I343" s="687"/>
      <c r="J343" s="687"/>
      <c r="K343" s="687"/>
      <c r="L343" s="687"/>
      <c r="M343" s="692"/>
      <c r="N343" s="92"/>
      <c r="O343" s="92"/>
      <c r="P343" s="92"/>
    </row>
    <row r="344" spans="1:22" ht="82.5" customHeight="1">
      <c r="A344" s="34"/>
      <c r="B344" s="33" t="s">
        <v>680</v>
      </c>
      <c r="C344" s="37" t="s">
        <v>635</v>
      </c>
      <c r="D344" s="37" t="s">
        <v>627</v>
      </c>
      <c r="E344" s="37" t="s">
        <v>681</v>
      </c>
      <c r="F344" s="37" t="s">
        <v>349</v>
      </c>
      <c r="G344" s="32"/>
      <c r="H344" s="32"/>
      <c r="I344" s="38">
        <v>99.1</v>
      </c>
      <c r="J344" s="37">
        <v>99.3</v>
      </c>
      <c r="K344" s="94">
        <v>99.5</v>
      </c>
      <c r="L344" s="94">
        <v>99.7</v>
      </c>
      <c r="M344" s="360">
        <v>99.9</v>
      </c>
      <c r="N344" s="86"/>
      <c r="O344" s="87"/>
      <c r="P344" s="87"/>
    </row>
    <row r="345" spans="1:22" s="12" customFormat="1" ht="15" customHeight="1">
      <c r="A345" s="571"/>
      <c r="B345" s="579" t="s">
        <v>682</v>
      </c>
      <c r="C345" s="571" t="s">
        <v>630</v>
      </c>
      <c r="D345" s="571" t="s">
        <v>345</v>
      </c>
      <c r="E345" s="37" t="s">
        <v>623</v>
      </c>
      <c r="F345" s="571" t="s">
        <v>349</v>
      </c>
      <c r="G345" s="37"/>
      <c r="H345" s="37">
        <v>7</v>
      </c>
      <c r="I345" s="38">
        <v>2</v>
      </c>
      <c r="J345" s="37">
        <v>1</v>
      </c>
      <c r="K345" s="37">
        <v>1</v>
      </c>
      <c r="L345" s="37">
        <v>1</v>
      </c>
      <c r="M345" s="37">
        <v>1</v>
      </c>
      <c r="N345" s="582" t="s">
        <v>363</v>
      </c>
      <c r="O345" s="349"/>
      <c r="P345" s="584" t="s">
        <v>683</v>
      </c>
    </row>
    <row r="346" spans="1:22" s="12" customFormat="1" ht="70.5" customHeight="1">
      <c r="A346" s="572"/>
      <c r="B346" s="581"/>
      <c r="C346" s="572"/>
      <c r="D346" s="572"/>
      <c r="E346" s="37" t="s">
        <v>346</v>
      </c>
      <c r="F346" s="572"/>
      <c r="G346" s="199"/>
      <c r="H346" s="199">
        <v>59.5</v>
      </c>
      <c r="I346" s="38">
        <v>17</v>
      </c>
      <c r="J346" s="199">
        <v>8.5</v>
      </c>
      <c r="K346" s="199">
        <v>8.5</v>
      </c>
      <c r="L346" s="199">
        <v>8.5</v>
      </c>
      <c r="M346" s="199">
        <v>8.5</v>
      </c>
      <c r="N346" s="583"/>
      <c r="O346" s="349"/>
      <c r="P346" s="594"/>
    </row>
    <row r="347" spans="1:22" s="12" customFormat="1" ht="14.45" hidden="1" customHeight="1">
      <c r="A347" s="571"/>
      <c r="B347" s="579" t="s">
        <v>167</v>
      </c>
      <c r="C347" s="571" t="s">
        <v>152</v>
      </c>
      <c r="D347" s="571" t="s">
        <v>6</v>
      </c>
      <c r="E347" s="37" t="s">
        <v>147</v>
      </c>
      <c r="F347" s="571" t="s">
        <v>3</v>
      </c>
      <c r="G347" s="37">
        <v>6</v>
      </c>
      <c r="H347" s="37">
        <v>6</v>
      </c>
      <c r="I347" s="38">
        <v>6</v>
      </c>
      <c r="J347" s="37">
        <v>6</v>
      </c>
      <c r="K347" s="37">
        <v>6</v>
      </c>
      <c r="L347" s="37">
        <v>6</v>
      </c>
      <c r="M347" s="37">
        <v>6</v>
      </c>
      <c r="N347" s="193"/>
      <c r="O347" s="577">
        <v>253039</v>
      </c>
      <c r="P347" s="174"/>
      <c r="Q347" s="205"/>
      <c r="R347" s="205"/>
      <c r="S347" s="205"/>
      <c r="T347" s="205"/>
      <c r="U347" s="205"/>
      <c r="V347" s="205"/>
    </row>
    <row r="348" spans="1:22" s="12" customFormat="1" ht="14.45" hidden="1" customHeight="1">
      <c r="A348" s="578"/>
      <c r="B348" s="580"/>
      <c r="C348" s="578"/>
      <c r="D348" s="578"/>
      <c r="E348" s="571" t="s">
        <v>5</v>
      </c>
      <c r="F348" s="578"/>
      <c r="G348" s="37"/>
      <c r="H348" s="199">
        <v>55.776000000000003</v>
      </c>
      <c r="I348" s="199">
        <v>56.259</v>
      </c>
      <c r="J348" s="199">
        <v>56.828000000000003</v>
      </c>
      <c r="K348" s="199">
        <v>57.069000000000003</v>
      </c>
      <c r="L348" s="199">
        <v>57.069000000000003</v>
      </c>
      <c r="M348" s="199">
        <v>57.069000000000003</v>
      </c>
      <c r="N348" s="37" t="s">
        <v>10</v>
      </c>
      <c r="O348" s="578"/>
      <c r="P348" s="174"/>
      <c r="Q348" s="205"/>
      <c r="R348" s="205"/>
      <c r="S348" s="205"/>
      <c r="T348" s="205"/>
      <c r="U348" s="205"/>
      <c r="V348" s="205"/>
    </row>
    <row r="349" spans="1:22" s="12" customFormat="1" ht="23.25" hidden="1" customHeight="1">
      <c r="A349" s="572"/>
      <c r="B349" s="581"/>
      <c r="C349" s="572"/>
      <c r="D349" s="572"/>
      <c r="E349" s="572"/>
      <c r="F349" s="572"/>
      <c r="G349" s="200">
        <v>503.642</v>
      </c>
      <c r="H349" s="200">
        <v>544.64700000000005</v>
      </c>
      <c r="I349" s="38">
        <v>601.31500000000005</v>
      </c>
      <c r="J349" s="200">
        <v>600.59400000000005</v>
      </c>
      <c r="K349" s="200">
        <v>607.25099999999998</v>
      </c>
      <c r="L349" s="200">
        <v>607.25099999999998</v>
      </c>
      <c r="M349" s="200">
        <v>607.25099999999998</v>
      </c>
      <c r="N349" s="37" t="s">
        <v>12</v>
      </c>
      <c r="O349" s="572"/>
      <c r="P349" s="174"/>
      <c r="Q349" s="205"/>
      <c r="R349" s="205"/>
      <c r="S349" s="205"/>
      <c r="T349" s="205"/>
      <c r="U349" s="205"/>
      <c r="V349" s="205"/>
    </row>
    <row r="350" spans="1:22" s="12" customFormat="1" hidden="1">
      <c r="A350" s="571"/>
      <c r="B350" s="579" t="s">
        <v>168</v>
      </c>
      <c r="C350" s="571" t="s">
        <v>152</v>
      </c>
      <c r="D350" s="571" t="s">
        <v>6</v>
      </c>
      <c r="E350" s="37" t="s">
        <v>147</v>
      </c>
      <c r="F350" s="571" t="s">
        <v>3</v>
      </c>
      <c r="G350" s="37">
        <v>849</v>
      </c>
      <c r="H350" s="38">
        <f>829+99</f>
        <v>928</v>
      </c>
      <c r="I350" s="38">
        <v>750</v>
      </c>
      <c r="J350" s="37">
        <v>750</v>
      </c>
      <c r="K350" s="37">
        <v>750</v>
      </c>
      <c r="L350" s="37">
        <v>750</v>
      </c>
      <c r="M350" s="37">
        <v>750</v>
      </c>
      <c r="N350" s="571" t="s">
        <v>12</v>
      </c>
      <c r="O350" s="577">
        <v>253016</v>
      </c>
      <c r="P350" s="174"/>
      <c r="Q350" s="205"/>
      <c r="R350" s="205"/>
      <c r="S350" s="205"/>
      <c r="T350" s="205"/>
      <c r="U350" s="205"/>
      <c r="V350" s="205"/>
    </row>
    <row r="351" spans="1:22" s="12" customFormat="1" ht="36.75" hidden="1" customHeight="1">
      <c r="A351" s="572"/>
      <c r="B351" s="581"/>
      <c r="C351" s="572"/>
      <c r="D351" s="572"/>
      <c r="E351" s="37" t="s">
        <v>5</v>
      </c>
      <c r="F351" s="572"/>
      <c r="G351" s="199">
        <v>31.763999999999999</v>
      </c>
      <c r="H351" s="199">
        <f>26.46+5</f>
        <v>31.46</v>
      </c>
      <c r="I351" s="38">
        <v>31.46</v>
      </c>
      <c r="J351" s="199">
        <v>26.46</v>
      </c>
      <c r="K351" s="199">
        <v>26.46</v>
      </c>
      <c r="L351" s="199">
        <v>26.46</v>
      </c>
      <c r="M351" s="199">
        <v>26.46</v>
      </c>
      <c r="N351" s="572"/>
      <c r="O351" s="572"/>
      <c r="P351" s="174"/>
      <c r="Q351" s="205"/>
      <c r="R351" s="205"/>
      <c r="S351" s="205"/>
      <c r="T351" s="205"/>
      <c r="U351" s="205"/>
      <c r="V351" s="205"/>
    </row>
    <row r="352" spans="1:22" ht="45" hidden="1">
      <c r="A352" s="34"/>
      <c r="B352" s="33" t="s">
        <v>169</v>
      </c>
      <c r="C352" s="32" t="s">
        <v>144</v>
      </c>
      <c r="D352" s="32" t="s">
        <v>149</v>
      </c>
      <c r="E352" s="32" t="s">
        <v>170</v>
      </c>
      <c r="F352" s="32" t="s">
        <v>3</v>
      </c>
      <c r="G352" s="32">
        <v>239.9</v>
      </c>
      <c r="H352" s="88">
        <v>242.7</v>
      </c>
      <c r="I352" s="85">
        <v>55</v>
      </c>
      <c r="J352" s="88">
        <v>67</v>
      </c>
      <c r="K352" s="88">
        <v>81.599999999999994</v>
      </c>
      <c r="L352" s="88">
        <v>100</v>
      </c>
      <c r="M352" s="89">
        <v>101</v>
      </c>
      <c r="N352" s="86"/>
      <c r="O352" s="87"/>
      <c r="P352" s="87"/>
    </row>
    <row r="353" spans="1:22" s="2" customFormat="1" ht="62.25" hidden="1" customHeight="1">
      <c r="A353" s="35"/>
      <c r="B353" s="36" t="s">
        <v>171</v>
      </c>
      <c r="C353" s="32" t="s">
        <v>152</v>
      </c>
      <c r="D353" s="37" t="s">
        <v>6</v>
      </c>
      <c r="E353" s="37" t="s">
        <v>172</v>
      </c>
      <c r="F353" s="37" t="s">
        <v>173</v>
      </c>
      <c r="G353" s="37">
        <v>24</v>
      </c>
      <c r="H353" s="37">
        <v>27</v>
      </c>
      <c r="I353" s="38">
        <v>30</v>
      </c>
      <c r="J353" s="37">
        <v>31</v>
      </c>
      <c r="K353" s="37">
        <v>33</v>
      </c>
      <c r="L353" s="37">
        <v>35</v>
      </c>
      <c r="M353" s="37">
        <v>36</v>
      </c>
      <c r="N353" s="36"/>
      <c r="O353" s="36"/>
      <c r="P353" s="36"/>
    </row>
    <row r="354" spans="1:22" s="12" customFormat="1" hidden="1">
      <c r="A354" s="571"/>
      <c r="B354" s="579" t="s">
        <v>174</v>
      </c>
      <c r="C354" s="640" t="s">
        <v>152</v>
      </c>
      <c r="D354" s="571" t="s">
        <v>6</v>
      </c>
      <c r="E354" s="37" t="s">
        <v>147</v>
      </c>
      <c r="F354" s="571" t="s">
        <v>3</v>
      </c>
      <c r="G354" s="37">
        <v>75</v>
      </c>
      <c r="H354" s="37">
        <f>75+36</f>
        <v>111</v>
      </c>
      <c r="I354" s="38">
        <v>36</v>
      </c>
      <c r="J354" s="37">
        <v>36</v>
      </c>
      <c r="K354" s="37">
        <v>36</v>
      </c>
      <c r="L354" s="37">
        <v>36</v>
      </c>
      <c r="M354" s="37"/>
      <c r="N354" s="571" t="s">
        <v>12</v>
      </c>
      <c r="O354" s="577">
        <v>253050</v>
      </c>
      <c r="P354" s="174"/>
      <c r="Q354" s="205"/>
      <c r="R354" s="205"/>
      <c r="S354" s="205"/>
      <c r="T354" s="205"/>
      <c r="U354" s="205"/>
      <c r="V354" s="205"/>
    </row>
    <row r="355" spans="1:22" s="12" customFormat="1" ht="29.25" hidden="1" customHeight="1">
      <c r="A355" s="572"/>
      <c r="B355" s="581"/>
      <c r="C355" s="640"/>
      <c r="D355" s="572"/>
      <c r="E355" s="37" t="s">
        <v>5</v>
      </c>
      <c r="F355" s="572"/>
      <c r="G355" s="199">
        <v>534.95299999999997</v>
      </c>
      <c r="H355" s="199">
        <f>1147.836-360.836</f>
        <v>787</v>
      </c>
      <c r="I355" s="38">
        <v>610.96799999999996</v>
      </c>
      <c r="J355" s="199">
        <v>557.40899999999999</v>
      </c>
      <c r="K355" s="199">
        <v>503.85</v>
      </c>
      <c r="L355" s="199">
        <v>503.85</v>
      </c>
      <c r="M355" s="37"/>
      <c r="N355" s="572"/>
      <c r="O355" s="572"/>
      <c r="P355" s="174"/>
      <c r="Q355" s="205"/>
      <c r="R355" s="205"/>
      <c r="S355" s="205"/>
      <c r="T355" s="205"/>
      <c r="U355" s="205"/>
      <c r="V355" s="205"/>
    </row>
    <row r="356" spans="1:22" s="12" customFormat="1" ht="21.75" hidden="1" customHeight="1">
      <c r="A356" s="571"/>
      <c r="B356" s="579" t="s">
        <v>175</v>
      </c>
      <c r="C356" s="571" t="s">
        <v>152</v>
      </c>
      <c r="D356" s="571" t="s">
        <v>6</v>
      </c>
      <c r="E356" s="37" t="s">
        <v>147</v>
      </c>
      <c r="F356" s="571" t="s">
        <v>3</v>
      </c>
      <c r="G356" s="37">
        <v>49</v>
      </c>
      <c r="H356" s="37">
        <v>98</v>
      </c>
      <c r="I356" s="38" t="s">
        <v>176</v>
      </c>
      <c r="J356" s="37" t="s">
        <v>176</v>
      </c>
      <c r="K356" s="37" t="s">
        <v>176</v>
      </c>
      <c r="L356" s="37" t="s">
        <v>176</v>
      </c>
      <c r="M356" s="37" t="s">
        <v>176</v>
      </c>
      <c r="N356" s="571" t="s">
        <v>166</v>
      </c>
      <c r="O356" s="577">
        <v>253041</v>
      </c>
      <c r="P356" s="174"/>
    </row>
    <row r="357" spans="1:22" s="12" customFormat="1" ht="38.25" hidden="1" customHeight="1">
      <c r="A357" s="572"/>
      <c r="B357" s="581"/>
      <c r="C357" s="572"/>
      <c r="D357" s="572"/>
      <c r="E357" s="37" t="s">
        <v>5</v>
      </c>
      <c r="F357" s="572"/>
      <c r="G357" s="37">
        <v>369.32600000000002</v>
      </c>
      <c r="H357" s="37">
        <f>912.218+102.349</f>
        <v>1014.567</v>
      </c>
      <c r="I357" s="38">
        <v>1705.078</v>
      </c>
      <c r="J357" s="38">
        <v>1204.836</v>
      </c>
      <c r="K357" s="38">
        <v>1234.2349999999999</v>
      </c>
      <c r="L357" s="38">
        <v>1234.2349999999999</v>
      </c>
      <c r="M357" s="38">
        <v>1234.2349999999999</v>
      </c>
      <c r="N357" s="572"/>
      <c r="O357" s="572"/>
      <c r="P357" s="174"/>
    </row>
    <row r="358" spans="1:22" s="2" customFormat="1" ht="15.75" customHeight="1">
      <c r="A358" s="35"/>
      <c r="B358" s="608" t="s">
        <v>684</v>
      </c>
      <c r="C358" s="609"/>
      <c r="D358" s="609"/>
      <c r="E358" s="609"/>
      <c r="F358" s="609"/>
      <c r="G358" s="609"/>
      <c r="H358" s="609"/>
      <c r="I358" s="609"/>
      <c r="J358" s="609"/>
      <c r="K358" s="609"/>
      <c r="L358" s="609"/>
      <c r="M358" s="609"/>
      <c r="N358" s="609"/>
      <c r="O358" s="609"/>
      <c r="P358" s="610"/>
    </row>
    <row r="359" spans="1:22" ht="45">
      <c r="A359" s="34"/>
      <c r="B359" s="33" t="s">
        <v>742</v>
      </c>
      <c r="C359" s="37" t="s">
        <v>635</v>
      </c>
      <c r="D359" s="37" t="s">
        <v>177</v>
      </c>
      <c r="E359" s="37" t="s">
        <v>2</v>
      </c>
      <c r="F359" s="37" t="s">
        <v>349</v>
      </c>
      <c r="G359" s="32"/>
      <c r="H359" s="32"/>
      <c r="I359" s="39">
        <v>58.67</v>
      </c>
      <c r="J359" s="39">
        <v>58.35</v>
      </c>
      <c r="K359" s="39">
        <v>58.35</v>
      </c>
      <c r="L359" s="39">
        <v>58.19</v>
      </c>
      <c r="M359" s="93">
        <v>58.19</v>
      </c>
      <c r="N359" s="86"/>
      <c r="O359" s="87"/>
      <c r="P359" s="87"/>
    </row>
    <row r="360" spans="1:22" s="2" customFormat="1" ht="105">
      <c r="A360" s="181"/>
      <c r="B360" s="36" t="s">
        <v>685</v>
      </c>
      <c r="C360" s="41" t="s">
        <v>630</v>
      </c>
      <c r="D360" s="43" t="s">
        <v>345</v>
      </c>
      <c r="E360" s="174" t="s">
        <v>383</v>
      </c>
      <c r="F360" s="37" t="s">
        <v>545</v>
      </c>
      <c r="G360" s="207"/>
      <c r="H360" s="174"/>
      <c r="I360" s="207">
        <v>1</v>
      </c>
      <c r="J360" s="183"/>
      <c r="K360" s="183"/>
      <c r="L360" s="174"/>
      <c r="M360" s="174"/>
      <c r="N360" s="359"/>
      <c r="O360" s="349"/>
      <c r="P360" s="37" t="s">
        <v>1044</v>
      </c>
    </row>
    <row r="361" spans="1:22" s="2" customFormat="1" ht="120">
      <c r="A361" s="181"/>
      <c r="B361" s="36" t="s">
        <v>686</v>
      </c>
      <c r="C361" s="41" t="s">
        <v>630</v>
      </c>
      <c r="D361" s="43" t="s">
        <v>345</v>
      </c>
      <c r="E361" s="174" t="s">
        <v>383</v>
      </c>
      <c r="F361" s="37" t="s">
        <v>545</v>
      </c>
      <c r="G361" s="183"/>
      <c r="H361" s="183"/>
      <c r="I361" s="183"/>
      <c r="J361" s="183"/>
      <c r="K361" s="183">
        <v>1</v>
      </c>
      <c r="L361" s="174"/>
      <c r="M361" s="174"/>
      <c r="N361" s="359"/>
      <c r="O361" s="349"/>
      <c r="P361" s="37" t="s">
        <v>1045</v>
      </c>
    </row>
    <row r="362" spans="1:22" s="9" customFormat="1" ht="17.25" customHeight="1">
      <c r="A362" s="144"/>
      <c r="B362" s="130" t="s">
        <v>362</v>
      </c>
      <c r="C362" s="145"/>
      <c r="D362" s="145"/>
      <c r="E362" s="145"/>
      <c r="F362" s="145"/>
      <c r="G362" s="146"/>
      <c r="H362" s="146"/>
      <c r="I362" s="146"/>
      <c r="J362" s="168"/>
      <c r="K362" s="146"/>
      <c r="L362" s="146"/>
      <c r="M362" s="146"/>
      <c r="N362" s="145"/>
      <c r="O362" s="145"/>
      <c r="P362" s="145"/>
    </row>
    <row r="363" spans="1:22" s="9" customFormat="1" ht="17.25" customHeight="1">
      <c r="A363" s="144"/>
      <c r="B363" s="130" t="s">
        <v>10</v>
      </c>
      <c r="C363" s="145"/>
      <c r="D363" s="145"/>
      <c r="E363" s="145"/>
      <c r="F363" s="145"/>
      <c r="G363" s="146">
        <v>0</v>
      </c>
      <c r="H363" s="146">
        <v>0</v>
      </c>
      <c r="I363" s="146">
        <v>0</v>
      </c>
      <c r="J363" s="168">
        <v>0</v>
      </c>
      <c r="K363" s="146">
        <v>0</v>
      </c>
      <c r="L363" s="146">
        <v>0</v>
      </c>
      <c r="M363" s="146">
        <v>0</v>
      </c>
      <c r="N363" s="145"/>
      <c r="O363" s="145"/>
      <c r="P363" s="145"/>
    </row>
    <row r="364" spans="1:22" s="9" customFormat="1" ht="17.25" customHeight="1">
      <c r="A364" s="144"/>
      <c r="B364" s="130" t="s">
        <v>11</v>
      </c>
      <c r="C364" s="145"/>
      <c r="D364" s="145"/>
      <c r="E364" s="145"/>
      <c r="F364" s="145"/>
      <c r="G364" s="146"/>
      <c r="H364" s="146"/>
      <c r="I364" s="146">
        <v>0</v>
      </c>
      <c r="J364" s="146">
        <f t="shared" ref="J364:M364" si="44">J360</f>
        <v>0</v>
      </c>
      <c r="K364" s="146">
        <v>0</v>
      </c>
      <c r="L364" s="146">
        <f t="shared" si="44"/>
        <v>0</v>
      </c>
      <c r="M364" s="146">
        <f t="shared" si="44"/>
        <v>0</v>
      </c>
      <c r="N364" s="145"/>
      <c r="O364" s="145"/>
      <c r="P364" s="145"/>
    </row>
    <row r="365" spans="1:22" s="9" customFormat="1" ht="17.25" customHeight="1">
      <c r="A365" s="144"/>
      <c r="B365" s="130" t="s">
        <v>363</v>
      </c>
      <c r="C365" s="145"/>
      <c r="D365" s="145"/>
      <c r="E365" s="145"/>
      <c r="F365" s="145"/>
      <c r="G365" s="146">
        <f>G346</f>
        <v>0</v>
      </c>
      <c r="H365" s="146">
        <f t="shared" ref="H365:M365" si="45">H346</f>
        <v>59.5</v>
      </c>
      <c r="I365" s="146">
        <f t="shared" si="45"/>
        <v>17</v>
      </c>
      <c r="J365" s="146">
        <f t="shared" si="45"/>
        <v>8.5</v>
      </c>
      <c r="K365" s="146">
        <f t="shared" si="45"/>
        <v>8.5</v>
      </c>
      <c r="L365" s="146">
        <f t="shared" si="45"/>
        <v>8.5</v>
      </c>
      <c r="M365" s="146">
        <f t="shared" si="45"/>
        <v>8.5</v>
      </c>
      <c r="N365" s="145"/>
      <c r="O365" s="145"/>
      <c r="P365" s="145"/>
    </row>
    <row r="366" spans="1:22" s="9" customFormat="1" ht="17.25" customHeight="1">
      <c r="A366" s="144"/>
      <c r="B366" s="130" t="s">
        <v>364</v>
      </c>
      <c r="C366" s="145"/>
      <c r="D366" s="145"/>
      <c r="E366" s="145"/>
      <c r="F366" s="145"/>
      <c r="G366" s="146"/>
      <c r="H366" s="146"/>
      <c r="I366" s="146"/>
      <c r="J366" s="168"/>
      <c r="K366" s="146"/>
      <c r="L366" s="146"/>
      <c r="M366" s="399"/>
      <c r="N366" s="145"/>
      <c r="O366" s="145"/>
      <c r="P366" s="145"/>
    </row>
    <row r="367" spans="1:22" s="1" customFormat="1" ht="54" customHeight="1">
      <c r="A367" s="123">
        <v>13</v>
      </c>
      <c r="B367" s="33" t="s">
        <v>743</v>
      </c>
      <c r="C367" s="419" t="s">
        <v>687</v>
      </c>
      <c r="D367" s="37" t="s">
        <v>688</v>
      </c>
      <c r="E367" s="128" t="s">
        <v>689</v>
      </c>
      <c r="F367" s="128" t="s">
        <v>349</v>
      </c>
      <c r="G367" s="123" t="s">
        <v>178</v>
      </c>
      <c r="H367" s="123">
        <v>393</v>
      </c>
      <c r="I367" s="142" t="s">
        <v>179</v>
      </c>
      <c r="J367" s="32" t="s">
        <v>179</v>
      </c>
      <c r="K367" s="123" t="s">
        <v>179</v>
      </c>
      <c r="L367" s="123">
        <v>406</v>
      </c>
      <c r="M367" s="214" t="s">
        <v>179</v>
      </c>
      <c r="N367" s="147"/>
      <c r="O367" s="148"/>
      <c r="P367" s="148"/>
    </row>
    <row r="368" spans="1:22" ht="22.5" customHeight="1">
      <c r="A368" s="34"/>
      <c r="B368" s="170" t="s">
        <v>690</v>
      </c>
      <c r="C368" s="32"/>
      <c r="D368" s="32"/>
      <c r="E368" s="32"/>
      <c r="F368" s="123"/>
      <c r="G368" s="123" t="s">
        <v>178</v>
      </c>
      <c r="H368" s="123">
        <v>414</v>
      </c>
      <c r="I368" s="142" t="s">
        <v>179</v>
      </c>
      <c r="J368" s="32" t="s">
        <v>179</v>
      </c>
      <c r="K368" s="123" t="s">
        <v>179</v>
      </c>
      <c r="L368" s="123">
        <v>430</v>
      </c>
      <c r="M368" s="214" t="s">
        <v>179</v>
      </c>
      <c r="N368" s="147"/>
      <c r="O368" s="148"/>
      <c r="P368" s="148"/>
    </row>
    <row r="369" spans="1:17" ht="22.5" customHeight="1">
      <c r="A369" s="34"/>
      <c r="B369" s="170" t="s">
        <v>691</v>
      </c>
      <c r="C369" s="32"/>
      <c r="D369" s="32"/>
      <c r="E369" s="32"/>
      <c r="F369" s="123"/>
      <c r="G369" s="209" t="s">
        <v>178</v>
      </c>
      <c r="H369" s="123">
        <v>441</v>
      </c>
      <c r="I369" s="142" t="s">
        <v>179</v>
      </c>
      <c r="J369" s="32" t="s">
        <v>179</v>
      </c>
      <c r="K369" s="123" t="s">
        <v>179</v>
      </c>
      <c r="L369" s="123">
        <v>456</v>
      </c>
      <c r="M369" s="214" t="s">
        <v>179</v>
      </c>
      <c r="N369" s="147"/>
      <c r="O369" s="148"/>
      <c r="P369" s="148"/>
    </row>
    <row r="370" spans="1:17" ht="22.5" customHeight="1">
      <c r="A370" s="34"/>
      <c r="B370" s="170" t="s">
        <v>692</v>
      </c>
      <c r="C370" s="32"/>
      <c r="D370" s="32"/>
      <c r="E370" s="32"/>
      <c r="F370" s="123"/>
      <c r="G370" s="123" t="s">
        <v>178</v>
      </c>
      <c r="H370" s="123">
        <v>445</v>
      </c>
      <c r="I370" s="142" t="s">
        <v>179</v>
      </c>
      <c r="J370" s="32" t="s">
        <v>179</v>
      </c>
      <c r="K370" s="123" t="s">
        <v>179</v>
      </c>
      <c r="L370" s="123">
        <v>463</v>
      </c>
      <c r="M370" s="214" t="s">
        <v>179</v>
      </c>
      <c r="N370" s="147"/>
      <c r="O370" s="148"/>
      <c r="P370" s="148"/>
    </row>
    <row r="371" spans="1:17" ht="15" customHeight="1">
      <c r="A371" s="32" t="s">
        <v>180</v>
      </c>
      <c r="B371" s="608" t="s">
        <v>693</v>
      </c>
      <c r="C371" s="609"/>
      <c r="D371" s="609"/>
      <c r="E371" s="609"/>
      <c r="F371" s="609"/>
      <c r="G371" s="609"/>
      <c r="H371" s="609"/>
      <c r="I371" s="609"/>
      <c r="J371" s="609"/>
      <c r="K371" s="609"/>
      <c r="L371" s="609"/>
      <c r="M371" s="609"/>
      <c r="N371" s="609"/>
      <c r="O371" s="609"/>
      <c r="P371" s="610"/>
    </row>
    <row r="372" spans="1:17" s="1" customFormat="1" ht="45">
      <c r="A372" s="166"/>
      <c r="B372" s="33" t="s">
        <v>694</v>
      </c>
      <c r="C372" s="37" t="s">
        <v>687</v>
      </c>
      <c r="D372" s="37" t="s">
        <v>695</v>
      </c>
      <c r="E372" s="37" t="s">
        <v>2</v>
      </c>
      <c r="F372" s="37" t="s">
        <v>349</v>
      </c>
      <c r="G372" s="123">
        <v>100</v>
      </c>
      <c r="H372" s="123">
        <v>100</v>
      </c>
      <c r="I372" s="142">
        <v>100</v>
      </c>
      <c r="J372" s="32">
        <v>100</v>
      </c>
      <c r="K372" s="123">
        <v>100</v>
      </c>
      <c r="L372" s="123">
        <v>100</v>
      </c>
      <c r="M372" s="214">
        <v>100</v>
      </c>
      <c r="N372" s="147"/>
      <c r="O372" s="148"/>
      <c r="P372" s="148"/>
      <c r="Q372" s="220">
        <v>11111</v>
      </c>
    </row>
    <row r="373" spans="1:17" ht="15" customHeight="1">
      <c r="A373" s="34"/>
      <c r="B373" s="608" t="s">
        <v>696</v>
      </c>
      <c r="C373" s="609"/>
      <c r="D373" s="609"/>
      <c r="E373" s="609"/>
      <c r="F373" s="609"/>
      <c r="G373" s="609"/>
      <c r="H373" s="609"/>
      <c r="I373" s="609"/>
      <c r="J373" s="609"/>
      <c r="K373" s="609"/>
      <c r="L373" s="609"/>
      <c r="M373" s="609"/>
      <c r="N373" s="609"/>
      <c r="O373" s="609"/>
      <c r="P373" s="610"/>
    </row>
    <row r="374" spans="1:17" s="13" customFormat="1" ht="60" hidden="1">
      <c r="A374" s="125"/>
      <c r="B374" s="210" t="s">
        <v>181</v>
      </c>
      <c r="C374" s="211" t="s">
        <v>182</v>
      </c>
      <c r="D374" s="128" t="s">
        <v>183</v>
      </c>
      <c r="E374" s="128" t="s">
        <v>125</v>
      </c>
      <c r="F374" s="127" t="s">
        <v>184</v>
      </c>
      <c r="G374" s="127">
        <v>198</v>
      </c>
      <c r="H374" s="127">
        <v>198</v>
      </c>
      <c r="I374" s="127">
        <v>214</v>
      </c>
      <c r="J374" s="43">
        <v>247</v>
      </c>
      <c r="K374" s="127">
        <v>280</v>
      </c>
      <c r="L374" s="216">
        <v>317</v>
      </c>
      <c r="M374" s="217">
        <v>317</v>
      </c>
      <c r="N374" s="176"/>
      <c r="O374" s="176"/>
      <c r="P374" s="126" t="s">
        <v>185</v>
      </c>
    </row>
    <row r="375" spans="1:17" s="13" customFormat="1" ht="39" hidden="1" customHeight="1">
      <c r="A375" s="768"/>
      <c r="B375" s="620" t="s">
        <v>186</v>
      </c>
      <c r="C375" s="659" t="s">
        <v>182</v>
      </c>
      <c r="D375" s="659" t="s">
        <v>187</v>
      </c>
      <c r="E375" s="128" t="s">
        <v>125</v>
      </c>
      <c r="F375" s="659" t="s">
        <v>3</v>
      </c>
      <c r="G375" s="186">
        <v>17249</v>
      </c>
      <c r="H375" s="186">
        <v>16084</v>
      </c>
      <c r="I375" s="186">
        <v>16101</v>
      </c>
      <c r="J375" s="192">
        <v>16154</v>
      </c>
      <c r="K375" s="186">
        <v>16207</v>
      </c>
      <c r="L375" s="186">
        <v>16269</v>
      </c>
      <c r="M375" s="186">
        <v>16301</v>
      </c>
      <c r="N375" s="648" t="s">
        <v>12</v>
      </c>
      <c r="O375" s="618">
        <v>261081</v>
      </c>
      <c r="P375" s="589" t="s">
        <v>188</v>
      </c>
      <c r="Q375" s="221"/>
    </row>
    <row r="376" spans="1:17" s="13" customFormat="1" ht="39" hidden="1" customHeight="1">
      <c r="A376" s="769"/>
      <c r="B376" s="620"/>
      <c r="C376" s="659"/>
      <c r="D376" s="659"/>
      <c r="E376" s="128" t="s">
        <v>5</v>
      </c>
      <c r="F376" s="659"/>
      <c r="G376" s="160">
        <v>14019.7</v>
      </c>
      <c r="H376" s="160">
        <v>16389.400000000001</v>
      </c>
      <c r="I376" s="160">
        <v>16777.599999999999</v>
      </c>
      <c r="J376" s="38">
        <v>15814.3</v>
      </c>
      <c r="K376" s="160">
        <v>16028</v>
      </c>
      <c r="L376" s="160">
        <f>K376*1.03</f>
        <v>16508.84</v>
      </c>
      <c r="M376" s="160">
        <f>L376*1.03</f>
        <v>17004.105200000002</v>
      </c>
      <c r="N376" s="649"/>
      <c r="O376" s="619"/>
      <c r="P376" s="590"/>
      <c r="Q376" s="221"/>
    </row>
    <row r="377" spans="1:17" s="13" customFormat="1" ht="27" hidden="1" customHeight="1">
      <c r="A377" s="768"/>
      <c r="B377" s="621" t="s">
        <v>189</v>
      </c>
      <c r="C377" s="659" t="s">
        <v>182</v>
      </c>
      <c r="D377" s="659" t="s">
        <v>187</v>
      </c>
      <c r="E377" s="128" t="s">
        <v>125</v>
      </c>
      <c r="F377" s="659" t="s">
        <v>3</v>
      </c>
      <c r="G377" s="186">
        <v>11506</v>
      </c>
      <c r="H377" s="186">
        <v>10678</v>
      </c>
      <c r="I377" s="186">
        <v>10717</v>
      </c>
      <c r="J377" s="192">
        <v>11180</v>
      </c>
      <c r="K377" s="186">
        <v>11558</v>
      </c>
      <c r="L377" s="186">
        <v>11898</v>
      </c>
      <c r="M377" s="186">
        <v>12150</v>
      </c>
      <c r="N377" s="648" t="s">
        <v>12</v>
      </c>
      <c r="O377" s="618">
        <v>261202</v>
      </c>
      <c r="P377" s="589" t="s">
        <v>190</v>
      </c>
      <c r="Q377" s="221"/>
    </row>
    <row r="378" spans="1:17" s="13" customFormat="1" ht="31.5" hidden="1" customHeight="1">
      <c r="A378" s="769"/>
      <c r="B378" s="621"/>
      <c r="C378" s="659"/>
      <c r="D378" s="659"/>
      <c r="E378" s="128" t="s">
        <v>5</v>
      </c>
      <c r="F378" s="659"/>
      <c r="G378" s="160">
        <v>7044.3</v>
      </c>
      <c r="H378" s="160">
        <v>8612</v>
      </c>
      <c r="I378" s="160">
        <v>7500.4</v>
      </c>
      <c r="J378" s="38">
        <v>7768.9</v>
      </c>
      <c r="K378" s="160">
        <v>8196.2000000000007</v>
      </c>
      <c r="L378" s="160">
        <f>K378*1.03</f>
        <v>8442.0860000000011</v>
      </c>
      <c r="M378" s="160">
        <f>L378*1.03</f>
        <v>8695.3485800000017</v>
      </c>
      <c r="N378" s="649"/>
      <c r="O378" s="619"/>
      <c r="P378" s="590"/>
      <c r="Q378" s="221"/>
    </row>
    <row r="379" spans="1:17" ht="45">
      <c r="A379" s="34"/>
      <c r="B379" s="33" t="s">
        <v>697</v>
      </c>
      <c r="C379" s="420" t="s">
        <v>687</v>
      </c>
      <c r="D379" s="37" t="s">
        <v>698</v>
      </c>
      <c r="E379" s="37" t="s">
        <v>2</v>
      </c>
      <c r="F379" s="128" t="s">
        <v>349</v>
      </c>
      <c r="G379" s="212"/>
      <c r="H379" s="123"/>
      <c r="I379" s="142">
        <v>77.12</v>
      </c>
      <c r="J379" s="88">
        <v>82.84</v>
      </c>
      <c r="K379" s="212">
        <v>88.56</v>
      </c>
      <c r="L379" s="212">
        <v>94.28</v>
      </c>
      <c r="M379" s="215">
        <v>100</v>
      </c>
      <c r="N379" s="147"/>
      <c r="O379" s="148"/>
      <c r="P379" s="148"/>
    </row>
    <row r="380" spans="1:17" ht="16.5" customHeight="1">
      <c r="A380" s="34"/>
      <c r="B380" s="608" t="s">
        <v>699</v>
      </c>
      <c r="C380" s="609"/>
      <c r="D380" s="609"/>
      <c r="E380" s="609"/>
      <c r="F380" s="609"/>
      <c r="G380" s="609"/>
      <c r="H380" s="609"/>
      <c r="I380" s="609"/>
      <c r="J380" s="609"/>
      <c r="K380" s="609"/>
      <c r="L380" s="609"/>
      <c r="M380" s="609"/>
      <c r="N380" s="609"/>
      <c r="O380" s="609"/>
      <c r="P380" s="610"/>
    </row>
    <row r="381" spans="1:17" s="10" customFormat="1" ht="69" customHeight="1">
      <c r="A381" s="35"/>
      <c r="B381" s="170" t="s">
        <v>700</v>
      </c>
      <c r="C381" s="37" t="s">
        <v>701</v>
      </c>
      <c r="D381" s="43" t="s">
        <v>345</v>
      </c>
      <c r="E381" s="37" t="s">
        <v>383</v>
      </c>
      <c r="F381" s="37" t="s">
        <v>349</v>
      </c>
      <c r="G381" s="37">
        <v>491</v>
      </c>
      <c r="H381" s="37">
        <v>498</v>
      </c>
      <c r="I381" s="37">
        <v>498</v>
      </c>
      <c r="J381" s="37">
        <v>498</v>
      </c>
      <c r="K381" s="37">
        <v>498</v>
      </c>
      <c r="L381" s="37">
        <v>498</v>
      </c>
      <c r="M381" s="37">
        <v>498</v>
      </c>
      <c r="N381" s="388" t="s">
        <v>581</v>
      </c>
      <c r="O381" s="349"/>
      <c r="P381" s="36" t="s">
        <v>704</v>
      </c>
    </row>
    <row r="382" spans="1:17" s="346" customFormat="1" ht="56.25" customHeight="1">
      <c r="A382" s="347"/>
      <c r="B382" s="36" t="s">
        <v>702</v>
      </c>
      <c r="C382" s="37" t="s">
        <v>703</v>
      </c>
      <c r="D382" s="43" t="s">
        <v>345</v>
      </c>
      <c r="E382" s="37" t="s">
        <v>383</v>
      </c>
      <c r="F382" s="37" t="s">
        <v>349</v>
      </c>
      <c r="G382" s="37">
        <v>52</v>
      </c>
      <c r="H382" s="37">
        <v>52</v>
      </c>
      <c r="I382" s="37">
        <v>52</v>
      </c>
      <c r="J382" s="37">
        <v>52</v>
      </c>
      <c r="K382" s="37">
        <v>52</v>
      </c>
      <c r="L382" s="37">
        <v>52</v>
      </c>
      <c r="M382" s="37">
        <v>52</v>
      </c>
      <c r="N382" s="388" t="s">
        <v>581</v>
      </c>
      <c r="O382" s="349"/>
      <c r="P382" s="37" t="s">
        <v>705</v>
      </c>
    </row>
    <row r="383" spans="1:17" ht="15" customHeight="1">
      <c r="A383" s="32" t="s">
        <v>191</v>
      </c>
      <c r="B383" s="608" t="s">
        <v>707</v>
      </c>
      <c r="C383" s="609"/>
      <c r="D383" s="609"/>
      <c r="E383" s="609"/>
      <c r="F383" s="609"/>
      <c r="G383" s="609"/>
      <c r="H383" s="609"/>
      <c r="I383" s="609"/>
      <c r="J383" s="609"/>
      <c r="K383" s="609"/>
      <c r="L383" s="609"/>
      <c r="M383" s="609"/>
      <c r="N383" s="609"/>
      <c r="O383" s="609"/>
      <c r="P383" s="610"/>
    </row>
    <row r="384" spans="1:17" ht="15" customHeight="1">
      <c r="A384" s="34"/>
      <c r="B384" s="608" t="s">
        <v>708</v>
      </c>
      <c r="C384" s="609"/>
      <c r="D384" s="609"/>
      <c r="E384" s="609"/>
      <c r="F384" s="609"/>
      <c r="G384" s="609"/>
      <c r="H384" s="609"/>
      <c r="I384" s="609"/>
      <c r="J384" s="609"/>
      <c r="K384" s="609"/>
      <c r="L384" s="609"/>
      <c r="M384" s="609"/>
      <c r="N384" s="609"/>
      <c r="O384" s="609"/>
      <c r="P384" s="610"/>
    </row>
    <row r="385" spans="1:19" s="549" customFormat="1" ht="46.5" customHeight="1">
      <c r="A385" s="548"/>
      <c r="B385" s="424" t="s">
        <v>709</v>
      </c>
      <c r="C385" s="37"/>
      <c r="D385" s="37" t="s">
        <v>187</v>
      </c>
      <c r="E385" s="37" t="s">
        <v>125</v>
      </c>
      <c r="F385" s="37" t="s">
        <v>349</v>
      </c>
      <c r="G385" s="37">
        <v>4</v>
      </c>
      <c r="H385" s="37">
        <v>2</v>
      </c>
      <c r="I385" s="37">
        <v>3</v>
      </c>
      <c r="J385" s="37">
        <v>6</v>
      </c>
      <c r="K385" s="37">
        <v>10</v>
      </c>
      <c r="L385" s="37">
        <v>14</v>
      </c>
      <c r="M385" s="95">
        <v>18</v>
      </c>
      <c r="N385" s="388" t="s">
        <v>581</v>
      </c>
      <c r="O385" s="349"/>
      <c r="P385" s="36" t="s">
        <v>706</v>
      </c>
    </row>
    <row r="386" spans="1:19" s="549" customFormat="1" ht="53.25" customHeight="1">
      <c r="A386" s="770"/>
      <c r="B386" s="622" t="s">
        <v>710</v>
      </c>
      <c r="C386" s="571" t="s">
        <v>701</v>
      </c>
      <c r="D386" s="622" t="s">
        <v>345</v>
      </c>
      <c r="E386" s="37" t="s">
        <v>711</v>
      </c>
      <c r="F386" s="571" t="s">
        <v>349</v>
      </c>
      <c r="G386" s="37">
        <v>20</v>
      </c>
      <c r="H386" s="37">
        <v>20</v>
      </c>
      <c r="I386" s="37">
        <v>20</v>
      </c>
      <c r="J386" s="37">
        <v>20</v>
      </c>
      <c r="K386" s="37">
        <v>20</v>
      </c>
      <c r="L386" s="37">
        <v>20</v>
      </c>
      <c r="M386" s="37">
        <v>20</v>
      </c>
      <c r="N386" s="571" t="s">
        <v>11</v>
      </c>
      <c r="O386" s="571" t="s">
        <v>192</v>
      </c>
      <c r="P386" s="191"/>
    </row>
    <row r="387" spans="1:19" s="549" customFormat="1" ht="45">
      <c r="A387" s="770"/>
      <c r="B387" s="623"/>
      <c r="C387" s="572"/>
      <c r="D387" s="623"/>
      <c r="E387" s="37" t="s">
        <v>346</v>
      </c>
      <c r="F387" s="572"/>
      <c r="G387" s="37">
        <v>21.4</v>
      </c>
      <c r="H387" s="37">
        <v>21.4</v>
      </c>
      <c r="I387" s="37">
        <v>21.4</v>
      </c>
      <c r="J387" s="37">
        <v>21.4</v>
      </c>
      <c r="K387" s="37">
        <v>21.4</v>
      </c>
      <c r="L387" s="37">
        <v>21.4</v>
      </c>
      <c r="M387" s="37">
        <v>21.4</v>
      </c>
      <c r="N387" s="572"/>
      <c r="O387" s="572"/>
      <c r="P387" s="35" t="s">
        <v>714</v>
      </c>
    </row>
    <row r="388" spans="1:19" s="549" customFormat="1" ht="27.75" customHeight="1">
      <c r="A388" s="770"/>
      <c r="B388" s="657" t="s">
        <v>712</v>
      </c>
      <c r="C388" s="640" t="s">
        <v>701</v>
      </c>
      <c r="D388" s="657" t="s">
        <v>345</v>
      </c>
      <c r="E388" s="37" t="s">
        <v>383</v>
      </c>
      <c r="F388" s="640" t="s">
        <v>349</v>
      </c>
      <c r="G388" s="37">
        <v>5</v>
      </c>
      <c r="H388" s="37">
        <v>2</v>
      </c>
      <c r="I388" s="37">
        <v>4</v>
      </c>
      <c r="J388" s="37">
        <v>7</v>
      </c>
      <c r="K388" s="37">
        <v>12</v>
      </c>
      <c r="L388" s="37">
        <v>16</v>
      </c>
      <c r="M388" s="37">
        <v>20</v>
      </c>
      <c r="N388" s="571" t="s">
        <v>11</v>
      </c>
      <c r="O388" s="571" t="s">
        <v>193</v>
      </c>
      <c r="P388" s="579" t="s">
        <v>715</v>
      </c>
    </row>
    <row r="389" spans="1:19" s="549" customFormat="1" ht="30.75" customHeight="1">
      <c r="A389" s="770"/>
      <c r="B389" s="657"/>
      <c r="C389" s="640"/>
      <c r="D389" s="657"/>
      <c r="E389" s="37" t="s">
        <v>346</v>
      </c>
      <c r="F389" s="640"/>
      <c r="G389" s="37">
        <v>5.3</v>
      </c>
      <c r="H389" s="37">
        <v>2.1</v>
      </c>
      <c r="I389" s="37">
        <v>4.2</v>
      </c>
      <c r="J389" s="37">
        <v>7.5</v>
      </c>
      <c r="K389" s="37">
        <v>12.8</v>
      </c>
      <c r="L389" s="37">
        <v>17.100000000000001</v>
      </c>
      <c r="M389" s="37">
        <v>21.4</v>
      </c>
      <c r="N389" s="572"/>
      <c r="O389" s="572"/>
      <c r="P389" s="581"/>
    </row>
    <row r="390" spans="1:19" s="2" customFormat="1" ht="15" customHeight="1">
      <c r="A390" s="35"/>
      <c r="B390" s="608" t="s">
        <v>713</v>
      </c>
      <c r="C390" s="609"/>
      <c r="D390" s="609"/>
      <c r="E390" s="609"/>
      <c r="F390" s="609"/>
      <c r="G390" s="609"/>
      <c r="H390" s="609"/>
      <c r="I390" s="609"/>
      <c r="J390" s="609"/>
      <c r="K390" s="609"/>
      <c r="L390" s="609"/>
      <c r="M390" s="609"/>
      <c r="N390" s="609"/>
      <c r="O390" s="609"/>
      <c r="P390" s="610"/>
    </row>
    <row r="391" spans="1:19" s="2" customFormat="1" ht="48.75" hidden="1" customHeight="1">
      <c r="A391" s="35"/>
      <c r="B391" s="550" t="s">
        <v>194</v>
      </c>
      <c r="C391" s="37" t="s">
        <v>195</v>
      </c>
      <c r="D391" s="37" t="s">
        <v>69</v>
      </c>
      <c r="E391" s="37" t="s">
        <v>196</v>
      </c>
      <c r="F391" s="95" t="s">
        <v>3</v>
      </c>
      <c r="G391" s="551">
        <v>89</v>
      </c>
      <c r="H391" s="551">
        <v>104</v>
      </c>
      <c r="I391" s="552">
        <v>104</v>
      </c>
      <c r="J391" s="551">
        <v>104</v>
      </c>
      <c r="K391" s="551">
        <v>104</v>
      </c>
      <c r="L391" s="551">
        <v>104</v>
      </c>
      <c r="M391" s="551">
        <v>104</v>
      </c>
      <c r="N391" s="553"/>
      <c r="O391" s="174">
        <v>262113</v>
      </c>
      <c r="P391" s="191"/>
    </row>
    <row r="392" spans="1:19" s="2" customFormat="1" ht="60.75" customHeight="1">
      <c r="A392" s="35"/>
      <c r="B392" s="36" t="s">
        <v>716</v>
      </c>
      <c r="C392" s="37" t="s">
        <v>717</v>
      </c>
      <c r="D392" s="43" t="s">
        <v>345</v>
      </c>
      <c r="E392" s="37" t="s">
        <v>346</v>
      </c>
      <c r="F392" s="95" t="s">
        <v>349</v>
      </c>
      <c r="G392" s="554">
        <v>49.5</v>
      </c>
      <c r="H392" s="467">
        <v>43</v>
      </c>
      <c r="I392" s="467">
        <v>43</v>
      </c>
      <c r="J392" s="467">
        <v>43</v>
      </c>
      <c r="K392" s="467">
        <v>43</v>
      </c>
      <c r="L392" s="467">
        <v>43</v>
      </c>
      <c r="M392" s="467">
        <v>43</v>
      </c>
      <c r="N392" s="241" t="s">
        <v>363</v>
      </c>
      <c r="O392" s="555">
        <f>SUM(O393:O404)</f>
        <v>0</v>
      </c>
      <c r="P392" s="773" t="s">
        <v>1046</v>
      </c>
      <c r="Q392" s="556">
        <f>SUM(Q393:Q404)</f>
        <v>0</v>
      </c>
      <c r="R392" s="556">
        <f>SUM(R393:R404)</f>
        <v>0</v>
      </c>
      <c r="S392" s="556">
        <f>SUM(S393:S404)</f>
        <v>0</v>
      </c>
    </row>
    <row r="393" spans="1:19" s="9" customFormat="1" ht="17.25" customHeight="1">
      <c r="A393" s="144"/>
      <c r="B393" s="130" t="s">
        <v>362</v>
      </c>
      <c r="C393" s="145"/>
      <c r="D393" s="145"/>
      <c r="E393" s="145"/>
      <c r="F393" s="145"/>
      <c r="G393" s="146">
        <f>SUM(G394:G397)</f>
        <v>76.2</v>
      </c>
      <c r="H393" s="146">
        <f t="shared" ref="H393:M393" si="46">SUM(H394:H397)</f>
        <v>66.5</v>
      </c>
      <c r="I393" s="146">
        <f t="shared" si="46"/>
        <v>68.599999999999994</v>
      </c>
      <c r="J393" s="146">
        <f t="shared" si="46"/>
        <v>71.900000000000006</v>
      </c>
      <c r="K393" s="146">
        <f t="shared" si="46"/>
        <v>77.2</v>
      </c>
      <c r="L393" s="146">
        <f t="shared" si="46"/>
        <v>81.5</v>
      </c>
      <c r="M393" s="146">
        <f t="shared" si="46"/>
        <v>85.8</v>
      </c>
      <c r="N393" s="146"/>
      <c r="O393" s="145"/>
      <c r="P393" s="145"/>
    </row>
    <row r="394" spans="1:19" s="9" customFormat="1" ht="17.25" customHeight="1">
      <c r="A394" s="144"/>
      <c r="B394" s="130" t="s">
        <v>10</v>
      </c>
      <c r="C394" s="145"/>
      <c r="D394" s="145"/>
      <c r="E394" s="145"/>
      <c r="F394" s="145"/>
      <c r="G394" s="146"/>
      <c r="H394" s="146"/>
      <c r="I394" s="146"/>
      <c r="J394" s="168"/>
      <c r="K394" s="146"/>
      <c r="L394" s="146"/>
      <c r="M394" s="146"/>
      <c r="N394" s="146"/>
      <c r="O394" s="145"/>
      <c r="P394" s="145"/>
    </row>
    <row r="395" spans="1:19" s="9" customFormat="1" ht="17.25" customHeight="1">
      <c r="A395" s="144"/>
      <c r="B395" s="130" t="s">
        <v>11</v>
      </c>
      <c r="C395" s="145"/>
      <c r="D395" s="145"/>
      <c r="E395" s="145"/>
      <c r="F395" s="145"/>
      <c r="G395" s="146">
        <f>G387+G389</f>
        <v>26.7</v>
      </c>
      <c r="H395" s="146">
        <f t="shared" ref="H395:M395" si="47">H387+H389</f>
        <v>23.5</v>
      </c>
      <c r="I395" s="146">
        <f t="shared" si="47"/>
        <v>25.599999999999998</v>
      </c>
      <c r="J395" s="146">
        <f t="shared" si="47"/>
        <v>28.9</v>
      </c>
      <c r="K395" s="146">
        <f t="shared" si="47"/>
        <v>34.200000000000003</v>
      </c>
      <c r="L395" s="146">
        <f t="shared" si="47"/>
        <v>38.5</v>
      </c>
      <c r="M395" s="146">
        <f t="shared" si="47"/>
        <v>42.8</v>
      </c>
      <c r="N395" s="146"/>
      <c r="O395" s="145"/>
      <c r="P395" s="145"/>
    </row>
    <row r="396" spans="1:19" s="9" customFormat="1" ht="17.25" customHeight="1">
      <c r="A396" s="144"/>
      <c r="B396" s="130" t="s">
        <v>363</v>
      </c>
      <c r="C396" s="145"/>
      <c r="D396" s="145"/>
      <c r="E396" s="145"/>
      <c r="F396" s="145"/>
      <c r="G396" s="146">
        <f>G392</f>
        <v>49.5</v>
      </c>
      <c r="H396" s="146">
        <f t="shared" ref="H396:M396" si="48">H392</f>
        <v>43</v>
      </c>
      <c r="I396" s="146">
        <f t="shared" si="48"/>
        <v>43</v>
      </c>
      <c r="J396" s="146">
        <f t="shared" si="48"/>
        <v>43</v>
      </c>
      <c r="K396" s="146">
        <f t="shared" si="48"/>
        <v>43</v>
      </c>
      <c r="L396" s="146">
        <f t="shared" si="48"/>
        <v>43</v>
      </c>
      <c r="M396" s="146">
        <f t="shared" si="48"/>
        <v>43</v>
      </c>
      <c r="N396" s="146"/>
      <c r="O396" s="145"/>
      <c r="P396" s="145"/>
    </row>
    <row r="397" spans="1:19" s="9" customFormat="1" ht="17.25" customHeight="1">
      <c r="A397" s="144"/>
      <c r="B397" s="130" t="s">
        <v>364</v>
      </c>
      <c r="C397" s="145"/>
      <c r="D397" s="145"/>
      <c r="E397" s="145"/>
      <c r="F397" s="145"/>
      <c r="G397" s="146"/>
      <c r="H397" s="146"/>
      <c r="I397" s="146"/>
      <c r="J397" s="168"/>
      <c r="K397" s="146"/>
      <c r="L397" s="146"/>
      <c r="M397" s="146"/>
      <c r="N397" s="145"/>
      <c r="O397" s="145"/>
      <c r="P397" s="145"/>
    </row>
    <row r="398" spans="1:19" s="1" customFormat="1" ht="60">
      <c r="A398" s="123">
        <v>14</v>
      </c>
      <c r="B398" s="208" t="s">
        <v>718</v>
      </c>
      <c r="C398" s="37" t="s">
        <v>719</v>
      </c>
      <c r="D398" s="37" t="s">
        <v>1</v>
      </c>
      <c r="E398" s="37" t="s">
        <v>57</v>
      </c>
      <c r="F398" s="37" t="s">
        <v>349</v>
      </c>
      <c r="G398" s="123">
        <v>4.4000000000000004</v>
      </c>
      <c r="H398" s="212">
        <v>4.3</v>
      </c>
      <c r="I398" s="142">
        <v>4.3</v>
      </c>
      <c r="J398" s="88">
        <v>4.2</v>
      </c>
      <c r="K398" s="212">
        <v>4.0999999999999996</v>
      </c>
      <c r="L398" s="212">
        <v>4.0999999999999996</v>
      </c>
      <c r="M398" s="215">
        <v>4.0999999999999996</v>
      </c>
      <c r="N398" s="147"/>
      <c r="O398" s="148"/>
      <c r="P398" s="148"/>
    </row>
    <row r="399" spans="1:19" ht="15" customHeight="1">
      <c r="A399" s="32" t="s">
        <v>197</v>
      </c>
      <c r="B399" s="608" t="s">
        <v>720</v>
      </c>
      <c r="C399" s="609"/>
      <c r="D399" s="609"/>
      <c r="E399" s="609"/>
      <c r="F399" s="609"/>
      <c r="G399" s="609"/>
      <c r="H399" s="609"/>
      <c r="I399" s="609"/>
      <c r="J399" s="609"/>
      <c r="K399" s="609"/>
      <c r="L399" s="609"/>
      <c r="M399" s="609"/>
      <c r="N399" s="609"/>
      <c r="O399" s="609"/>
      <c r="P399" s="610"/>
    </row>
    <row r="400" spans="1:19" ht="15" customHeight="1">
      <c r="A400" s="34"/>
      <c r="B400" s="608" t="s">
        <v>721</v>
      </c>
      <c r="C400" s="609"/>
      <c r="D400" s="609"/>
      <c r="E400" s="609"/>
      <c r="F400" s="609"/>
      <c r="G400" s="609"/>
      <c r="H400" s="609"/>
      <c r="I400" s="609"/>
      <c r="J400" s="609"/>
      <c r="K400" s="609"/>
      <c r="L400" s="609"/>
      <c r="M400" s="609"/>
      <c r="N400" s="609"/>
      <c r="O400" s="609"/>
      <c r="P400" s="610"/>
    </row>
    <row r="401" spans="1:16" ht="29.25" customHeight="1">
      <c r="A401" s="34"/>
      <c r="B401" s="33" t="s">
        <v>722</v>
      </c>
      <c r="C401" s="640" t="s">
        <v>719</v>
      </c>
      <c r="D401" s="640" t="s">
        <v>723</v>
      </c>
      <c r="E401" s="640" t="s">
        <v>409</v>
      </c>
      <c r="F401" s="571" t="s">
        <v>349</v>
      </c>
      <c r="G401" s="32">
        <v>14.09</v>
      </c>
      <c r="H401" s="32">
        <v>15.03</v>
      </c>
      <c r="I401" s="32">
        <v>15.03</v>
      </c>
      <c r="J401" s="32">
        <v>15.03</v>
      </c>
      <c r="K401" s="32">
        <v>15.03</v>
      </c>
      <c r="L401" s="32">
        <v>15.03</v>
      </c>
      <c r="M401" s="32">
        <v>15.03</v>
      </c>
      <c r="N401" s="650"/>
      <c r="O401" s="611"/>
      <c r="P401" s="87"/>
    </row>
    <row r="402" spans="1:16">
      <c r="A402" s="34"/>
      <c r="B402" s="170" t="s">
        <v>724</v>
      </c>
      <c r="C402" s="640"/>
      <c r="D402" s="640"/>
      <c r="E402" s="640"/>
      <c r="F402" s="572"/>
      <c r="G402" s="32">
        <v>7.5149999999999997</v>
      </c>
      <c r="H402" s="32">
        <v>8.7669999999999995</v>
      </c>
      <c r="I402" s="32">
        <v>10.176</v>
      </c>
      <c r="J402" s="32">
        <v>12.994</v>
      </c>
      <c r="K402" s="32">
        <v>13.151</v>
      </c>
      <c r="L402" s="32">
        <v>13.151</v>
      </c>
      <c r="M402" s="32">
        <v>13.151</v>
      </c>
      <c r="N402" s="651"/>
      <c r="O402" s="612"/>
      <c r="P402" s="87"/>
    </row>
    <row r="403" spans="1:16" s="3" customFormat="1" ht="61.5" customHeight="1">
      <c r="A403" s="50"/>
      <c r="B403" s="40" t="s">
        <v>416</v>
      </c>
      <c r="C403" s="41" t="s">
        <v>725</v>
      </c>
      <c r="D403" s="41" t="s">
        <v>631</v>
      </c>
      <c r="E403" s="41" t="s">
        <v>726</v>
      </c>
      <c r="F403" s="39" t="s">
        <v>349</v>
      </c>
      <c r="G403" s="557"/>
      <c r="H403" s="557"/>
      <c r="I403" s="557" t="s">
        <v>297</v>
      </c>
      <c r="J403" s="557" t="s">
        <v>298</v>
      </c>
      <c r="K403" s="557" t="s">
        <v>299</v>
      </c>
      <c r="L403" s="557" t="s">
        <v>299</v>
      </c>
      <c r="M403" s="557" t="s">
        <v>299</v>
      </c>
      <c r="N403" s="41"/>
      <c r="O403" s="97"/>
      <c r="P403" s="40"/>
    </row>
    <row r="404" spans="1:16" s="2" customFormat="1" ht="30">
      <c r="A404" s="558"/>
      <c r="B404" s="193" t="s">
        <v>734</v>
      </c>
      <c r="C404" s="43" t="s">
        <v>727</v>
      </c>
      <c r="D404" s="43" t="s">
        <v>1</v>
      </c>
      <c r="E404" s="198" t="s">
        <v>57</v>
      </c>
      <c r="F404" s="196" t="s">
        <v>349</v>
      </c>
      <c r="G404" s="39">
        <v>5.3585883114780604</v>
      </c>
      <c r="H404" s="39">
        <v>5.3439112535541096</v>
      </c>
      <c r="I404" s="39">
        <v>5.3292347805573801</v>
      </c>
      <c r="J404" s="39">
        <v>5.31455889247035</v>
      </c>
      <c r="K404" s="39">
        <v>5.16876246199043</v>
      </c>
      <c r="L404" s="39">
        <v>5.1540903660403199</v>
      </c>
      <c r="M404" s="93">
        <v>5.1394188548948998</v>
      </c>
      <c r="N404" s="559"/>
      <c r="O404" s="559"/>
      <c r="P404" s="774" t="s">
        <v>1047</v>
      </c>
    </row>
    <row r="405" spans="1:16" ht="22.5" customHeight="1">
      <c r="A405" s="652"/>
      <c r="B405" s="579" t="s">
        <v>728</v>
      </c>
      <c r="C405" s="571" t="s">
        <v>725</v>
      </c>
      <c r="D405" s="571" t="s">
        <v>345</v>
      </c>
      <c r="E405" s="198" t="s">
        <v>726</v>
      </c>
      <c r="F405" s="571" t="s">
        <v>349</v>
      </c>
      <c r="G405" s="38">
        <v>189</v>
      </c>
      <c r="H405" s="38">
        <v>182</v>
      </c>
      <c r="I405" s="38">
        <v>172</v>
      </c>
      <c r="J405" s="38">
        <v>172</v>
      </c>
      <c r="K405" s="38">
        <v>172</v>
      </c>
      <c r="L405" s="38">
        <v>184</v>
      </c>
      <c r="M405" s="38">
        <v>184</v>
      </c>
      <c r="N405" s="614" t="s">
        <v>11</v>
      </c>
      <c r="O405" s="577">
        <v>256068</v>
      </c>
      <c r="P405" s="579" t="s">
        <v>1047</v>
      </c>
    </row>
    <row r="406" spans="1:16" ht="24.75" customHeight="1">
      <c r="A406" s="653"/>
      <c r="B406" s="581"/>
      <c r="C406" s="572"/>
      <c r="D406" s="572"/>
      <c r="E406" s="37" t="s">
        <v>346</v>
      </c>
      <c r="F406" s="572"/>
      <c r="G406" s="38">
        <v>170.2</v>
      </c>
      <c r="H406" s="38">
        <v>178.4</v>
      </c>
      <c r="I406" s="38">
        <v>410</v>
      </c>
      <c r="J406" s="38">
        <v>410</v>
      </c>
      <c r="K406" s="38">
        <v>410</v>
      </c>
      <c r="L406" s="38">
        <v>410</v>
      </c>
      <c r="M406" s="38">
        <v>410</v>
      </c>
      <c r="N406" s="615"/>
      <c r="O406" s="613"/>
      <c r="P406" s="581" t="s">
        <v>1047</v>
      </c>
    </row>
    <row r="407" spans="1:16" ht="26.25" customHeight="1">
      <c r="A407" s="652"/>
      <c r="B407" s="579" t="s">
        <v>729</v>
      </c>
      <c r="C407" s="571" t="s">
        <v>725</v>
      </c>
      <c r="D407" s="640" t="s">
        <v>345</v>
      </c>
      <c r="E407" s="37" t="s">
        <v>730</v>
      </c>
      <c r="F407" s="571" t="s">
        <v>349</v>
      </c>
      <c r="G407" s="94">
        <v>5</v>
      </c>
      <c r="H407" s="94">
        <v>4</v>
      </c>
      <c r="I407" s="94">
        <v>8</v>
      </c>
      <c r="J407" s="94">
        <v>8</v>
      </c>
      <c r="K407" s="94">
        <v>8</v>
      </c>
      <c r="L407" s="94">
        <v>8</v>
      </c>
      <c r="M407" s="94">
        <v>8</v>
      </c>
      <c r="N407" s="614" t="s">
        <v>11</v>
      </c>
      <c r="O407" s="614" t="s">
        <v>198</v>
      </c>
      <c r="P407" s="579" t="s">
        <v>1047</v>
      </c>
    </row>
    <row r="408" spans="1:16" ht="23.25" customHeight="1">
      <c r="A408" s="653"/>
      <c r="B408" s="581"/>
      <c r="C408" s="572"/>
      <c r="D408" s="640"/>
      <c r="E408" s="37" t="s">
        <v>346</v>
      </c>
      <c r="F408" s="572"/>
      <c r="G408" s="94">
        <v>7.4</v>
      </c>
      <c r="H408" s="94">
        <v>6.3</v>
      </c>
      <c r="I408" s="94">
        <v>10.7</v>
      </c>
      <c r="J408" s="94">
        <v>10.7</v>
      </c>
      <c r="K408" s="94">
        <v>10.7</v>
      </c>
      <c r="L408" s="94">
        <v>10.7</v>
      </c>
      <c r="M408" s="94">
        <v>10.7</v>
      </c>
      <c r="N408" s="615"/>
      <c r="O408" s="615"/>
      <c r="P408" s="581" t="s">
        <v>1047</v>
      </c>
    </row>
    <row r="409" spans="1:16" ht="33" customHeight="1">
      <c r="A409" s="652"/>
      <c r="B409" s="579" t="s">
        <v>731</v>
      </c>
      <c r="C409" s="571" t="s">
        <v>725</v>
      </c>
      <c r="D409" s="640" t="s">
        <v>345</v>
      </c>
      <c r="E409" s="37" t="s">
        <v>726</v>
      </c>
      <c r="F409" s="571" t="s">
        <v>349</v>
      </c>
      <c r="G409" s="94">
        <v>18</v>
      </c>
      <c r="H409" s="94">
        <v>20</v>
      </c>
      <c r="I409" s="94">
        <v>20</v>
      </c>
      <c r="J409" s="94">
        <v>20</v>
      </c>
      <c r="K409" s="94">
        <v>20</v>
      </c>
      <c r="L409" s="94">
        <v>20</v>
      </c>
      <c r="M409" s="94">
        <v>20</v>
      </c>
      <c r="N409" s="614" t="s">
        <v>11</v>
      </c>
      <c r="O409" s="587">
        <v>256068101</v>
      </c>
      <c r="P409" s="579" t="s">
        <v>1047</v>
      </c>
    </row>
    <row r="410" spans="1:16" ht="30" customHeight="1">
      <c r="A410" s="653"/>
      <c r="B410" s="581"/>
      <c r="C410" s="572"/>
      <c r="D410" s="640"/>
      <c r="E410" s="37" t="s">
        <v>346</v>
      </c>
      <c r="F410" s="572"/>
      <c r="G410" s="94">
        <v>9.8000000000000007</v>
      </c>
      <c r="H410" s="94">
        <v>14.7</v>
      </c>
      <c r="I410" s="94">
        <v>5.2352999999999996</v>
      </c>
      <c r="J410" s="94">
        <v>5.2352999999999996</v>
      </c>
      <c r="K410" s="94">
        <v>5.2352999999999996</v>
      </c>
      <c r="L410" s="94">
        <v>5.2352999999999996</v>
      </c>
      <c r="M410" s="94">
        <v>5.2352999999999996</v>
      </c>
      <c r="N410" s="615"/>
      <c r="O410" s="588"/>
      <c r="P410" s="581" t="s">
        <v>1047</v>
      </c>
    </row>
    <row r="411" spans="1:16" ht="28.5" customHeight="1">
      <c r="A411" s="652"/>
      <c r="B411" s="579" t="s">
        <v>732</v>
      </c>
      <c r="C411" s="571" t="s">
        <v>725</v>
      </c>
      <c r="D411" s="640" t="s">
        <v>345</v>
      </c>
      <c r="E411" s="37" t="s">
        <v>726</v>
      </c>
      <c r="F411" s="571" t="s">
        <v>349</v>
      </c>
      <c r="G411" s="94">
        <v>24</v>
      </c>
      <c r="H411" s="94">
        <v>86</v>
      </c>
      <c r="I411" s="94">
        <v>39</v>
      </c>
      <c r="J411" s="94">
        <v>39</v>
      </c>
      <c r="K411" s="94">
        <v>39</v>
      </c>
      <c r="L411" s="94">
        <v>39</v>
      </c>
      <c r="M411" s="94">
        <v>39</v>
      </c>
      <c r="N411" s="614" t="s">
        <v>11</v>
      </c>
      <c r="O411" s="587">
        <v>256068012</v>
      </c>
      <c r="P411" s="579" t="s">
        <v>1047</v>
      </c>
    </row>
    <row r="412" spans="1:16" ht="18.75" customHeight="1">
      <c r="A412" s="653"/>
      <c r="B412" s="581"/>
      <c r="C412" s="572"/>
      <c r="D412" s="640"/>
      <c r="E412" s="37" t="s">
        <v>346</v>
      </c>
      <c r="F412" s="572"/>
      <c r="G412" s="94">
        <v>10.8</v>
      </c>
      <c r="H412" s="94">
        <v>79.3</v>
      </c>
      <c r="I412" s="94">
        <v>60.9</v>
      </c>
      <c r="J412" s="94">
        <v>121.7</v>
      </c>
      <c r="K412" s="94">
        <v>121.7</v>
      </c>
      <c r="L412" s="94">
        <v>121.7</v>
      </c>
      <c r="M412" s="94">
        <v>121.7</v>
      </c>
      <c r="N412" s="615"/>
      <c r="O412" s="588"/>
      <c r="P412" s="581" t="s">
        <v>1047</v>
      </c>
    </row>
    <row r="413" spans="1:16" ht="20.25" customHeight="1">
      <c r="A413" s="652"/>
      <c r="B413" s="571" t="s">
        <v>733</v>
      </c>
      <c r="C413" s="571" t="s">
        <v>725</v>
      </c>
      <c r="D413" s="571" t="s">
        <v>345</v>
      </c>
      <c r="E413" s="37" t="s">
        <v>199</v>
      </c>
      <c r="F413" s="571" t="s">
        <v>349</v>
      </c>
      <c r="G413" s="560">
        <v>18</v>
      </c>
      <c r="H413" s="560">
        <v>14</v>
      </c>
      <c r="I413" s="560">
        <v>14</v>
      </c>
      <c r="J413" s="560">
        <v>14</v>
      </c>
      <c r="K413" s="560">
        <v>14</v>
      </c>
      <c r="L413" s="560">
        <v>14</v>
      </c>
      <c r="M413" s="560">
        <v>14</v>
      </c>
      <c r="N413" s="614" t="s">
        <v>11</v>
      </c>
      <c r="O413" s="616"/>
      <c r="P413" s="579" t="s">
        <v>1047</v>
      </c>
    </row>
    <row r="414" spans="1:16" ht="19.5" customHeight="1">
      <c r="A414" s="654"/>
      <c r="B414" s="572"/>
      <c r="C414" s="572"/>
      <c r="D414" s="572"/>
      <c r="E414" s="193" t="s">
        <v>346</v>
      </c>
      <c r="F414" s="572"/>
      <c r="G414" s="560">
        <v>20.775784999999999</v>
      </c>
      <c r="H414" s="560">
        <v>19.301919000000002</v>
      </c>
      <c r="I414" s="560">
        <v>24.5</v>
      </c>
      <c r="J414" s="560">
        <v>24.5</v>
      </c>
      <c r="K414" s="560">
        <v>24.5</v>
      </c>
      <c r="L414" s="560">
        <v>24.5</v>
      </c>
      <c r="M414" s="560">
        <v>42.423000000000002</v>
      </c>
      <c r="N414" s="615"/>
      <c r="O414" s="617"/>
      <c r="P414" s="581" t="s">
        <v>1047</v>
      </c>
    </row>
    <row r="415" spans="1:16" ht="15" customHeight="1">
      <c r="A415" s="34"/>
      <c r="B415" s="608" t="s">
        <v>744</v>
      </c>
      <c r="C415" s="609"/>
      <c r="D415" s="609"/>
      <c r="E415" s="609"/>
      <c r="F415" s="609"/>
      <c r="G415" s="609"/>
      <c r="H415" s="609"/>
      <c r="I415" s="609"/>
      <c r="J415" s="609"/>
      <c r="K415" s="609"/>
      <c r="L415" s="609"/>
      <c r="M415" s="609"/>
      <c r="N415" s="609"/>
      <c r="O415" s="609"/>
      <c r="P415" s="610"/>
    </row>
    <row r="416" spans="1:16" ht="26.25" customHeight="1">
      <c r="A416" s="655"/>
      <c r="B416" s="579" t="s">
        <v>745</v>
      </c>
      <c r="C416" s="571" t="s">
        <v>725</v>
      </c>
      <c r="D416" s="640" t="s">
        <v>345</v>
      </c>
      <c r="E416" s="37" t="s">
        <v>726</v>
      </c>
      <c r="F416" s="640" t="s">
        <v>349</v>
      </c>
      <c r="G416" s="94">
        <v>438</v>
      </c>
      <c r="H416" s="94">
        <v>180</v>
      </c>
      <c r="I416" s="94">
        <v>170</v>
      </c>
      <c r="J416" s="94">
        <v>160</v>
      </c>
      <c r="K416" s="94">
        <v>152</v>
      </c>
      <c r="L416" s="94">
        <v>140</v>
      </c>
      <c r="M416" s="94">
        <v>115</v>
      </c>
      <c r="N416" s="614" t="s">
        <v>11</v>
      </c>
      <c r="O416" s="569">
        <v>256113</v>
      </c>
      <c r="P416" s="776" t="s">
        <v>1048</v>
      </c>
    </row>
    <row r="417" spans="1:16" ht="18" customHeight="1">
      <c r="A417" s="656"/>
      <c r="B417" s="581"/>
      <c r="C417" s="572"/>
      <c r="D417" s="640"/>
      <c r="E417" s="171" t="s">
        <v>346</v>
      </c>
      <c r="F417" s="640"/>
      <c r="G417" s="94">
        <v>29.7</v>
      </c>
      <c r="H417" s="94">
        <v>11.3</v>
      </c>
      <c r="I417" s="94">
        <v>39.299999999999997</v>
      </c>
      <c r="J417" s="94">
        <v>41.2</v>
      </c>
      <c r="K417" s="94">
        <v>39.700000000000003</v>
      </c>
      <c r="L417" s="94">
        <v>31.8</v>
      </c>
      <c r="M417" s="94">
        <v>25.4</v>
      </c>
      <c r="N417" s="615"/>
      <c r="O417" s="588"/>
      <c r="P417" s="777"/>
    </row>
    <row r="418" spans="1:16" ht="33.75" customHeight="1">
      <c r="A418" s="652"/>
      <c r="B418" s="579" t="s">
        <v>746</v>
      </c>
      <c r="C418" s="571" t="s">
        <v>725</v>
      </c>
      <c r="D418" s="640" t="s">
        <v>345</v>
      </c>
      <c r="E418" s="37" t="s">
        <v>726</v>
      </c>
      <c r="F418" s="37" t="s">
        <v>349</v>
      </c>
      <c r="G418" s="94">
        <v>114</v>
      </c>
      <c r="H418" s="94">
        <v>100</v>
      </c>
      <c r="I418" s="94">
        <v>95</v>
      </c>
      <c r="J418" s="94">
        <v>90</v>
      </c>
      <c r="K418" s="94">
        <v>85</v>
      </c>
      <c r="L418" s="94">
        <v>80</v>
      </c>
      <c r="M418" s="94">
        <v>76</v>
      </c>
      <c r="N418" s="614" t="s">
        <v>11</v>
      </c>
      <c r="O418" s="571">
        <v>256113</v>
      </c>
      <c r="P418" s="776" t="s">
        <v>1048</v>
      </c>
    </row>
    <row r="419" spans="1:16" ht="15" customHeight="1">
      <c r="A419" s="653"/>
      <c r="B419" s="581"/>
      <c r="C419" s="572"/>
      <c r="D419" s="640"/>
      <c r="E419" s="37" t="s">
        <v>346</v>
      </c>
      <c r="F419" s="222"/>
      <c r="G419" s="94">
        <v>3</v>
      </c>
      <c r="H419" s="94">
        <v>0.9</v>
      </c>
      <c r="I419" s="94">
        <v>9.6</v>
      </c>
      <c r="J419" s="94">
        <v>9.3000000000000007</v>
      </c>
      <c r="K419" s="94">
        <v>9</v>
      </c>
      <c r="L419" s="94">
        <v>7.2</v>
      </c>
      <c r="M419" s="94">
        <v>5.8</v>
      </c>
      <c r="N419" s="615"/>
      <c r="O419" s="572"/>
      <c r="P419" s="777"/>
    </row>
    <row r="420" spans="1:16" ht="15" customHeight="1">
      <c r="A420" s="34"/>
      <c r="B420" s="608" t="s">
        <v>747</v>
      </c>
      <c r="C420" s="609"/>
      <c r="D420" s="609"/>
      <c r="E420" s="609"/>
      <c r="F420" s="609"/>
      <c r="G420" s="609"/>
      <c r="H420" s="609"/>
      <c r="I420" s="609"/>
      <c r="J420" s="609"/>
      <c r="K420" s="609"/>
      <c r="L420" s="609"/>
      <c r="M420" s="609"/>
      <c r="N420" s="609"/>
      <c r="O420" s="609"/>
      <c r="P420" s="610"/>
    </row>
    <row r="421" spans="1:16" ht="26.25" customHeight="1">
      <c r="A421" s="652"/>
      <c r="B421" s="657" t="s">
        <v>748</v>
      </c>
      <c r="C421" s="571" t="s">
        <v>725</v>
      </c>
      <c r="D421" s="640" t="s">
        <v>345</v>
      </c>
      <c r="E421" s="37" t="s">
        <v>726</v>
      </c>
      <c r="F421" s="571" t="s">
        <v>349</v>
      </c>
      <c r="G421" s="171">
        <v>18</v>
      </c>
      <c r="H421" s="171">
        <v>18</v>
      </c>
      <c r="I421" s="171">
        <v>18</v>
      </c>
      <c r="J421" s="171">
        <v>18</v>
      </c>
      <c r="K421" s="171">
        <v>18</v>
      </c>
      <c r="L421" s="171">
        <v>18</v>
      </c>
      <c r="M421" s="171">
        <v>18</v>
      </c>
      <c r="N421" s="614" t="s">
        <v>11</v>
      </c>
      <c r="O421" s="571" t="s">
        <v>200</v>
      </c>
      <c r="P421" s="778" t="s">
        <v>1049</v>
      </c>
    </row>
    <row r="422" spans="1:16" ht="95.25" customHeight="1">
      <c r="A422" s="653"/>
      <c r="B422" s="658"/>
      <c r="C422" s="572"/>
      <c r="D422" s="640"/>
      <c r="E422" s="37" t="s">
        <v>346</v>
      </c>
      <c r="F422" s="572"/>
      <c r="G422" s="171">
        <v>6.7</v>
      </c>
      <c r="H422" s="171">
        <v>6.7</v>
      </c>
      <c r="I422" s="171">
        <v>6.7</v>
      </c>
      <c r="J422" s="171">
        <v>6.7</v>
      </c>
      <c r="K422" s="171">
        <v>6.7</v>
      </c>
      <c r="L422" s="171">
        <v>6.7</v>
      </c>
      <c r="M422" s="171">
        <v>6.7</v>
      </c>
      <c r="N422" s="615"/>
      <c r="O422" s="572"/>
      <c r="P422" s="779"/>
    </row>
    <row r="423" spans="1:16" ht="15" customHeight="1">
      <c r="A423" s="642" t="s">
        <v>749</v>
      </c>
      <c r="B423" s="643"/>
      <c r="C423" s="643"/>
      <c r="D423" s="643"/>
      <c r="E423" s="643"/>
      <c r="F423" s="643"/>
      <c r="G423" s="643"/>
      <c r="H423" s="643"/>
      <c r="I423" s="643"/>
      <c r="J423" s="643"/>
      <c r="K423" s="643"/>
      <c r="L423" s="643"/>
      <c r="M423" s="643"/>
      <c r="N423" s="643"/>
      <c r="O423" s="643"/>
      <c r="P423" s="644"/>
    </row>
    <row r="424" spans="1:16" ht="60.75" customHeight="1">
      <c r="A424" s="652"/>
      <c r="B424" s="579" t="s">
        <v>750</v>
      </c>
      <c r="C424" s="571" t="s">
        <v>725</v>
      </c>
      <c r="D424" s="571" t="s">
        <v>345</v>
      </c>
      <c r="E424" s="37" t="s">
        <v>726</v>
      </c>
      <c r="F424" s="571" t="s">
        <v>349</v>
      </c>
      <c r="G424" s="37">
        <v>410</v>
      </c>
      <c r="H424" s="37">
        <v>404</v>
      </c>
      <c r="I424" s="37">
        <v>398</v>
      </c>
      <c r="J424" s="37">
        <v>362</v>
      </c>
      <c r="K424" s="37">
        <v>343</v>
      </c>
      <c r="L424" s="37">
        <v>325</v>
      </c>
      <c r="M424" s="37">
        <v>310</v>
      </c>
      <c r="N424" s="614" t="s">
        <v>11</v>
      </c>
      <c r="O424" s="235">
        <v>256113</v>
      </c>
      <c r="P424" s="778" t="s">
        <v>1050</v>
      </c>
    </row>
    <row r="425" spans="1:16" ht="15" customHeight="1">
      <c r="A425" s="653"/>
      <c r="B425" s="581"/>
      <c r="C425" s="572"/>
      <c r="D425" s="572"/>
      <c r="E425" s="37" t="s">
        <v>346</v>
      </c>
      <c r="F425" s="572"/>
      <c r="G425" s="37">
        <v>20.9</v>
      </c>
      <c r="H425" s="37">
        <v>14.4</v>
      </c>
      <c r="I425" s="37">
        <v>17.3</v>
      </c>
      <c r="J425" s="37">
        <v>17.3</v>
      </c>
      <c r="K425" s="37">
        <v>17.3</v>
      </c>
      <c r="L425" s="37">
        <v>17.3</v>
      </c>
      <c r="M425" s="37">
        <v>17.3</v>
      </c>
      <c r="N425" s="615"/>
      <c r="O425" s="158"/>
      <c r="P425" s="779"/>
    </row>
    <row r="426" spans="1:16" ht="33.75" customHeight="1">
      <c r="A426" s="652"/>
      <c r="B426" s="579" t="s">
        <v>751</v>
      </c>
      <c r="C426" s="571" t="s">
        <v>725</v>
      </c>
      <c r="D426" s="571" t="s">
        <v>345</v>
      </c>
      <c r="E426" s="37" t="s">
        <v>726</v>
      </c>
      <c r="F426" s="571" t="s">
        <v>349</v>
      </c>
      <c r="G426" s="223">
        <v>252</v>
      </c>
      <c r="H426" s="37">
        <v>253</v>
      </c>
      <c r="I426" s="37">
        <v>254</v>
      </c>
      <c r="J426" s="37">
        <v>255</v>
      </c>
      <c r="K426" s="37">
        <v>255</v>
      </c>
      <c r="L426" s="37">
        <v>256</v>
      </c>
      <c r="M426" s="37">
        <v>256</v>
      </c>
      <c r="N426" s="174"/>
      <c r="O426" s="236" t="s">
        <v>202</v>
      </c>
      <c r="P426" s="778" t="s">
        <v>1051</v>
      </c>
    </row>
    <row r="427" spans="1:16" ht="31.5" customHeight="1">
      <c r="A427" s="653"/>
      <c r="B427" s="581"/>
      <c r="C427" s="572"/>
      <c r="D427" s="572"/>
      <c r="E427" s="37" t="s">
        <v>346</v>
      </c>
      <c r="F427" s="572"/>
      <c r="G427" s="223">
        <v>32.700000000000003</v>
      </c>
      <c r="H427" s="37">
        <v>40.1</v>
      </c>
      <c r="I427" s="37">
        <v>58</v>
      </c>
      <c r="J427" s="37">
        <v>58.7</v>
      </c>
      <c r="K427" s="37">
        <v>59.4</v>
      </c>
      <c r="L427" s="37">
        <v>59.4</v>
      </c>
      <c r="M427" s="37">
        <v>59.4</v>
      </c>
      <c r="N427" s="174" t="s">
        <v>11</v>
      </c>
      <c r="O427" s="236"/>
      <c r="P427" s="779"/>
    </row>
    <row r="428" spans="1:16" ht="17.25" hidden="1" customHeight="1">
      <c r="A428" s="736"/>
      <c r="B428" s="719" t="s">
        <v>203</v>
      </c>
      <c r="C428" s="640" t="s">
        <v>204</v>
      </c>
      <c r="D428" s="640" t="s">
        <v>201</v>
      </c>
      <c r="E428" s="174" t="s">
        <v>205</v>
      </c>
      <c r="F428" s="571" t="s">
        <v>3</v>
      </c>
      <c r="G428" s="174">
        <v>5910</v>
      </c>
      <c r="H428" s="174">
        <v>0</v>
      </c>
      <c r="I428" s="174">
        <v>5910</v>
      </c>
      <c r="J428" s="174">
        <v>5910</v>
      </c>
      <c r="K428" s="174">
        <v>5910</v>
      </c>
      <c r="L428" s="174">
        <v>5910</v>
      </c>
      <c r="M428" s="174">
        <v>5910</v>
      </c>
      <c r="N428" s="639" t="s">
        <v>12</v>
      </c>
      <c r="O428" s="569">
        <v>263077</v>
      </c>
      <c r="P428" s="597"/>
    </row>
    <row r="429" spans="1:16" ht="21" hidden="1" customHeight="1">
      <c r="A429" s="737"/>
      <c r="B429" s="719"/>
      <c r="C429" s="640"/>
      <c r="D429" s="640"/>
      <c r="E429" s="174" t="s">
        <v>5</v>
      </c>
      <c r="F429" s="572"/>
      <c r="G429" s="207">
        <v>6.5</v>
      </c>
      <c r="H429" s="207">
        <v>0</v>
      </c>
      <c r="I429" s="207">
        <v>6.5</v>
      </c>
      <c r="J429" s="207">
        <v>6.5</v>
      </c>
      <c r="K429" s="207">
        <v>6.5</v>
      </c>
      <c r="L429" s="207">
        <v>6.5</v>
      </c>
      <c r="M429" s="207">
        <v>6.5</v>
      </c>
      <c r="N429" s="639"/>
      <c r="O429" s="588"/>
      <c r="P429" s="598"/>
    </row>
    <row r="430" spans="1:16" s="2" customFormat="1" ht="36.75" hidden="1" customHeight="1">
      <c r="A430" s="595"/>
      <c r="B430" s="579" t="s">
        <v>206</v>
      </c>
      <c r="C430" s="571" t="s">
        <v>207</v>
      </c>
      <c r="D430" s="571" t="s">
        <v>69</v>
      </c>
      <c r="E430" s="37" t="s">
        <v>160</v>
      </c>
      <c r="F430" s="571" t="s">
        <v>3</v>
      </c>
      <c r="G430" s="37">
        <v>460</v>
      </c>
      <c r="H430" s="37">
        <v>614</v>
      </c>
      <c r="I430" s="37">
        <v>600</v>
      </c>
      <c r="J430" s="37">
        <v>600</v>
      </c>
      <c r="K430" s="37">
        <v>600</v>
      </c>
      <c r="L430" s="37">
        <v>600</v>
      </c>
      <c r="M430" s="37">
        <v>600</v>
      </c>
      <c r="N430" s="587" t="s">
        <v>12</v>
      </c>
      <c r="O430" s="174">
        <v>256028</v>
      </c>
      <c r="P430" s="92"/>
    </row>
    <row r="431" spans="1:16" s="2" customFormat="1" ht="19.5" hidden="1" customHeight="1">
      <c r="A431" s="738"/>
      <c r="B431" s="581"/>
      <c r="C431" s="572"/>
      <c r="D431" s="572"/>
      <c r="E431" s="37" t="s">
        <v>51</v>
      </c>
      <c r="F431" s="572"/>
      <c r="G431" s="94">
        <v>125.6</v>
      </c>
      <c r="H431" s="94">
        <v>143.9</v>
      </c>
      <c r="I431" s="94">
        <v>144.53200000000001</v>
      </c>
      <c r="J431" s="94">
        <v>145.6</v>
      </c>
      <c r="K431" s="94">
        <v>146.22499999999999</v>
      </c>
      <c r="L431" s="94">
        <v>146.22499999999999</v>
      </c>
      <c r="M431" s="94">
        <v>146.22499999999999</v>
      </c>
      <c r="N431" s="588"/>
      <c r="O431" s="92"/>
      <c r="P431" s="92"/>
    </row>
    <row r="432" spans="1:16" s="2" customFormat="1" ht="36.75" hidden="1" customHeight="1">
      <c r="A432" s="587"/>
      <c r="B432" s="579" t="s">
        <v>208</v>
      </c>
      <c r="C432" s="571" t="s">
        <v>207</v>
      </c>
      <c r="D432" s="571" t="s">
        <v>69</v>
      </c>
      <c r="E432" s="37" t="s">
        <v>209</v>
      </c>
      <c r="F432" s="571" t="s">
        <v>3</v>
      </c>
      <c r="G432" s="37"/>
      <c r="H432" s="37"/>
      <c r="I432" s="37"/>
      <c r="J432" s="37">
        <v>1</v>
      </c>
      <c r="K432" s="37"/>
      <c r="L432" s="37"/>
      <c r="M432" s="37"/>
      <c r="N432" s="587" t="s">
        <v>12</v>
      </c>
      <c r="O432" s="174">
        <v>256067</v>
      </c>
      <c r="P432" s="92"/>
    </row>
    <row r="433" spans="1:16" s="2" customFormat="1" hidden="1">
      <c r="A433" s="588"/>
      <c r="B433" s="581"/>
      <c r="C433" s="572"/>
      <c r="D433" s="572"/>
      <c r="E433" s="37" t="s">
        <v>51</v>
      </c>
      <c r="F433" s="572"/>
      <c r="G433" s="37"/>
      <c r="H433" s="37"/>
      <c r="I433" s="37"/>
      <c r="J433" s="37">
        <v>1557.8</v>
      </c>
      <c r="K433" s="37"/>
      <c r="L433" s="37"/>
      <c r="M433" s="37"/>
      <c r="N433" s="588"/>
      <c r="O433" s="92"/>
      <c r="P433" s="92"/>
    </row>
    <row r="434" spans="1:16" s="9" customFormat="1" ht="17.25" customHeight="1">
      <c r="A434" s="144"/>
      <c r="B434" s="145" t="s">
        <v>362</v>
      </c>
      <c r="C434" s="145"/>
      <c r="D434" s="145"/>
      <c r="E434" s="145"/>
      <c r="F434" s="145"/>
      <c r="G434" s="146">
        <f>G435+G436+G437+G438</f>
        <v>338.67578499999996</v>
      </c>
      <c r="H434" s="146">
        <f t="shared" ref="H434:M434" si="49">H435+H436+H437+H438</f>
        <v>394.90191899999996</v>
      </c>
      <c r="I434" s="146">
        <f t="shared" si="49"/>
        <v>667.83529999999996</v>
      </c>
      <c r="J434" s="146">
        <f t="shared" si="49"/>
        <v>734.23530000000005</v>
      </c>
      <c r="K434" s="146">
        <f t="shared" si="49"/>
        <v>738.43529999999998</v>
      </c>
      <c r="L434" s="146">
        <f t="shared" si="49"/>
        <v>733.03530000000001</v>
      </c>
      <c r="M434" s="146">
        <f t="shared" si="49"/>
        <v>747.45829999999989</v>
      </c>
      <c r="N434" s="145"/>
      <c r="O434" s="145"/>
      <c r="P434" s="145"/>
    </row>
    <row r="435" spans="1:16" s="9" customFormat="1" ht="17.25" customHeight="1">
      <c r="A435" s="144"/>
      <c r="B435" s="145" t="s">
        <v>10</v>
      </c>
      <c r="C435" s="145"/>
      <c r="D435" s="145"/>
      <c r="E435" s="145"/>
      <c r="F435" s="145"/>
      <c r="G435" s="146"/>
      <c r="H435" s="146"/>
      <c r="I435" s="146"/>
      <c r="J435" s="146"/>
      <c r="K435" s="146"/>
      <c r="L435" s="146"/>
      <c r="M435" s="146"/>
      <c r="N435" s="145"/>
      <c r="O435" s="145"/>
      <c r="P435" s="145"/>
    </row>
    <row r="436" spans="1:16" s="9" customFormat="1" ht="17.25" customHeight="1">
      <c r="A436" s="144"/>
      <c r="B436" s="145" t="s">
        <v>11</v>
      </c>
      <c r="C436" s="145"/>
      <c r="D436" s="145"/>
      <c r="E436" s="145"/>
      <c r="F436" s="145"/>
      <c r="G436" s="146">
        <f>G406+G408+G410+G412+G414+G417+G419+G422+G425+G427+G387+G389</f>
        <v>338.67578499999996</v>
      </c>
      <c r="H436" s="146">
        <f t="shared" ref="H436:M436" si="50">H406+H408+H410+H412+H414+H417+H419+H422+H425+H427+H387+H389</f>
        <v>394.90191899999996</v>
      </c>
      <c r="I436" s="146">
        <f t="shared" si="50"/>
        <v>667.83529999999996</v>
      </c>
      <c r="J436" s="146">
        <f t="shared" si="50"/>
        <v>734.23530000000005</v>
      </c>
      <c r="K436" s="146">
        <f t="shared" si="50"/>
        <v>738.43529999999998</v>
      </c>
      <c r="L436" s="146">
        <f t="shared" si="50"/>
        <v>733.03530000000001</v>
      </c>
      <c r="M436" s="146">
        <f t="shared" si="50"/>
        <v>747.45829999999989</v>
      </c>
      <c r="N436" s="145"/>
      <c r="O436" s="145"/>
      <c r="P436" s="145"/>
    </row>
    <row r="437" spans="1:16" s="9" customFormat="1" ht="17.25" customHeight="1">
      <c r="A437" s="144"/>
      <c r="B437" s="145" t="s">
        <v>363</v>
      </c>
      <c r="C437" s="145"/>
      <c r="D437" s="145"/>
      <c r="E437" s="145"/>
      <c r="F437" s="145"/>
      <c r="G437" s="146"/>
      <c r="H437" s="146"/>
      <c r="I437" s="146"/>
      <c r="J437" s="146"/>
      <c r="K437" s="146"/>
      <c r="L437" s="146"/>
      <c r="M437" s="146"/>
      <c r="N437" s="145"/>
      <c r="O437" s="145"/>
      <c r="P437" s="145"/>
    </row>
    <row r="438" spans="1:16" s="9" customFormat="1" ht="17.25" customHeight="1">
      <c r="A438" s="144"/>
      <c r="B438" s="145" t="s">
        <v>364</v>
      </c>
      <c r="C438" s="145"/>
      <c r="D438" s="145"/>
      <c r="E438" s="145"/>
      <c r="F438" s="145"/>
      <c r="G438" s="146"/>
      <c r="H438" s="146"/>
      <c r="I438" s="146"/>
      <c r="J438" s="146"/>
      <c r="K438" s="146"/>
      <c r="L438" s="146"/>
      <c r="M438" s="146"/>
      <c r="N438" s="145"/>
      <c r="O438" s="145"/>
      <c r="P438" s="145"/>
    </row>
    <row r="439" spans="1:16" s="2" customFormat="1" ht="76.5" customHeight="1">
      <c r="A439" s="32">
        <v>16</v>
      </c>
      <c r="B439" s="33" t="s">
        <v>752</v>
      </c>
      <c r="C439" s="32" t="s">
        <v>210</v>
      </c>
      <c r="D439" s="32" t="s">
        <v>211</v>
      </c>
      <c r="E439" s="32" t="s">
        <v>57</v>
      </c>
      <c r="F439" s="32"/>
      <c r="G439" s="32">
        <v>59.2</v>
      </c>
      <c r="H439" s="32">
        <v>60.5</v>
      </c>
      <c r="I439" s="85">
        <v>61.7</v>
      </c>
      <c r="J439" s="138">
        <v>63</v>
      </c>
      <c r="K439" s="138">
        <v>64.2</v>
      </c>
      <c r="L439" s="140">
        <v>65.5</v>
      </c>
      <c r="M439" s="238">
        <v>65.5</v>
      </c>
      <c r="N439" s="86"/>
      <c r="O439" s="86"/>
      <c r="P439" s="86"/>
    </row>
    <row r="440" spans="1:16" s="2" customFormat="1" ht="14.25" customHeight="1">
      <c r="A440" s="37" t="s">
        <v>212</v>
      </c>
      <c r="B440" s="608" t="s">
        <v>753</v>
      </c>
      <c r="C440" s="609"/>
      <c r="D440" s="609"/>
      <c r="E440" s="609"/>
      <c r="F440" s="609"/>
      <c r="G440" s="609"/>
      <c r="H440" s="609"/>
      <c r="I440" s="609"/>
      <c r="J440" s="609"/>
      <c r="K440" s="609"/>
      <c r="L440" s="609"/>
      <c r="M440" s="609"/>
      <c r="N440" s="609"/>
      <c r="O440" s="609"/>
      <c r="P440" s="610"/>
    </row>
    <row r="441" spans="1:16" ht="85.5">
      <c r="A441" s="16"/>
      <c r="B441" s="33" t="s">
        <v>755</v>
      </c>
      <c r="C441" s="30" t="s">
        <v>754</v>
      </c>
      <c r="D441" s="79" t="s">
        <v>345</v>
      </c>
      <c r="E441" s="30" t="s">
        <v>383</v>
      </c>
      <c r="F441" s="30" t="s">
        <v>347</v>
      </c>
      <c r="G441" s="393">
        <v>0</v>
      </c>
      <c r="H441" s="393">
        <v>0</v>
      </c>
      <c r="I441" s="393">
        <v>4</v>
      </c>
      <c r="J441" s="393">
        <v>5</v>
      </c>
      <c r="K441" s="393">
        <v>5</v>
      </c>
      <c r="L441" s="393">
        <v>3</v>
      </c>
      <c r="M441" s="393">
        <v>4</v>
      </c>
      <c r="N441" s="239"/>
      <c r="O441" s="158"/>
      <c r="P441" s="350"/>
    </row>
    <row r="442" spans="1:16" ht="20.25" customHeight="1">
      <c r="A442" s="739"/>
      <c r="B442" s="687" t="s">
        <v>756</v>
      </c>
      <c r="C442" s="584" t="s">
        <v>757</v>
      </c>
      <c r="D442" s="645" t="s">
        <v>345</v>
      </c>
      <c r="E442" s="30" t="s">
        <v>383</v>
      </c>
      <c r="F442" s="647" t="s">
        <v>347</v>
      </c>
      <c r="G442" s="224"/>
      <c r="H442" s="224"/>
      <c r="I442" s="224"/>
      <c r="J442" s="224"/>
      <c r="K442" s="224"/>
      <c r="L442" s="224"/>
      <c r="M442" s="224">
        <v>1</v>
      </c>
      <c r="N442" s="641" t="s">
        <v>11</v>
      </c>
      <c r="O442" s="240"/>
      <c r="P442" s="92"/>
    </row>
    <row r="443" spans="1:16" ht="24.75" customHeight="1">
      <c r="A443" s="739"/>
      <c r="B443" s="687"/>
      <c r="C443" s="594"/>
      <c r="D443" s="646"/>
      <c r="E443" s="37" t="s">
        <v>346</v>
      </c>
      <c r="F443" s="647"/>
      <c r="G443" s="226">
        <f>G444</f>
        <v>0</v>
      </c>
      <c r="H443" s="226">
        <f t="shared" ref="H443:M443" si="51">H444</f>
        <v>0</v>
      </c>
      <c r="I443" s="226">
        <f t="shared" si="51"/>
        <v>0</v>
      </c>
      <c r="J443" s="226">
        <f t="shared" si="51"/>
        <v>0</v>
      </c>
      <c r="K443" s="226">
        <f t="shared" si="51"/>
        <v>0</v>
      </c>
      <c r="L443" s="226">
        <f t="shared" si="51"/>
        <v>0</v>
      </c>
      <c r="M443" s="226">
        <f t="shared" si="51"/>
        <v>550</v>
      </c>
      <c r="N443" s="641"/>
      <c r="O443" s="240"/>
      <c r="P443" s="92"/>
    </row>
    <row r="444" spans="1:16" s="2" customFormat="1" ht="33.75" customHeight="1">
      <c r="A444" s="227"/>
      <c r="B444" s="36" t="s">
        <v>758</v>
      </c>
      <c r="C444" s="174" t="s">
        <v>757</v>
      </c>
      <c r="D444" s="37" t="s">
        <v>345</v>
      </c>
      <c r="E444" s="37" t="s">
        <v>346</v>
      </c>
      <c r="F444" s="37" t="s">
        <v>347</v>
      </c>
      <c r="G444" s="228"/>
      <c r="H444" s="228"/>
      <c r="I444" s="228"/>
      <c r="J444" s="228"/>
      <c r="K444" s="228"/>
      <c r="L444" s="191"/>
      <c r="M444" s="241">
        <v>550</v>
      </c>
      <c r="N444" s="37" t="s">
        <v>11</v>
      </c>
      <c r="O444" s="37"/>
      <c r="P444" s="473" t="s">
        <v>1052</v>
      </c>
    </row>
    <row r="445" spans="1:16" s="2" customFormat="1" ht="44.25" customHeight="1">
      <c r="A445" s="687"/>
      <c r="B445" s="708" t="s">
        <v>759</v>
      </c>
      <c r="C445" s="647" t="s">
        <v>757</v>
      </c>
      <c r="D445" s="584" t="s">
        <v>345</v>
      </c>
      <c r="E445" s="30" t="s">
        <v>383</v>
      </c>
      <c r="F445" s="647" t="s">
        <v>760</v>
      </c>
      <c r="G445" s="224">
        <v>0</v>
      </c>
      <c r="H445" s="224">
        <v>0</v>
      </c>
      <c r="I445" s="224">
        <v>0</v>
      </c>
      <c r="J445" s="224">
        <v>1</v>
      </c>
      <c r="K445" s="224">
        <v>1</v>
      </c>
      <c r="L445" s="224">
        <v>1</v>
      </c>
      <c r="M445" s="224">
        <v>1</v>
      </c>
      <c r="N445" s="641" t="s">
        <v>11</v>
      </c>
      <c r="O445" s="170"/>
      <c r="P445" s="351"/>
    </row>
    <row r="446" spans="1:16" s="2" customFormat="1" ht="27.75" customHeight="1">
      <c r="A446" s="687"/>
      <c r="B446" s="708"/>
      <c r="C446" s="647"/>
      <c r="D446" s="594"/>
      <c r="E446" s="37" t="s">
        <v>346</v>
      </c>
      <c r="F446" s="647"/>
      <c r="G446" s="226">
        <f>G447+G448+G449+G450</f>
        <v>0</v>
      </c>
      <c r="H446" s="226">
        <f t="shared" ref="H446:M446" si="52">H447+H448+H449+H450</f>
        <v>0</v>
      </c>
      <c r="I446" s="226">
        <f t="shared" si="52"/>
        <v>362.1</v>
      </c>
      <c r="J446" s="226">
        <f t="shared" si="52"/>
        <v>297</v>
      </c>
      <c r="K446" s="226">
        <f t="shared" si="52"/>
        <v>800</v>
      </c>
      <c r="L446" s="226">
        <f t="shared" si="52"/>
        <v>391.1</v>
      </c>
      <c r="M446" s="226">
        <f t="shared" si="52"/>
        <v>659.1</v>
      </c>
      <c r="N446" s="641"/>
      <c r="O446" s="37"/>
      <c r="P446" s="92"/>
    </row>
    <row r="447" spans="1:16" s="2" customFormat="1" ht="45">
      <c r="A447" s="227"/>
      <c r="B447" s="36" t="s">
        <v>761</v>
      </c>
      <c r="C447" s="174" t="s">
        <v>757</v>
      </c>
      <c r="D447" s="37" t="s">
        <v>345</v>
      </c>
      <c r="E447" s="37" t="s">
        <v>346</v>
      </c>
      <c r="F447" s="37" t="s">
        <v>760</v>
      </c>
      <c r="G447" s="183"/>
      <c r="H447" s="37"/>
      <c r="I447" s="37">
        <v>362.1</v>
      </c>
      <c r="J447" s="37">
        <v>297</v>
      </c>
      <c r="K447" s="183"/>
      <c r="L447" s="174"/>
      <c r="M447" s="174"/>
      <c r="N447" s="37" t="s">
        <v>11</v>
      </c>
      <c r="O447" s="37"/>
      <c r="P447" s="473" t="s">
        <v>1052</v>
      </c>
    </row>
    <row r="448" spans="1:16" s="2" customFormat="1" ht="45">
      <c r="A448" s="227"/>
      <c r="B448" s="36" t="s">
        <v>762</v>
      </c>
      <c r="C448" s="174" t="s">
        <v>757</v>
      </c>
      <c r="D448" s="37" t="s">
        <v>345</v>
      </c>
      <c r="E448" s="37" t="s">
        <v>346</v>
      </c>
      <c r="F448" s="37" t="s">
        <v>760</v>
      </c>
      <c r="G448" s="183"/>
      <c r="H448" s="37"/>
      <c r="I448" s="37"/>
      <c r="J448" s="191"/>
      <c r="K448" s="183"/>
      <c r="L448" s="37"/>
      <c r="M448" s="174">
        <v>659.1</v>
      </c>
      <c r="N448" s="37" t="s">
        <v>11</v>
      </c>
      <c r="O448" s="37"/>
      <c r="P448" s="473" t="s">
        <v>1052</v>
      </c>
    </row>
    <row r="449" spans="1:16" s="2" customFormat="1" ht="45">
      <c r="A449" s="227"/>
      <c r="B449" s="36" t="s">
        <v>763</v>
      </c>
      <c r="C449" s="174" t="s">
        <v>757</v>
      </c>
      <c r="D449" s="37" t="s">
        <v>345</v>
      </c>
      <c r="E449" s="37" t="s">
        <v>346</v>
      </c>
      <c r="F449" s="37" t="s">
        <v>760</v>
      </c>
      <c r="G449" s="183"/>
      <c r="H449" s="37"/>
      <c r="I449" s="37"/>
      <c r="J449" s="94"/>
      <c r="K449" s="183">
        <v>800</v>
      </c>
      <c r="L449" s="174"/>
      <c r="M449" s="174"/>
      <c r="N449" s="37" t="s">
        <v>11</v>
      </c>
      <c r="O449" s="37"/>
      <c r="P449" s="473" t="s">
        <v>1052</v>
      </c>
    </row>
    <row r="450" spans="1:16" s="2" customFormat="1" ht="46.5" customHeight="1">
      <c r="A450" s="227"/>
      <c r="B450" s="36" t="s">
        <v>764</v>
      </c>
      <c r="C450" s="174" t="s">
        <v>757</v>
      </c>
      <c r="D450" s="37" t="s">
        <v>345</v>
      </c>
      <c r="E450" s="37" t="s">
        <v>346</v>
      </c>
      <c r="F450" s="37" t="s">
        <v>760</v>
      </c>
      <c r="G450" s="183"/>
      <c r="H450" s="37"/>
      <c r="I450" s="37"/>
      <c r="J450" s="37"/>
      <c r="K450" s="183"/>
      <c r="L450" s="174">
        <v>391.1</v>
      </c>
      <c r="M450" s="174"/>
      <c r="N450" s="37" t="s">
        <v>11</v>
      </c>
      <c r="O450" s="37"/>
      <c r="P450" s="473" t="s">
        <v>1052</v>
      </c>
    </row>
    <row r="451" spans="1:16" ht="20.25" customHeight="1">
      <c r="A451" s="723"/>
      <c r="B451" s="708" t="s">
        <v>765</v>
      </c>
      <c r="C451" s="647" t="s">
        <v>757</v>
      </c>
      <c r="D451" s="647" t="s">
        <v>345</v>
      </c>
      <c r="E451" s="30" t="s">
        <v>383</v>
      </c>
      <c r="F451" s="647" t="s">
        <v>349</v>
      </c>
      <c r="G451" s="229"/>
      <c r="H451" s="229"/>
      <c r="I451" s="229">
        <v>4</v>
      </c>
      <c r="J451" s="229">
        <v>4</v>
      </c>
      <c r="K451" s="229">
        <v>4</v>
      </c>
      <c r="L451" s="229">
        <v>2</v>
      </c>
      <c r="M451" s="229"/>
      <c r="N451" s="638" t="s">
        <v>11</v>
      </c>
      <c r="O451" s="158"/>
      <c r="P451" s="782"/>
    </row>
    <row r="452" spans="1:16" ht="24.75" customHeight="1">
      <c r="A452" s="723"/>
      <c r="B452" s="708"/>
      <c r="C452" s="647"/>
      <c r="D452" s="647"/>
      <c r="E452" s="37" t="s">
        <v>346</v>
      </c>
      <c r="F452" s="647"/>
      <c r="G452" s="230">
        <v>0</v>
      </c>
      <c r="H452" s="230">
        <v>0</v>
      </c>
      <c r="I452" s="230">
        <v>34.9</v>
      </c>
      <c r="J452" s="230">
        <v>63.7</v>
      </c>
      <c r="K452" s="230">
        <v>68.3</v>
      </c>
      <c r="L452" s="230">
        <v>26</v>
      </c>
      <c r="M452" s="230">
        <v>0</v>
      </c>
      <c r="N452" s="638"/>
      <c r="O452" s="158"/>
      <c r="P452" s="782"/>
    </row>
    <row r="453" spans="1:16" ht="20.25" customHeight="1">
      <c r="A453" s="723"/>
      <c r="B453" s="708" t="s">
        <v>766</v>
      </c>
      <c r="C453" s="647" t="s">
        <v>757</v>
      </c>
      <c r="D453" s="647" t="s">
        <v>345</v>
      </c>
      <c r="E453" s="30" t="s">
        <v>383</v>
      </c>
      <c r="F453" s="647" t="s">
        <v>349</v>
      </c>
      <c r="G453" s="179"/>
      <c r="H453" s="179"/>
      <c r="I453" s="242"/>
      <c r="J453" s="179"/>
      <c r="K453" s="179"/>
      <c r="L453" s="179"/>
      <c r="M453" s="179">
        <v>2</v>
      </c>
      <c r="N453" s="638" t="s">
        <v>363</v>
      </c>
      <c r="O453" s="158"/>
      <c r="P453" s="782"/>
    </row>
    <row r="454" spans="1:16" ht="43.5" customHeight="1">
      <c r="A454" s="723"/>
      <c r="B454" s="709"/>
      <c r="C454" s="647"/>
      <c r="D454" s="647"/>
      <c r="E454" s="30" t="s">
        <v>346</v>
      </c>
      <c r="F454" s="647"/>
      <c r="G454" s="230">
        <f>G455+G456</f>
        <v>0</v>
      </c>
      <c r="H454" s="230">
        <f t="shared" ref="H454:M454" si="53">H455+H456</f>
        <v>0</v>
      </c>
      <c r="I454" s="230">
        <f t="shared" si="53"/>
        <v>0</v>
      </c>
      <c r="J454" s="230">
        <f t="shared" si="53"/>
        <v>0</v>
      </c>
      <c r="K454" s="230">
        <f t="shared" si="53"/>
        <v>0</v>
      </c>
      <c r="L454" s="230">
        <f t="shared" si="53"/>
        <v>0</v>
      </c>
      <c r="M454" s="230">
        <f t="shared" si="53"/>
        <v>36.799999999999997</v>
      </c>
      <c r="N454" s="638"/>
      <c r="O454" s="158"/>
      <c r="P454" s="782"/>
    </row>
    <row r="455" spans="1:16" s="2" customFormat="1" ht="45">
      <c r="A455" s="227"/>
      <c r="B455" s="36" t="s">
        <v>767</v>
      </c>
      <c r="C455" s="37" t="s">
        <v>757</v>
      </c>
      <c r="D455" s="37" t="s">
        <v>345</v>
      </c>
      <c r="E455" s="37" t="s">
        <v>346</v>
      </c>
      <c r="F455" s="37" t="s">
        <v>349</v>
      </c>
      <c r="G455" s="38"/>
      <c r="H455" s="38"/>
      <c r="I455" s="38"/>
      <c r="J455" s="38"/>
      <c r="K455" s="38"/>
      <c r="L455" s="38"/>
      <c r="M455" s="38">
        <v>18.399999999999999</v>
      </c>
      <c r="N455" s="37" t="s">
        <v>363</v>
      </c>
      <c r="O455" s="37"/>
      <c r="P455" s="783" t="s">
        <v>1053</v>
      </c>
    </row>
    <row r="456" spans="1:16" s="2" customFormat="1" ht="45">
      <c r="A456" s="227"/>
      <c r="B456" s="36" t="s">
        <v>768</v>
      </c>
      <c r="C456" s="37" t="s">
        <v>757</v>
      </c>
      <c r="D456" s="37" t="s">
        <v>345</v>
      </c>
      <c r="E456" s="37" t="s">
        <v>346</v>
      </c>
      <c r="F456" s="37" t="s">
        <v>349</v>
      </c>
      <c r="G456" s="38"/>
      <c r="H456" s="38"/>
      <c r="I456" s="38"/>
      <c r="J456" s="38"/>
      <c r="K456" s="38"/>
      <c r="L456" s="38"/>
      <c r="M456" s="38">
        <v>18.399999999999999</v>
      </c>
      <c r="N456" s="37" t="s">
        <v>363</v>
      </c>
      <c r="O456" s="37"/>
      <c r="P456" s="783" t="s">
        <v>1053</v>
      </c>
    </row>
    <row r="457" spans="1:16" ht="56.25" customHeight="1">
      <c r="A457" s="34"/>
      <c r="B457" s="33" t="s">
        <v>769</v>
      </c>
      <c r="C457" s="30" t="s">
        <v>757</v>
      </c>
      <c r="D457" s="30" t="s">
        <v>345</v>
      </c>
      <c r="E457" s="30" t="s">
        <v>383</v>
      </c>
      <c r="F457" s="30" t="s">
        <v>347</v>
      </c>
      <c r="G457" s="232">
        <f>G458+G460</f>
        <v>0</v>
      </c>
      <c r="H457" s="232">
        <f>H458+H460</f>
        <v>0</v>
      </c>
      <c r="I457" s="232">
        <f>I458+I460</f>
        <v>0</v>
      </c>
      <c r="J457" s="232">
        <f>J458+J460</f>
        <v>0</v>
      </c>
      <c r="K457" s="232">
        <f>K458+K460</f>
        <v>0</v>
      </c>
      <c r="L457" s="232">
        <v>1</v>
      </c>
      <c r="M457" s="232"/>
      <c r="N457" s="243"/>
      <c r="O457" s="158"/>
      <c r="P457" s="782"/>
    </row>
    <row r="458" spans="1:16" s="2" customFormat="1" ht="24.75" customHeight="1">
      <c r="A458" s="687"/>
      <c r="B458" s="571" t="s">
        <v>770</v>
      </c>
      <c r="C458" s="640" t="s">
        <v>771</v>
      </c>
      <c r="D458" s="37"/>
      <c r="E458" s="37" t="s">
        <v>383</v>
      </c>
      <c r="F458" s="640" t="s">
        <v>772</v>
      </c>
      <c r="G458" s="192"/>
      <c r="H458" s="192"/>
      <c r="I458" s="192"/>
      <c r="J458" s="192"/>
      <c r="K458" s="192"/>
      <c r="L458" s="192">
        <v>1</v>
      </c>
      <c r="M458" s="192"/>
      <c r="N458" s="640" t="s">
        <v>776</v>
      </c>
      <c r="O458" s="170"/>
      <c r="P458" s="780" t="s">
        <v>1054</v>
      </c>
    </row>
    <row r="459" spans="1:16" s="2" customFormat="1" ht="28.5" customHeight="1">
      <c r="A459" s="687"/>
      <c r="B459" s="572"/>
      <c r="C459" s="640"/>
      <c r="D459" s="37"/>
      <c r="E459" s="37" t="s">
        <v>346</v>
      </c>
      <c r="F459" s="640"/>
      <c r="G459" s="38"/>
      <c r="H459" s="38"/>
      <c r="I459" s="38"/>
      <c r="J459" s="38"/>
      <c r="K459" s="38">
        <v>15</v>
      </c>
      <c r="L459" s="38">
        <v>1200</v>
      </c>
      <c r="M459" s="38"/>
      <c r="N459" s="640"/>
      <c r="O459" s="37"/>
      <c r="P459" s="784"/>
    </row>
    <row r="460" spans="1:16" ht="26.25" customHeight="1">
      <c r="A460" s="723"/>
      <c r="B460" s="708" t="s">
        <v>773</v>
      </c>
      <c r="C460" s="647" t="s">
        <v>757</v>
      </c>
      <c r="D460" s="647" t="s">
        <v>345</v>
      </c>
      <c r="E460" s="30" t="s">
        <v>383</v>
      </c>
      <c r="F460" s="647" t="s">
        <v>347</v>
      </c>
      <c r="G460" s="179"/>
      <c r="H460" s="179"/>
      <c r="I460" s="242"/>
      <c r="J460" s="179"/>
      <c r="K460" s="179"/>
      <c r="L460" s="179">
        <v>1</v>
      </c>
      <c r="M460" s="179">
        <v>1</v>
      </c>
      <c r="N460" s="638" t="s">
        <v>11</v>
      </c>
      <c r="O460" s="158"/>
      <c r="P460" s="782"/>
    </row>
    <row r="461" spans="1:16" ht="35.25" customHeight="1">
      <c r="A461" s="723"/>
      <c r="B461" s="709"/>
      <c r="C461" s="647"/>
      <c r="D461" s="647"/>
      <c r="E461" s="30" t="s">
        <v>346</v>
      </c>
      <c r="F461" s="647"/>
      <c r="G461" s="230">
        <f>G462+G463</f>
        <v>0</v>
      </c>
      <c r="H461" s="230">
        <f t="shared" ref="H461:M461" si="54">H462+H463</f>
        <v>0</v>
      </c>
      <c r="I461" s="230">
        <f t="shared" si="54"/>
        <v>0</v>
      </c>
      <c r="J461" s="230">
        <f t="shared" si="54"/>
        <v>0</v>
      </c>
      <c r="K461" s="230">
        <f t="shared" si="54"/>
        <v>20</v>
      </c>
      <c r="L461" s="230">
        <f t="shared" si="54"/>
        <v>720</v>
      </c>
      <c r="M461" s="230">
        <f t="shared" si="54"/>
        <v>1100</v>
      </c>
      <c r="N461" s="638"/>
      <c r="O461" s="158"/>
      <c r="P461" s="782"/>
    </row>
    <row r="462" spans="1:16" s="2" customFormat="1" ht="30">
      <c r="A462" s="227"/>
      <c r="B462" s="36" t="s">
        <v>774</v>
      </c>
      <c r="C462" s="233"/>
      <c r="D462" s="233"/>
      <c r="E462" s="37" t="s">
        <v>346</v>
      </c>
      <c r="F462" s="37"/>
      <c r="G462" s="183"/>
      <c r="H462" s="183"/>
      <c r="I462" s="183"/>
      <c r="J462" s="183"/>
      <c r="K462" s="183">
        <v>20</v>
      </c>
      <c r="L462" s="183">
        <v>700</v>
      </c>
      <c r="M462" s="191"/>
      <c r="N462" s="37" t="s">
        <v>11</v>
      </c>
      <c r="O462" s="37"/>
      <c r="P462" s="785" t="s">
        <v>1055</v>
      </c>
    </row>
    <row r="463" spans="1:16" s="2" customFormat="1" ht="37.5" customHeight="1">
      <c r="A463" s="227"/>
      <c r="B463" s="36" t="s">
        <v>775</v>
      </c>
      <c r="C463" s="233"/>
      <c r="D463" s="233"/>
      <c r="E463" s="37" t="s">
        <v>346</v>
      </c>
      <c r="F463" s="37"/>
      <c r="G463" s="183"/>
      <c r="H463" s="183"/>
      <c r="I463" s="183"/>
      <c r="J463" s="183"/>
      <c r="K463" s="183"/>
      <c r="L463" s="183">
        <v>20</v>
      </c>
      <c r="M463" s="183">
        <v>1100</v>
      </c>
      <c r="N463" s="37" t="s">
        <v>11</v>
      </c>
      <c r="O463" s="37"/>
      <c r="P463" s="785" t="s">
        <v>1055</v>
      </c>
    </row>
    <row r="464" spans="1:16" s="9" customFormat="1" ht="17.25" customHeight="1">
      <c r="A464" s="144"/>
      <c r="B464" s="145" t="s">
        <v>362</v>
      </c>
      <c r="C464" s="145"/>
      <c r="D464" s="145"/>
      <c r="E464" s="145"/>
      <c r="F464" s="145"/>
      <c r="G464" s="146">
        <f>G465+G466+G467+G468</f>
        <v>0</v>
      </c>
      <c r="H464" s="146">
        <f t="shared" ref="H464:M464" si="55">H465+H466+H467+H468</f>
        <v>0</v>
      </c>
      <c r="I464" s="146">
        <f t="shared" si="55"/>
        <v>759.1</v>
      </c>
      <c r="J464" s="168">
        <f t="shared" si="55"/>
        <v>657.7</v>
      </c>
      <c r="K464" s="146">
        <f t="shared" si="55"/>
        <v>1723.3</v>
      </c>
      <c r="L464" s="146">
        <f t="shared" si="55"/>
        <v>3448.2</v>
      </c>
      <c r="M464" s="146">
        <f t="shared" si="55"/>
        <v>4141.8</v>
      </c>
      <c r="N464" s="145"/>
      <c r="O464" s="145"/>
      <c r="P464" s="145"/>
    </row>
    <row r="465" spans="1:16" s="9" customFormat="1" ht="17.25" customHeight="1">
      <c r="A465" s="144"/>
      <c r="B465" s="145" t="s">
        <v>10</v>
      </c>
      <c r="C465" s="145"/>
      <c r="D465" s="145"/>
      <c r="E465" s="145"/>
      <c r="F465" s="145"/>
      <c r="G465" s="146"/>
      <c r="H465" s="146"/>
      <c r="I465" s="146"/>
      <c r="J465" s="168"/>
      <c r="K465" s="146"/>
      <c r="L465" s="146"/>
      <c r="M465" s="146"/>
      <c r="N465" s="145"/>
      <c r="O465" s="145"/>
      <c r="P465" s="145"/>
    </row>
    <row r="466" spans="1:16" s="9" customFormat="1" ht="17.25" customHeight="1">
      <c r="A466" s="144"/>
      <c r="B466" s="145" t="s">
        <v>11</v>
      </c>
      <c r="C466" s="145"/>
      <c r="D466" s="145"/>
      <c r="E466" s="145"/>
      <c r="F466" s="145"/>
      <c r="G466" s="146">
        <f>G443+G446+G447+G448+G449+G450+G452+G461+G462+G463</f>
        <v>0</v>
      </c>
      <c r="H466" s="146">
        <f t="shared" ref="H466:M466" si="56">H443+H446+H447+H448+H449+H450+H452+H461+H462+H463</f>
        <v>0</v>
      </c>
      <c r="I466" s="146">
        <f t="shared" si="56"/>
        <v>759.1</v>
      </c>
      <c r="J466" s="146">
        <f t="shared" si="56"/>
        <v>657.7</v>
      </c>
      <c r="K466" s="146">
        <f t="shared" si="56"/>
        <v>1708.3</v>
      </c>
      <c r="L466" s="146">
        <f>L443+L446+L447+L448+L449+L450+L452+L461+L462+L463+1200</f>
        <v>3448.2</v>
      </c>
      <c r="M466" s="146">
        <f t="shared" si="56"/>
        <v>4068.2</v>
      </c>
      <c r="N466" s="145"/>
      <c r="O466" s="145"/>
      <c r="P466" s="145"/>
    </row>
    <row r="467" spans="1:16" s="9" customFormat="1" ht="17.25" customHeight="1">
      <c r="A467" s="144"/>
      <c r="B467" s="145" t="s">
        <v>363</v>
      </c>
      <c r="C467" s="145"/>
      <c r="D467" s="145"/>
      <c r="E467" s="145"/>
      <c r="F467" s="145"/>
      <c r="G467" s="146">
        <f>G454+G455+G456</f>
        <v>0</v>
      </c>
      <c r="H467" s="146">
        <f t="shared" ref="H467:M467" si="57">H454+H455+H456</f>
        <v>0</v>
      </c>
      <c r="I467" s="146">
        <f t="shared" si="57"/>
        <v>0</v>
      </c>
      <c r="J467" s="146">
        <f t="shared" si="57"/>
        <v>0</v>
      </c>
      <c r="K467" s="146">
        <f>K454+K455+K456+15</f>
        <v>15</v>
      </c>
      <c r="L467" s="146">
        <f t="shared" si="57"/>
        <v>0</v>
      </c>
      <c r="M467" s="146">
        <f t="shared" si="57"/>
        <v>73.599999999999994</v>
      </c>
      <c r="N467" s="145"/>
      <c r="O467" s="145"/>
      <c r="P467" s="145"/>
    </row>
    <row r="468" spans="1:16" s="9" customFormat="1" ht="17.25" customHeight="1">
      <c r="A468" s="144"/>
      <c r="B468" s="145" t="s">
        <v>364</v>
      </c>
      <c r="C468" s="145"/>
      <c r="D468" s="145"/>
      <c r="E468" s="145"/>
      <c r="F468" s="145"/>
      <c r="G468" s="146"/>
      <c r="H468" s="146"/>
      <c r="I468" s="146"/>
      <c r="J468" s="168"/>
      <c r="K468" s="146"/>
      <c r="L468" s="146"/>
      <c r="M468" s="146"/>
      <c r="N468" s="145"/>
      <c r="O468" s="145"/>
      <c r="P468" s="145"/>
    </row>
    <row r="469" spans="1:16" s="15" customFormat="1" ht="84" customHeight="1">
      <c r="A469" s="16"/>
      <c r="B469" s="33" t="s">
        <v>777</v>
      </c>
      <c r="C469" s="30" t="s">
        <v>778</v>
      </c>
      <c r="D469" s="79">
        <v>0</v>
      </c>
      <c r="E469" s="30" t="s">
        <v>383</v>
      </c>
      <c r="F469" s="30" t="s">
        <v>349</v>
      </c>
      <c r="G469" s="234">
        <v>1</v>
      </c>
      <c r="H469" s="234">
        <v>0</v>
      </c>
      <c r="I469" s="232">
        <v>0</v>
      </c>
      <c r="J469" s="234">
        <v>1</v>
      </c>
      <c r="K469" s="234">
        <v>1</v>
      </c>
      <c r="L469" s="234">
        <v>0</v>
      </c>
      <c r="M469" s="30">
        <v>3</v>
      </c>
      <c r="N469" s="239"/>
      <c r="O469" s="243"/>
      <c r="P469" s="350"/>
    </row>
    <row r="470" spans="1:16" s="2" customFormat="1" ht="22.5" customHeight="1">
      <c r="A470" s="702"/>
      <c r="B470" s="730" t="s">
        <v>779</v>
      </c>
      <c r="C470" s="584" t="s">
        <v>780</v>
      </c>
      <c r="D470" s="584" t="s">
        <v>345</v>
      </c>
      <c r="E470" s="30" t="s">
        <v>383</v>
      </c>
      <c r="F470" s="584" t="s">
        <v>772</v>
      </c>
      <c r="G470" s="242">
        <v>1</v>
      </c>
      <c r="H470" s="242">
        <v>0</v>
      </c>
      <c r="I470" s="242">
        <v>0</v>
      </c>
      <c r="J470" s="242">
        <v>0</v>
      </c>
      <c r="K470" s="242">
        <v>0</v>
      </c>
      <c r="L470" s="242">
        <v>0</v>
      </c>
      <c r="M470" s="242">
        <v>3</v>
      </c>
      <c r="N470" s="586" t="s">
        <v>213</v>
      </c>
      <c r="O470" s="170"/>
      <c r="P470" s="92"/>
    </row>
    <row r="471" spans="1:16" s="2" customFormat="1" ht="66" customHeight="1">
      <c r="A471" s="703"/>
      <c r="B471" s="731"/>
      <c r="C471" s="594"/>
      <c r="D471" s="594"/>
      <c r="E471" s="30" t="s">
        <v>346</v>
      </c>
      <c r="F471" s="594"/>
      <c r="G471" s="230">
        <f>G475+G476+G477+G478+G479</f>
        <v>200.3</v>
      </c>
      <c r="H471" s="230">
        <f t="shared" ref="H471:M471" si="58">H475+H476+H477+H478+H479</f>
        <v>0</v>
      </c>
      <c r="I471" s="230">
        <f t="shared" si="58"/>
        <v>0</v>
      </c>
      <c r="J471" s="230">
        <f t="shared" si="58"/>
        <v>0</v>
      </c>
      <c r="K471" s="230">
        <f t="shared" si="58"/>
        <v>0</v>
      </c>
      <c r="L471" s="230">
        <f t="shared" si="58"/>
        <v>15</v>
      </c>
      <c r="M471" s="230">
        <f t="shared" si="58"/>
        <v>900</v>
      </c>
      <c r="N471" s="585"/>
      <c r="O471" s="37"/>
      <c r="P471" s="92"/>
    </row>
    <row r="472" spans="1:16" s="2" customFormat="1" ht="33" hidden="1" customHeight="1">
      <c r="A472" s="245"/>
      <c r="B472" s="423" t="s">
        <v>10</v>
      </c>
      <c r="C472" s="417"/>
      <c r="D472" s="417"/>
      <c r="E472" s="30"/>
      <c r="F472" s="417"/>
      <c r="G472" s="230" t="e">
        <f>#REF!+#REF!+#REF!+#REF!+#REF!+#REF!+#REF!+#REF!+#REF!+#REF!+#REF!+#REF!+#REF!+#REF!+G475+#REF!+#REF!+#REF!+#REF!+#REF!+#REF!</f>
        <v>#REF!</v>
      </c>
      <c r="H472" s="230" t="e">
        <f>#REF!+#REF!+#REF!+#REF!+#REF!+#REF!+#REF!+#REF!+#REF!+#REF!+#REF!+#REF!+#REF!+#REF!+H475+#REF!+#REF!+#REF!+#REF!+#REF!+#REF!</f>
        <v>#REF!</v>
      </c>
      <c r="I472" s="230" t="e">
        <f>#REF!+#REF!+#REF!+#REF!+#REF!+#REF!+#REF!+#REF!+#REF!+#REF!+#REF!+#REF!+#REF!+#REF!+I475+#REF!+#REF!+#REF!+#REF!+#REF!+#REF!</f>
        <v>#REF!</v>
      </c>
      <c r="J472" s="230" t="e">
        <f>#REF!+#REF!+#REF!+#REF!+#REF!+#REF!+#REF!+#REF!+#REF!+#REF!+#REF!+#REF!+#REF!+#REF!+J475+#REF!+#REF!+#REF!+#REF!+#REF!+#REF!</f>
        <v>#REF!</v>
      </c>
      <c r="K472" s="230" t="e">
        <f>#REF!+#REF!+#REF!+#REF!+#REF!+#REF!+#REF!+#REF!+#REF!+#REF!+#REF!+#REF!+#REF!+#REF!+K475+#REF!+#REF!+#REF!+#REF!+#REF!+#REF!</f>
        <v>#REF!</v>
      </c>
      <c r="L472" s="230" t="e">
        <f>#REF!+#REF!+#REF!+#REF!+#REF!+#REF!+#REF!+#REF!+#REF!+#REF!+#REF!+#REF!+#REF!+#REF!+L475+#REF!+#REF!+#REF!+#REF!+#REF!+#REF!</f>
        <v>#REF!</v>
      </c>
      <c r="M472" s="230" t="e">
        <f>#REF!+#REF!+#REF!+#REF!+#REF!+#REF!+#REF!+#REF!+#REF!+#REF!+#REF!+#REF!+#REF!+#REF!+M475+#REF!+#REF!+#REF!+#REF!+#REF!+#REF!</f>
        <v>#REF!</v>
      </c>
      <c r="N472" s="225"/>
      <c r="O472" s="179"/>
      <c r="P472" s="92"/>
    </row>
    <row r="473" spans="1:16" s="2" customFormat="1" ht="33" hidden="1" customHeight="1">
      <c r="A473" s="245"/>
      <c r="B473" s="423" t="s">
        <v>11</v>
      </c>
      <c r="C473" s="417"/>
      <c r="D473" s="417"/>
      <c r="E473" s="30"/>
      <c r="F473" s="417"/>
      <c r="G473" s="230" t="e">
        <f>#REF!+#REF!+#REF!+#REF!+#REF!+#REF!+#REF!+#REF!+#REF!+#REF!+#REF!+#REF!+#REF!+#REF!+#REF!+#REF!+#REF!+#REF!+#REF!+#REF!+#REF!+#REF!+#REF!+#REF!+#REF!+#REF!+#REF!+#REF!+#REF!+#REF!+#REF!+#REF!+#REF!+#REF!+#REF!+#REF!+#REF!+#REF!+#REF!+#REF!+#REF!+#REF!+#REF!+#REF!+#REF!+G476+G477+G478+G479+#REF!+#REF!+#REF!+#REF!+#REF!+#REF!+#REF!+#REF!+#REF!+#REF!+#REF!+#REF!+#REF!+#REF!+#REF!+#REF!+#REF!+#REF!+#REF!+#REF!+#REF!+#REF!+#REF!+#REF!+#REF!+#REF!+#REF!+#REF!+#REF!+#REF!+#REF!+#REF!+#REF!+#REF!+#REF!+#REF!+#REF!+#REF!</f>
        <v>#REF!</v>
      </c>
      <c r="H473" s="230" t="e">
        <f>#REF!+#REF!+#REF!+#REF!+#REF!+#REF!+#REF!+#REF!+#REF!+#REF!+#REF!+#REF!+#REF!+#REF!+#REF!+#REF!+#REF!+#REF!+#REF!+#REF!+#REF!+#REF!+#REF!+#REF!+#REF!+#REF!+#REF!+#REF!+#REF!+#REF!+#REF!+#REF!+#REF!+#REF!+#REF!+#REF!+#REF!+#REF!+#REF!+#REF!+#REF!+#REF!+#REF!+#REF!+#REF!+H476+H477+H478+H479+#REF!+#REF!+#REF!+#REF!+#REF!+#REF!+#REF!+#REF!+#REF!+#REF!+#REF!+#REF!+#REF!+#REF!+#REF!+#REF!+#REF!+#REF!+#REF!+#REF!+#REF!+#REF!+#REF!+#REF!+#REF!+#REF!+#REF!+#REF!+#REF!+#REF!+#REF!+#REF!+#REF!+#REF!+#REF!+#REF!+#REF!+#REF!</f>
        <v>#REF!</v>
      </c>
      <c r="I473" s="230" t="e">
        <f>#REF!+#REF!+#REF!+#REF!+#REF!+#REF!+#REF!+#REF!+#REF!+#REF!+#REF!+#REF!+#REF!+#REF!+#REF!+#REF!+#REF!+#REF!+#REF!+#REF!+#REF!+#REF!+#REF!+#REF!+#REF!+#REF!+#REF!+#REF!+#REF!+#REF!+#REF!+#REF!+#REF!+#REF!+#REF!+#REF!+#REF!+#REF!+#REF!+#REF!+#REF!+#REF!+#REF!+#REF!+#REF!+I476+I477+I478+I479+#REF!+#REF!+#REF!+#REF!+#REF!+#REF!+#REF!+#REF!+#REF!+#REF!+#REF!+#REF!+#REF!+#REF!+#REF!+#REF!+#REF!+#REF!+#REF!+#REF!+#REF!+#REF!+#REF!+#REF!+#REF!+#REF!+#REF!+#REF!+#REF!+#REF!+#REF!+#REF!+#REF!+#REF!+#REF!+#REF!+#REF!+#REF!</f>
        <v>#REF!</v>
      </c>
      <c r="J473" s="230" t="e">
        <f>#REF!+#REF!+#REF!+#REF!+#REF!+#REF!+#REF!+#REF!+#REF!+#REF!+#REF!+#REF!+#REF!+#REF!+#REF!+#REF!+#REF!+#REF!+#REF!+#REF!+#REF!+#REF!+#REF!+#REF!+#REF!+#REF!+#REF!+#REF!+#REF!+#REF!+#REF!+#REF!+#REF!+#REF!+#REF!+#REF!+#REF!+#REF!+#REF!+#REF!+#REF!+#REF!+#REF!+#REF!+#REF!+J476+J477+J478+J479+#REF!+#REF!+#REF!+#REF!+#REF!+#REF!+#REF!+#REF!+#REF!+#REF!+#REF!+#REF!+#REF!+#REF!+#REF!+#REF!+#REF!+#REF!+#REF!+#REF!+#REF!+#REF!+#REF!+#REF!+#REF!+#REF!+#REF!+#REF!+#REF!+#REF!+#REF!+#REF!+#REF!+#REF!+#REF!+#REF!+#REF!+#REF!</f>
        <v>#REF!</v>
      </c>
      <c r="K473" s="230" t="e">
        <f>#REF!+#REF!+#REF!+#REF!+#REF!+#REF!+#REF!+#REF!+#REF!+#REF!+#REF!+#REF!+#REF!+#REF!+#REF!+#REF!+#REF!+#REF!+#REF!+#REF!+#REF!+#REF!+#REF!+#REF!+#REF!+#REF!+#REF!+#REF!+#REF!+#REF!+#REF!+#REF!+#REF!+#REF!+#REF!+#REF!+#REF!+#REF!+#REF!+#REF!+#REF!+#REF!+#REF!+#REF!+#REF!+K476+K477+K478+K479+#REF!+#REF!+#REF!+#REF!+#REF!+#REF!+#REF!+#REF!+#REF!+#REF!+#REF!+#REF!+#REF!+#REF!+#REF!+#REF!+#REF!+#REF!+#REF!+#REF!+#REF!+#REF!+#REF!+#REF!+#REF!+#REF!+#REF!+#REF!+#REF!+#REF!+#REF!+#REF!+#REF!+#REF!+#REF!+#REF!+#REF!+#REF!</f>
        <v>#REF!</v>
      </c>
      <c r="L473" s="230" t="e">
        <f>#REF!+#REF!+#REF!+#REF!+#REF!+#REF!+#REF!+#REF!+#REF!+#REF!+#REF!+#REF!+#REF!+#REF!+#REF!+#REF!+#REF!+#REF!+#REF!+#REF!+#REF!+#REF!+#REF!+#REF!+#REF!+#REF!+#REF!+#REF!+#REF!+#REF!+#REF!+#REF!+#REF!+#REF!+#REF!+#REF!+#REF!+#REF!+#REF!+#REF!+#REF!+#REF!+#REF!+#REF!+#REF!+L476+L477+L478+L479+#REF!+#REF!+#REF!+#REF!+#REF!+#REF!+#REF!+#REF!+#REF!+#REF!+#REF!+#REF!+#REF!+#REF!+#REF!+#REF!+#REF!+#REF!+#REF!+#REF!+#REF!+#REF!+#REF!+#REF!+#REF!+#REF!+#REF!+#REF!+#REF!+#REF!+#REF!+#REF!+#REF!+#REF!+#REF!+#REF!+#REF!+#REF!</f>
        <v>#REF!</v>
      </c>
      <c r="M473" s="230" t="e">
        <f>#REF!+#REF!+#REF!+#REF!+#REF!+#REF!+#REF!+#REF!+#REF!+#REF!+#REF!+#REF!+#REF!+#REF!+#REF!+#REF!+#REF!+#REF!+#REF!+#REF!+#REF!+#REF!+#REF!+#REF!+#REF!+#REF!+#REF!+#REF!+#REF!+#REF!+#REF!+#REF!+#REF!+#REF!+#REF!+#REF!+#REF!+#REF!+#REF!+#REF!+#REF!+#REF!+#REF!+#REF!+#REF!+M476+M477+M478+M479+#REF!+#REF!+#REF!+#REF!+#REF!+#REF!+#REF!+#REF!+#REF!+#REF!+#REF!+#REF!+#REF!+#REF!+#REF!+#REF!+#REF!+#REF!+#REF!+#REF!+#REF!+#REF!+#REF!+#REF!+#REF!+#REF!+#REF!+#REF!+#REF!+#REF!+#REF!+#REF!+#REF!+#REF!+#REF!+#REF!+#REF!+#REF!</f>
        <v>#REF!</v>
      </c>
      <c r="N473" s="225"/>
      <c r="O473" s="179"/>
      <c r="P473" s="92"/>
    </row>
    <row r="474" spans="1:16" s="2" customFormat="1" ht="33" hidden="1" customHeight="1">
      <c r="A474" s="245"/>
      <c r="B474" s="423" t="s">
        <v>214</v>
      </c>
      <c r="C474" s="417"/>
      <c r="D474" s="417"/>
      <c r="E474" s="30"/>
      <c r="F474" s="417"/>
      <c r="G474" s="230" t="e">
        <f>#REF!+#REF!</f>
        <v>#REF!</v>
      </c>
      <c r="H474" s="230" t="e">
        <f>#REF!+#REF!</f>
        <v>#REF!</v>
      </c>
      <c r="I474" s="230" t="e">
        <f>#REF!+#REF!</f>
        <v>#REF!</v>
      </c>
      <c r="J474" s="230" t="e">
        <f>#REF!+#REF!</f>
        <v>#REF!</v>
      </c>
      <c r="K474" s="230" t="e">
        <f>#REF!+#REF!</f>
        <v>#REF!</v>
      </c>
      <c r="L474" s="230" t="e">
        <f>#REF!+#REF!</f>
        <v>#REF!</v>
      </c>
      <c r="M474" s="230" t="e">
        <f>#REF!+#REF!</f>
        <v>#REF!</v>
      </c>
      <c r="N474" s="225"/>
      <c r="O474" s="179"/>
      <c r="P474" s="92"/>
    </row>
    <row r="475" spans="1:16" s="2" customFormat="1" ht="15" customHeight="1">
      <c r="A475" s="720"/>
      <c r="B475" s="579" t="s">
        <v>781</v>
      </c>
      <c r="C475" s="668"/>
      <c r="D475" s="246"/>
      <c r="E475" s="668" t="s">
        <v>346</v>
      </c>
      <c r="F475" s="571"/>
      <c r="G475" s="183">
        <v>144.4</v>
      </c>
      <c r="H475" s="183"/>
      <c r="I475" s="183"/>
      <c r="J475" s="183"/>
      <c r="K475" s="183"/>
      <c r="L475" s="191"/>
      <c r="M475" s="191"/>
      <c r="N475" s="37" t="s">
        <v>10</v>
      </c>
      <c r="O475" s="37"/>
      <c r="P475" s="786" t="s">
        <v>1056</v>
      </c>
    </row>
    <row r="476" spans="1:16" s="2" customFormat="1">
      <c r="A476" s="721"/>
      <c r="B476" s="581"/>
      <c r="C476" s="669"/>
      <c r="D476" s="248"/>
      <c r="E476" s="669"/>
      <c r="F476" s="572"/>
      <c r="G476" s="183">
        <v>55.9</v>
      </c>
      <c r="H476" s="183"/>
      <c r="I476" s="183"/>
      <c r="J476" s="183"/>
      <c r="K476" s="183"/>
      <c r="L476" s="191"/>
      <c r="M476" s="191"/>
      <c r="N476" s="37" t="s">
        <v>11</v>
      </c>
      <c r="O476" s="37"/>
      <c r="P476" s="787"/>
    </row>
    <row r="477" spans="1:16" s="2" customFormat="1" ht="30">
      <c r="A477" s="181"/>
      <c r="B477" s="36" t="s">
        <v>782</v>
      </c>
      <c r="C477" s="182"/>
      <c r="D477" s="182"/>
      <c r="E477" s="207" t="s">
        <v>346</v>
      </c>
      <c r="F477" s="37"/>
      <c r="G477" s="183"/>
      <c r="H477" s="183"/>
      <c r="I477" s="183"/>
      <c r="J477" s="183"/>
      <c r="K477" s="191"/>
      <c r="L477" s="183">
        <v>5</v>
      </c>
      <c r="M477" s="183">
        <v>300</v>
      </c>
      <c r="N477" s="37" t="s">
        <v>11</v>
      </c>
      <c r="O477" s="37"/>
      <c r="P477" s="781" t="s">
        <v>1056</v>
      </c>
    </row>
    <row r="478" spans="1:16" s="2" customFormat="1" ht="30">
      <c r="A478" s="181"/>
      <c r="B478" s="36" t="s">
        <v>783</v>
      </c>
      <c r="C478" s="182"/>
      <c r="D478" s="182"/>
      <c r="E478" s="207" t="s">
        <v>346</v>
      </c>
      <c r="F478" s="37"/>
      <c r="G478" s="183"/>
      <c r="H478" s="183"/>
      <c r="I478" s="183"/>
      <c r="J478" s="183"/>
      <c r="K478" s="191"/>
      <c r="L478" s="183">
        <v>5</v>
      </c>
      <c r="M478" s="183">
        <v>300</v>
      </c>
      <c r="N478" s="37" t="s">
        <v>11</v>
      </c>
      <c r="O478" s="37"/>
      <c r="P478" s="781" t="s">
        <v>1056</v>
      </c>
    </row>
    <row r="479" spans="1:16" s="2" customFormat="1" ht="30">
      <c r="A479" s="181"/>
      <c r="B479" s="36" t="s">
        <v>784</v>
      </c>
      <c r="C479" s="182"/>
      <c r="D479" s="182"/>
      <c r="E479" s="174" t="s">
        <v>346</v>
      </c>
      <c r="F479" s="37"/>
      <c r="G479" s="183"/>
      <c r="H479" s="183"/>
      <c r="I479" s="183"/>
      <c r="J479" s="183"/>
      <c r="K479" s="191"/>
      <c r="L479" s="183">
        <v>5</v>
      </c>
      <c r="M479" s="183">
        <v>300</v>
      </c>
      <c r="N479" s="37" t="s">
        <v>11</v>
      </c>
      <c r="O479" s="37"/>
      <c r="P479" s="781" t="s">
        <v>1056</v>
      </c>
    </row>
    <row r="480" spans="1:16" s="2" customFormat="1" ht="54.75" customHeight="1">
      <c r="A480" s="725"/>
      <c r="B480" s="730" t="s">
        <v>785</v>
      </c>
      <c r="C480" s="584" t="s">
        <v>780</v>
      </c>
      <c r="D480" s="584" t="s">
        <v>345</v>
      </c>
      <c r="E480" s="30" t="s">
        <v>383</v>
      </c>
      <c r="F480" s="584" t="s">
        <v>772</v>
      </c>
      <c r="G480" s="242"/>
      <c r="H480" s="242"/>
      <c r="I480" s="242"/>
      <c r="J480" s="242">
        <v>1</v>
      </c>
      <c r="K480" s="242">
        <v>1</v>
      </c>
      <c r="L480" s="242"/>
      <c r="M480" s="242"/>
      <c r="N480" s="586" t="s">
        <v>11</v>
      </c>
      <c r="O480" s="231"/>
      <c r="P480" s="351"/>
    </row>
    <row r="481" spans="1:16" s="2" customFormat="1" ht="71.25" customHeight="1">
      <c r="A481" s="726"/>
      <c r="B481" s="731"/>
      <c r="C481" s="594"/>
      <c r="D481" s="594"/>
      <c r="E481" s="30" t="s">
        <v>346</v>
      </c>
      <c r="F481" s="594"/>
      <c r="G481" s="230">
        <f>G482+G483</f>
        <v>0</v>
      </c>
      <c r="H481" s="230">
        <f t="shared" ref="H481:M481" si="59">H482+H483</f>
        <v>0</v>
      </c>
      <c r="I481" s="230">
        <f t="shared" si="59"/>
        <v>4.5999999999999996</v>
      </c>
      <c r="J481" s="230">
        <f t="shared" si="59"/>
        <v>100</v>
      </c>
      <c r="K481" s="230">
        <f t="shared" si="59"/>
        <v>150</v>
      </c>
      <c r="L481" s="230">
        <f t="shared" si="59"/>
        <v>0</v>
      </c>
      <c r="M481" s="230">
        <f t="shared" si="59"/>
        <v>0</v>
      </c>
      <c r="N481" s="585"/>
      <c r="O481" s="179"/>
      <c r="P481" s="92"/>
    </row>
    <row r="482" spans="1:16" s="2" customFormat="1" ht="30">
      <c r="A482" s="181"/>
      <c r="B482" s="36" t="s">
        <v>786</v>
      </c>
      <c r="C482" s="182"/>
      <c r="D482" s="182"/>
      <c r="E482" s="174" t="s">
        <v>346</v>
      </c>
      <c r="F482" s="37"/>
      <c r="G482" s="207"/>
      <c r="H482" s="174"/>
      <c r="I482" s="207">
        <v>4.5999999999999996</v>
      </c>
      <c r="J482" s="183">
        <v>100</v>
      </c>
      <c r="K482" s="183"/>
      <c r="L482" s="174"/>
      <c r="M482" s="174"/>
      <c r="N482" s="37" t="s">
        <v>11</v>
      </c>
      <c r="O482" s="37"/>
      <c r="P482" s="781" t="s">
        <v>1056</v>
      </c>
    </row>
    <row r="483" spans="1:16" s="2" customFormat="1" ht="30">
      <c r="A483" s="181"/>
      <c r="B483" s="36" t="s">
        <v>787</v>
      </c>
      <c r="C483" s="233"/>
      <c r="D483" s="233"/>
      <c r="E483" s="174" t="s">
        <v>346</v>
      </c>
      <c r="F483" s="37"/>
      <c r="G483" s="183"/>
      <c r="H483" s="183"/>
      <c r="I483" s="183"/>
      <c r="J483" s="183"/>
      <c r="K483" s="183">
        <v>150</v>
      </c>
      <c r="L483" s="174"/>
      <c r="M483" s="174"/>
      <c r="N483" s="37" t="s">
        <v>11</v>
      </c>
      <c r="O483" s="37"/>
      <c r="P483" s="781" t="s">
        <v>1056</v>
      </c>
    </row>
    <row r="484" spans="1:16" ht="92.25" customHeight="1">
      <c r="A484" s="250"/>
      <c r="B484" s="259" t="s">
        <v>788</v>
      </c>
      <c r="C484" s="353" t="s">
        <v>780</v>
      </c>
      <c r="D484" s="259" t="s">
        <v>345</v>
      </c>
      <c r="E484" s="30" t="s">
        <v>346</v>
      </c>
      <c r="F484" s="259" t="s">
        <v>349</v>
      </c>
      <c r="G484" s="230">
        <f t="shared" ref="G484:M484" si="60">SUM(G485:G485)</f>
        <v>28.984999999999999</v>
      </c>
      <c r="H484" s="230">
        <f t="shared" si="60"/>
        <v>109.5</v>
      </c>
      <c r="I484" s="230">
        <f t="shared" si="60"/>
        <v>79</v>
      </c>
      <c r="J484" s="230">
        <f t="shared" si="60"/>
        <v>51</v>
      </c>
      <c r="K484" s="230">
        <f t="shared" si="60"/>
        <v>0</v>
      </c>
      <c r="L484" s="230">
        <f t="shared" si="60"/>
        <v>0</v>
      </c>
      <c r="M484" s="230">
        <f t="shared" si="60"/>
        <v>0</v>
      </c>
      <c r="N484" s="267" t="s">
        <v>11</v>
      </c>
      <c r="O484" s="158"/>
      <c r="P484" s="158"/>
    </row>
    <row r="485" spans="1:16" s="2" customFormat="1" ht="30">
      <c r="A485" s="251"/>
      <c r="B485" s="252" t="s">
        <v>789</v>
      </c>
      <c r="C485" s="182"/>
      <c r="D485" s="182"/>
      <c r="E485" s="174" t="s">
        <v>346</v>
      </c>
      <c r="F485" s="37"/>
      <c r="G485" s="38">
        <v>28.984999999999999</v>
      </c>
      <c r="H485" s="38">
        <v>109.5</v>
      </c>
      <c r="I485" s="38">
        <v>79</v>
      </c>
      <c r="J485" s="38">
        <v>51</v>
      </c>
      <c r="K485" s="38"/>
      <c r="L485" s="38"/>
      <c r="M485" s="38"/>
      <c r="N485" s="37" t="s">
        <v>11</v>
      </c>
      <c r="O485" s="37"/>
      <c r="P485" s="92"/>
    </row>
    <row r="486" spans="1:16" s="8" customFormat="1">
      <c r="A486" s="253"/>
      <c r="B486" s="145" t="s">
        <v>362</v>
      </c>
      <c r="C486" s="254"/>
      <c r="D486" s="254"/>
      <c r="E486" s="135"/>
      <c r="F486" s="255"/>
      <c r="G486" s="256">
        <f t="shared" ref="G486:M486" si="61">SUM(G487:G490)</f>
        <v>229.285</v>
      </c>
      <c r="H486" s="256">
        <f t="shared" si="61"/>
        <v>109.5</v>
      </c>
      <c r="I486" s="256">
        <f t="shared" si="61"/>
        <v>83.6</v>
      </c>
      <c r="J486" s="256">
        <f t="shared" si="61"/>
        <v>151</v>
      </c>
      <c r="K486" s="256">
        <f t="shared" si="61"/>
        <v>150</v>
      </c>
      <c r="L486" s="256">
        <f t="shared" si="61"/>
        <v>15</v>
      </c>
      <c r="M486" s="256">
        <f t="shared" si="61"/>
        <v>900</v>
      </c>
      <c r="N486" s="253"/>
      <c r="O486" s="255"/>
      <c r="P486" s="269"/>
    </row>
    <row r="487" spans="1:16" s="8" customFormat="1">
      <c r="A487" s="253"/>
      <c r="B487" s="145" t="s">
        <v>10</v>
      </c>
      <c r="C487" s="254"/>
      <c r="D487" s="254"/>
      <c r="E487" s="135"/>
      <c r="F487" s="255"/>
      <c r="G487" s="257">
        <f>G475</f>
        <v>144.4</v>
      </c>
      <c r="H487" s="257"/>
      <c r="I487" s="257"/>
      <c r="J487" s="257"/>
      <c r="K487" s="257"/>
      <c r="L487" s="257"/>
      <c r="M487" s="257"/>
      <c r="N487" s="253"/>
      <c r="O487" s="255"/>
      <c r="P487" s="269"/>
    </row>
    <row r="488" spans="1:16" s="8" customFormat="1">
      <c r="A488" s="253"/>
      <c r="B488" s="145" t="s">
        <v>11</v>
      </c>
      <c r="C488" s="254"/>
      <c r="D488" s="254"/>
      <c r="E488" s="135"/>
      <c r="F488" s="255"/>
      <c r="G488" s="257">
        <f>G476+G477+G478+G479+G482+G483+G485</f>
        <v>84.884999999999991</v>
      </c>
      <c r="H488" s="257">
        <f>H476+H477+H478+H479+H482+H483+H485</f>
        <v>109.5</v>
      </c>
      <c r="I488" s="257">
        <f t="shared" ref="I488:M488" si="62">I476+I477+I478+I479+I482+I483+I485</f>
        <v>83.6</v>
      </c>
      <c r="J488" s="257">
        <f t="shared" si="62"/>
        <v>151</v>
      </c>
      <c r="K488" s="257">
        <f t="shared" si="62"/>
        <v>150</v>
      </c>
      <c r="L488" s="257">
        <f t="shared" si="62"/>
        <v>15</v>
      </c>
      <c r="M488" s="257">
        <f t="shared" si="62"/>
        <v>900</v>
      </c>
      <c r="N488" s="253"/>
      <c r="O488" s="255"/>
      <c r="P488" s="269"/>
    </row>
    <row r="489" spans="1:16" s="8" customFormat="1">
      <c r="A489" s="253"/>
      <c r="B489" s="145" t="s">
        <v>363</v>
      </c>
      <c r="C489" s="254"/>
      <c r="D489" s="254"/>
      <c r="E489" s="135"/>
      <c r="F489" s="255"/>
      <c r="G489" s="257"/>
      <c r="H489" s="257"/>
      <c r="I489" s="257"/>
      <c r="J489" s="257"/>
      <c r="K489" s="257"/>
      <c r="L489" s="257"/>
      <c r="M489" s="257"/>
      <c r="N489" s="253"/>
      <c r="O489" s="255"/>
      <c r="P489" s="269"/>
    </row>
    <row r="490" spans="1:16" s="8" customFormat="1">
      <c r="A490" s="253"/>
      <c r="B490" s="145" t="s">
        <v>364</v>
      </c>
      <c r="C490" s="254"/>
      <c r="D490" s="254"/>
      <c r="E490" s="135"/>
      <c r="F490" s="255"/>
      <c r="G490" s="257"/>
      <c r="H490" s="257"/>
      <c r="I490" s="257"/>
      <c r="J490" s="257"/>
      <c r="K490" s="257"/>
      <c r="L490" s="257"/>
      <c r="M490" s="257"/>
      <c r="N490" s="253"/>
      <c r="O490" s="255"/>
      <c r="P490" s="269"/>
    </row>
    <row r="491" spans="1:16" s="15" customFormat="1" ht="29.25" customHeight="1">
      <c r="A491" s="258"/>
      <c r="B491" s="259" t="s">
        <v>790</v>
      </c>
      <c r="C491" s="584" t="s">
        <v>791</v>
      </c>
      <c r="D491" s="584" t="s">
        <v>345</v>
      </c>
      <c r="E491" s="584" t="s">
        <v>383</v>
      </c>
      <c r="F491" s="584" t="s">
        <v>349</v>
      </c>
      <c r="G491" s="260"/>
      <c r="H491" s="260"/>
      <c r="I491" s="270"/>
      <c r="J491" s="260"/>
      <c r="K491" s="260"/>
      <c r="L491" s="260"/>
      <c r="M491" s="259"/>
      <c r="N491" s="271"/>
      <c r="O491" s="272"/>
      <c r="P491" s="272"/>
    </row>
    <row r="492" spans="1:16" s="15" customFormat="1" ht="21" customHeight="1">
      <c r="A492" s="258"/>
      <c r="B492" s="259" t="s">
        <v>792</v>
      </c>
      <c r="C492" s="593"/>
      <c r="D492" s="593"/>
      <c r="E492" s="593"/>
      <c r="F492" s="593"/>
      <c r="G492" s="260">
        <f>G494</f>
        <v>0</v>
      </c>
      <c r="H492" s="260">
        <f t="shared" ref="H492:M492" si="63">H494</f>
        <v>0</v>
      </c>
      <c r="I492" s="260">
        <f t="shared" si="63"/>
        <v>0</v>
      </c>
      <c r="J492" s="260">
        <f t="shared" si="63"/>
        <v>0</v>
      </c>
      <c r="K492" s="260">
        <f t="shared" si="63"/>
        <v>0</v>
      </c>
      <c r="L492" s="260">
        <f t="shared" si="63"/>
        <v>0</v>
      </c>
      <c r="M492" s="260">
        <f t="shared" si="63"/>
        <v>1</v>
      </c>
      <c r="N492" s="271"/>
      <c r="O492" s="272"/>
      <c r="P492" s="272"/>
    </row>
    <row r="493" spans="1:16" s="16" customFormat="1" ht="20.25" customHeight="1">
      <c r="B493" s="16" t="s">
        <v>793</v>
      </c>
      <c r="C493" s="594"/>
      <c r="D493" s="594"/>
      <c r="E493" s="594"/>
      <c r="F493" s="594"/>
      <c r="G493" s="394">
        <f>G497+G502</f>
        <v>0</v>
      </c>
      <c r="H493" s="394">
        <f t="shared" ref="H493:M493" si="64">H497+H502</f>
        <v>0</v>
      </c>
      <c r="I493" s="394">
        <f t="shared" si="64"/>
        <v>0</v>
      </c>
      <c r="J493" s="394">
        <v>0</v>
      </c>
      <c r="K493" s="394">
        <v>1</v>
      </c>
      <c r="L493" s="394">
        <v>2</v>
      </c>
      <c r="M493" s="394">
        <f t="shared" si="64"/>
        <v>1</v>
      </c>
      <c r="P493" s="352"/>
    </row>
    <row r="494" spans="1:16" ht="46.5" customHeight="1">
      <c r="A494" s="697"/>
      <c r="B494" s="704" t="s">
        <v>794</v>
      </c>
      <c r="C494" s="584" t="s">
        <v>791</v>
      </c>
      <c r="D494" s="584" t="s">
        <v>345</v>
      </c>
      <c r="E494" s="30" t="s">
        <v>383</v>
      </c>
      <c r="F494" s="584" t="s">
        <v>545</v>
      </c>
      <c r="G494" s="179">
        <v>0</v>
      </c>
      <c r="H494" s="179">
        <v>0</v>
      </c>
      <c r="I494" s="242">
        <v>0</v>
      </c>
      <c r="J494" s="179">
        <v>0</v>
      </c>
      <c r="K494" s="179">
        <v>0</v>
      </c>
      <c r="L494" s="179">
        <v>0</v>
      </c>
      <c r="M494" s="179">
        <v>1</v>
      </c>
      <c r="N494" s="571" t="s">
        <v>11</v>
      </c>
      <c r="O494" s="158"/>
      <c r="P494" s="351"/>
    </row>
    <row r="495" spans="1:16" ht="26.25" customHeight="1">
      <c r="A495" s="698"/>
      <c r="B495" s="705"/>
      <c r="C495" s="594"/>
      <c r="D495" s="594"/>
      <c r="E495" s="30" t="s">
        <v>346</v>
      </c>
      <c r="F495" s="594"/>
      <c r="G495" s="230">
        <f>G496</f>
        <v>0</v>
      </c>
      <c r="H495" s="230">
        <f t="shared" ref="H495:M495" si="65">H496</f>
        <v>0</v>
      </c>
      <c r="I495" s="230">
        <f t="shared" si="65"/>
        <v>0</v>
      </c>
      <c r="J495" s="230">
        <f t="shared" si="65"/>
        <v>0</v>
      </c>
      <c r="K495" s="230">
        <f t="shared" si="65"/>
        <v>0</v>
      </c>
      <c r="L495" s="230">
        <f t="shared" si="65"/>
        <v>2420</v>
      </c>
      <c r="M495" s="230">
        <f t="shared" si="65"/>
        <v>10000</v>
      </c>
      <c r="N495" s="572"/>
      <c r="O495" s="158"/>
      <c r="P495" s="158"/>
    </row>
    <row r="496" spans="1:16" s="2" customFormat="1" ht="93" customHeight="1">
      <c r="A496" s="181"/>
      <c r="B496" s="36" t="s">
        <v>795</v>
      </c>
      <c r="C496" s="233"/>
      <c r="D496" s="233"/>
      <c r="E496" s="207"/>
      <c r="F496" s="37"/>
      <c r="G496" s="183"/>
      <c r="H496" s="183"/>
      <c r="I496" s="12"/>
      <c r="J496" s="183"/>
      <c r="K496" s="183"/>
      <c r="L496" s="183">
        <v>2420</v>
      </c>
      <c r="M496" s="183">
        <v>10000</v>
      </c>
      <c r="N496" s="37" t="s">
        <v>11</v>
      </c>
      <c r="O496" s="37"/>
      <c r="P496" s="785" t="s">
        <v>1057</v>
      </c>
    </row>
    <row r="497" spans="1:16" s="2" customFormat="1" ht="24.75" customHeight="1">
      <c r="A497" s="725"/>
      <c r="B497" s="730" t="s">
        <v>796</v>
      </c>
      <c r="C497" s="584" t="s">
        <v>791</v>
      </c>
      <c r="D497" s="584" t="s">
        <v>345</v>
      </c>
      <c r="E497" s="30" t="s">
        <v>383</v>
      </c>
      <c r="F497" s="584" t="s">
        <v>760</v>
      </c>
      <c r="G497" s="179"/>
      <c r="H497" s="179"/>
      <c r="I497" s="179"/>
      <c r="J497" s="179"/>
      <c r="K497" s="179">
        <v>1</v>
      </c>
      <c r="L497" s="179">
        <v>2</v>
      </c>
      <c r="M497" s="179">
        <v>0</v>
      </c>
      <c r="N497" s="586" t="s">
        <v>12</v>
      </c>
      <c r="O497" s="170"/>
      <c r="P497" s="788"/>
    </row>
    <row r="498" spans="1:16" s="2" customFormat="1" ht="24.75" customHeight="1">
      <c r="A498" s="726"/>
      <c r="B498" s="731"/>
      <c r="C498" s="594"/>
      <c r="D498" s="594"/>
      <c r="E498" s="30" t="s">
        <v>346</v>
      </c>
      <c r="F498" s="594"/>
      <c r="G498" s="230">
        <f>G499+G500+G501</f>
        <v>0</v>
      </c>
      <c r="H498" s="230">
        <f t="shared" ref="H498:M498" si="66">H499+H500+H501</f>
        <v>0</v>
      </c>
      <c r="I498" s="230">
        <f t="shared" si="66"/>
        <v>0</v>
      </c>
      <c r="J498" s="230">
        <f t="shared" si="66"/>
        <v>0</v>
      </c>
      <c r="K498" s="230">
        <f t="shared" si="66"/>
        <v>60</v>
      </c>
      <c r="L498" s="230">
        <f t="shared" si="66"/>
        <v>120</v>
      </c>
      <c r="M498" s="230">
        <f t="shared" si="66"/>
        <v>0</v>
      </c>
      <c r="N498" s="585"/>
      <c r="O498" s="37"/>
      <c r="P498" s="788"/>
    </row>
    <row r="499" spans="1:16" s="2" customFormat="1" ht="30">
      <c r="A499" s="181"/>
      <c r="B499" s="262" t="s">
        <v>797</v>
      </c>
      <c r="C499" s="227"/>
      <c r="D499" s="227"/>
      <c r="E499" s="174"/>
      <c r="F499" s="37"/>
      <c r="G499" s="183"/>
      <c r="H499" s="183"/>
      <c r="I499" s="183"/>
      <c r="J499" s="183"/>
      <c r="K499" s="183">
        <v>60</v>
      </c>
      <c r="L499" s="191"/>
      <c r="M499" s="191"/>
      <c r="N499" s="37" t="s">
        <v>12</v>
      </c>
      <c r="O499" s="37"/>
      <c r="P499" s="785" t="s">
        <v>1058</v>
      </c>
    </row>
    <row r="500" spans="1:16" s="2" customFormat="1" ht="30">
      <c r="A500" s="181"/>
      <c r="B500" s="262" t="s">
        <v>798</v>
      </c>
      <c r="C500" s="227"/>
      <c r="D500" s="227"/>
      <c r="E500" s="174"/>
      <c r="F500" s="37"/>
      <c r="G500" s="183"/>
      <c r="H500" s="183"/>
      <c r="I500" s="183"/>
      <c r="J500" s="183"/>
      <c r="K500" s="183"/>
      <c r="L500" s="273">
        <v>70</v>
      </c>
      <c r="M500" s="191"/>
      <c r="N500" s="37" t="s">
        <v>12</v>
      </c>
      <c r="O500" s="37"/>
      <c r="P500" s="785" t="s">
        <v>1058</v>
      </c>
    </row>
    <row r="501" spans="1:16" s="2" customFormat="1" ht="30">
      <c r="A501" s="181"/>
      <c r="B501" s="262" t="s">
        <v>799</v>
      </c>
      <c r="C501" s="227"/>
      <c r="D501" s="227"/>
      <c r="E501" s="174"/>
      <c r="F501" s="37"/>
      <c r="G501" s="183"/>
      <c r="H501" s="183"/>
      <c r="I501" s="183"/>
      <c r="J501" s="183"/>
      <c r="K501" s="183"/>
      <c r="L501" s="273">
        <v>50</v>
      </c>
      <c r="M501" s="191"/>
      <c r="N501" s="37" t="s">
        <v>12</v>
      </c>
      <c r="O501" s="37"/>
      <c r="P501" s="785" t="s">
        <v>1058</v>
      </c>
    </row>
    <row r="502" spans="1:16" ht="20.25" customHeight="1">
      <c r="A502" s="697"/>
      <c r="B502" s="704" t="s">
        <v>800</v>
      </c>
      <c r="C502" s="584" t="s">
        <v>791</v>
      </c>
      <c r="D502" s="584" t="s">
        <v>345</v>
      </c>
      <c r="E502" s="30" t="s">
        <v>383</v>
      </c>
      <c r="F502" s="584" t="s">
        <v>349</v>
      </c>
      <c r="G502" s="179">
        <v>0</v>
      </c>
      <c r="H502" s="179">
        <v>0</v>
      </c>
      <c r="I502" s="230">
        <v>0</v>
      </c>
      <c r="J502" s="179">
        <v>1</v>
      </c>
      <c r="K502" s="179">
        <v>1</v>
      </c>
      <c r="L502" s="179">
        <v>2</v>
      </c>
      <c r="M502" s="395">
        <v>1</v>
      </c>
      <c r="N502" s="636" t="s">
        <v>11</v>
      </c>
      <c r="O502" s="158"/>
      <c r="P502" s="789"/>
    </row>
    <row r="503" spans="1:16" ht="27" customHeight="1">
      <c r="A503" s="698"/>
      <c r="B503" s="705"/>
      <c r="C503" s="594"/>
      <c r="D503" s="594"/>
      <c r="E503" s="30" t="s">
        <v>346</v>
      </c>
      <c r="F503" s="594"/>
      <c r="G503" s="230">
        <f t="shared" ref="G503:M503" si="67">SUM(G504:G504)</f>
        <v>0</v>
      </c>
      <c r="H503" s="230">
        <f t="shared" si="67"/>
        <v>0</v>
      </c>
      <c r="I503" s="230">
        <f t="shared" si="67"/>
        <v>0</v>
      </c>
      <c r="J503" s="230">
        <f t="shared" si="67"/>
        <v>188</v>
      </c>
      <c r="K503" s="230">
        <f t="shared" si="67"/>
        <v>125</v>
      </c>
      <c r="L503" s="230">
        <f t="shared" si="67"/>
        <v>283</v>
      </c>
      <c r="M503" s="230">
        <f t="shared" si="67"/>
        <v>60</v>
      </c>
      <c r="N503" s="637"/>
      <c r="O503" s="158"/>
      <c r="P503" s="782"/>
    </row>
    <row r="504" spans="1:16" s="2" customFormat="1" ht="30">
      <c r="A504" s="251"/>
      <c r="B504" s="36" t="s">
        <v>801</v>
      </c>
      <c r="C504" s="37"/>
      <c r="D504" s="37"/>
      <c r="E504" s="37"/>
      <c r="F504" s="37"/>
      <c r="G504" s="38"/>
      <c r="H504" s="38"/>
      <c r="I504" s="38"/>
      <c r="J504" s="38">
        <v>188</v>
      </c>
      <c r="K504" s="38">
        <v>125</v>
      </c>
      <c r="L504" s="38">
        <v>283</v>
      </c>
      <c r="M504" s="38">
        <v>60</v>
      </c>
      <c r="N504" s="179"/>
      <c r="O504" s="179"/>
      <c r="P504" s="781" t="s">
        <v>1058</v>
      </c>
    </row>
    <row r="505" spans="1:16" s="5" customFormat="1">
      <c r="A505" s="69"/>
      <c r="B505" s="145" t="s">
        <v>362</v>
      </c>
      <c r="C505" s="263"/>
      <c r="D505" s="263"/>
      <c r="E505" s="113"/>
      <c r="F505" s="67"/>
      <c r="G505" s="264">
        <f t="shared" ref="G505:M505" si="68">SUM(G506:G509)</f>
        <v>0</v>
      </c>
      <c r="H505" s="264">
        <f t="shared" si="68"/>
        <v>0</v>
      </c>
      <c r="I505" s="264">
        <f t="shared" si="68"/>
        <v>0</v>
      </c>
      <c r="J505" s="256">
        <f t="shared" si="68"/>
        <v>188</v>
      </c>
      <c r="K505" s="264">
        <f t="shared" si="68"/>
        <v>185</v>
      </c>
      <c r="L505" s="264">
        <f t="shared" si="68"/>
        <v>2823</v>
      </c>
      <c r="M505" s="264">
        <f t="shared" si="68"/>
        <v>10060</v>
      </c>
      <c r="N505" s="69"/>
      <c r="O505" s="67"/>
      <c r="P505" s="274"/>
    </row>
    <row r="506" spans="1:16" s="5" customFormat="1">
      <c r="A506" s="69"/>
      <c r="B506" s="145" t="s">
        <v>10</v>
      </c>
      <c r="C506" s="263"/>
      <c r="D506" s="263"/>
      <c r="E506" s="113"/>
      <c r="F506" s="67"/>
      <c r="G506" s="265">
        <f>G494</f>
        <v>0</v>
      </c>
      <c r="H506" s="265"/>
      <c r="I506" s="265"/>
      <c r="J506" s="257"/>
      <c r="K506" s="265"/>
      <c r="L506" s="265"/>
      <c r="M506" s="265"/>
      <c r="N506" s="69"/>
      <c r="O506" s="67"/>
      <c r="P506" s="274"/>
    </row>
    <row r="507" spans="1:16" s="5" customFormat="1">
      <c r="A507" s="69"/>
      <c r="B507" s="145" t="s">
        <v>11</v>
      </c>
      <c r="C507" s="263"/>
      <c r="D507" s="263"/>
      <c r="E507" s="113"/>
      <c r="F507" s="67"/>
      <c r="G507" s="265">
        <f>G496+G504</f>
        <v>0</v>
      </c>
      <c r="H507" s="265">
        <f t="shared" ref="H507:M507" si="69">H496+H504</f>
        <v>0</v>
      </c>
      <c r="I507" s="265">
        <f t="shared" si="69"/>
        <v>0</v>
      </c>
      <c r="J507" s="265">
        <f t="shared" si="69"/>
        <v>188</v>
      </c>
      <c r="K507" s="265">
        <f t="shared" si="69"/>
        <v>125</v>
      </c>
      <c r="L507" s="265">
        <f t="shared" si="69"/>
        <v>2703</v>
      </c>
      <c r="M507" s="265">
        <f t="shared" si="69"/>
        <v>10060</v>
      </c>
      <c r="N507" s="69"/>
      <c r="O507" s="67"/>
      <c r="P507" s="274"/>
    </row>
    <row r="508" spans="1:16" s="5" customFormat="1">
      <c r="A508" s="69"/>
      <c r="B508" s="145" t="s">
        <v>363</v>
      </c>
      <c r="C508" s="263"/>
      <c r="D508" s="263"/>
      <c r="E508" s="113"/>
      <c r="F508" s="67"/>
      <c r="G508" s="265">
        <f>G499+G500+G501</f>
        <v>0</v>
      </c>
      <c r="H508" s="265">
        <f t="shared" ref="H508:M508" si="70">H499+H500+H501</f>
        <v>0</v>
      </c>
      <c r="I508" s="265">
        <f t="shared" si="70"/>
        <v>0</v>
      </c>
      <c r="J508" s="265">
        <f t="shared" si="70"/>
        <v>0</v>
      </c>
      <c r="K508" s="265">
        <f t="shared" si="70"/>
        <v>60</v>
      </c>
      <c r="L508" s="265">
        <f t="shared" si="70"/>
        <v>120</v>
      </c>
      <c r="M508" s="265">
        <f t="shared" si="70"/>
        <v>0</v>
      </c>
      <c r="N508" s="69"/>
      <c r="O508" s="67"/>
      <c r="P508" s="274"/>
    </row>
    <row r="509" spans="1:16" s="5" customFormat="1">
      <c r="A509" s="69"/>
      <c r="B509" s="145" t="s">
        <v>364</v>
      </c>
      <c r="C509" s="263"/>
      <c r="D509" s="263"/>
      <c r="E509" s="113"/>
      <c r="F509" s="67"/>
      <c r="G509" s="265"/>
      <c r="H509" s="265"/>
      <c r="I509" s="265"/>
      <c r="J509" s="257"/>
      <c r="K509" s="265"/>
      <c r="L509" s="265"/>
      <c r="M509" s="265"/>
      <c r="N509" s="69"/>
      <c r="O509" s="67"/>
      <c r="P509" s="274"/>
    </row>
    <row r="510" spans="1:16" s="15" customFormat="1" ht="63" customHeight="1">
      <c r="A510" s="16"/>
      <c r="B510" s="33" t="s">
        <v>803</v>
      </c>
      <c r="C510" s="30" t="s">
        <v>802</v>
      </c>
      <c r="D510" s="79" t="s">
        <v>345</v>
      </c>
      <c r="E510" s="30" t="s">
        <v>383</v>
      </c>
      <c r="F510" s="30" t="s">
        <v>349</v>
      </c>
      <c r="G510" s="359"/>
      <c r="H510" s="359"/>
      <c r="I510" s="359">
        <v>173.9</v>
      </c>
      <c r="J510" s="359">
        <v>174</v>
      </c>
      <c r="K510" s="359">
        <v>174.1</v>
      </c>
      <c r="L510" s="359">
        <v>174.2</v>
      </c>
      <c r="M510" s="359">
        <v>174.3</v>
      </c>
      <c r="N510" s="239"/>
      <c r="O510" s="243"/>
      <c r="P510" s="243"/>
    </row>
    <row r="511" spans="1:16" s="2" customFormat="1" ht="25.5" customHeight="1">
      <c r="A511" s="725"/>
      <c r="B511" s="730" t="s">
        <v>804</v>
      </c>
      <c r="C511" s="584" t="s">
        <v>805</v>
      </c>
      <c r="D511" s="584" t="s">
        <v>345</v>
      </c>
      <c r="E511" s="30" t="s">
        <v>383</v>
      </c>
      <c r="F511" s="584" t="s">
        <v>807</v>
      </c>
      <c r="G511" s="179">
        <v>0</v>
      </c>
      <c r="H511" s="179">
        <v>1</v>
      </c>
      <c r="I511" s="179">
        <v>0</v>
      </c>
      <c r="J511" s="179">
        <v>0</v>
      </c>
      <c r="K511" s="179">
        <v>0</v>
      </c>
      <c r="L511" s="179">
        <v>0</v>
      </c>
      <c r="M511" s="179">
        <v>0</v>
      </c>
      <c r="N511" s="586" t="s">
        <v>11</v>
      </c>
      <c r="O511" s="170"/>
      <c r="P511" s="92"/>
    </row>
    <row r="512" spans="1:16" s="2" customFormat="1" ht="24.75" customHeight="1">
      <c r="A512" s="726"/>
      <c r="B512" s="731"/>
      <c r="C512" s="594"/>
      <c r="D512" s="594"/>
      <c r="E512" s="30" t="s">
        <v>346</v>
      </c>
      <c r="F512" s="594"/>
      <c r="G512" s="230">
        <f>G513</f>
        <v>46.8</v>
      </c>
      <c r="H512" s="230">
        <f t="shared" ref="H512:M512" si="71">H513</f>
        <v>35.299999999999997</v>
      </c>
      <c r="I512" s="230">
        <f t="shared" si="71"/>
        <v>0</v>
      </c>
      <c r="J512" s="230">
        <f t="shared" si="71"/>
        <v>0</v>
      </c>
      <c r="K512" s="230">
        <f t="shared" si="71"/>
        <v>0</v>
      </c>
      <c r="L512" s="230">
        <f t="shared" si="71"/>
        <v>0</v>
      </c>
      <c r="M512" s="230">
        <f t="shared" si="71"/>
        <v>0</v>
      </c>
      <c r="N512" s="585"/>
      <c r="O512" s="37"/>
      <c r="P512" s="92"/>
    </row>
    <row r="513" spans="1:16" s="2" customFormat="1" ht="78" customHeight="1">
      <c r="A513" s="181"/>
      <c r="B513" s="170" t="s">
        <v>806</v>
      </c>
      <c r="C513" s="38" t="s">
        <v>805</v>
      </c>
      <c r="D513" s="38" t="s">
        <v>345</v>
      </c>
      <c r="E513" s="37" t="s">
        <v>346</v>
      </c>
      <c r="F513" s="37" t="s">
        <v>545</v>
      </c>
      <c r="G513" s="183">
        <v>46.8</v>
      </c>
      <c r="H513" s="183">
        <v>35.299999999999997</v>
      </c>
      <c r="I513" s="183"/>
      <c r="J513" s="183"/>
      <c r="K513" s="191"/>
      <c r="L513" s="191"/>
      <c r="M513" s="191"/>
      <c r="N513" s="37" t="s">
        <v>11</v>
      </c>
      <c r="O513" s="37"/>
      <c r="P513" s="781" t="s">
        <v>1059</v>
      </c>
    </row>
    <row r="514" spans="1:16" s="5" customFormat="1">
      <c r="A514" s="69"/>
      <c r="B514" s="145" t="s">
        <v>362</v>
      </c>
      <c r="C514" s="263"/>
      <c r="D514" s="263"/>
      <c r="E514" s="113"/>
      <c r="F514" s="67"/>
      <c r="G514" s="264">
        <f>SUM(G515:G518)</f>
        <v>46.8</v>
      </c>
      <c r="H514" s="264">
        <f t="shared" ref="H514:M514" si="72">SUM(H515:H518)</f>
        <v>35.299999999999997</v>
      </c>
      <c r="I514" s="264">
        <f t="shared" si="72"/>
        <v>0</v>
      </c>
      <c r="J514" s="264">
        <f t="shared" si="72"/>
        <v>0</v>
      </c>
      <c r="K514" s="264">
        <f t="shared" si="72"/>
        <v>0</v>
      </c>
      <c r="L514" s="264">
        <f t="shared" si="72"/>
        <v>0</v>
      </c>
      <c r="M514" s="264">
        <f t="shared" si="72"/>
        <v>0</v>
      </c>
      <c r="N514" s="69"/>
      <c r="O514" s="67"/>
      <c r="P514" s="274"/>
    </row>
    <row r="515" spans="1:16" s="5" customFormat="1">
      <c r="A515" s="69"/>
      <c r="B515" s="145" t="s">
        <v>10</v>
      </c>
      <c r="C515" s="263"/>
      <c r="D515" s="263"/>
      <c r="E515" s="113"/>
      <c r="F515" s="67"/>
      <c r="G515" s="264"/>
      <c r="H515" s="264"/>
      <c r="I515" s="264"/>
      <c r="J515" s="264"/>
      <c r="K515" s="264"/>
      <c r="L515" s="264"/>
      <c r="M515" s="264"/>
      <c r="N515" s="69"/>
      <c r="O515" s="67"/>
      <c r="P515" s="274"/>
    </row>
    <row r="516" spans="1:16" s="5" customFormat="1">
      <c r="A516" s="69"/>
      <c r="B516" s="145" t="s">
        <v>11</v>
      </c>
      <c r="C516" s="263"/>
      <c r="D516" s="263"/>
      <c r="E516" s="113"/>
      <c r="F516" s="67"/>
      <c r="G516" s="265">
        <f>G513</f>
        <v>46.8</v>
      </c>
      <c r="H516" s="265">
        <f t="shared" ref="H516:M516" si="73">H513</f>
        <v>35.299999999999997</v>
      </c>
      <c r="I516" s="265">
        <f t="shared" si="73"/>
        <v>0</v>
      </c>
      <c r="J516" s="265">
        <f t="shared" si="73"/>
        <v>0</v>
      </c>
      <c r="K516" s="265">
        <f t="shared" si="73"/>
        <v>0</v>
      </c>
      <c r="L516" s="265">
        <f t="shared" si="73"/>
        <v>0</v>
      </c>
      <c r="M516" s="265">
        <f t="shared" si="73"/>
        <v>0</v>
      </c>
      <c r="N516" s="69"/>
      <c r="O516" s="67"/>
      <c r="P516" s="274"/>
    </row>
    <row r="517" spans="1:16" s="5" customFormat="1">
      <c r="A517" s="69"/>
      <c r="B517" s="145" t="s">
        <v>363</v>
      </c>
      <c r="C517" s="263"/>
      <c r="D517" s="263"/>
      <c r="E517" s="113"/>
      <c r="F517" s="67"/>
      <c r="G517" s="265">
        <v>0</v>
      </c>
      <c r="H517" s="265">
        <v>0</v>
      </c>
      <c r="I517" s="265">
        <f t="shared" ref="I517:M517" si="74">I512</f>
        <v>0</v>
      </c>
      <c r="J517" s="265">
        <f t="shared" si="74"/>
        <v>0</v>
      </c>
      <c r="K517" s="265">
        <f t="shared" si="74"/>
        <v>0</v>
      </c>
      <c r="L517" s="265">
        <f t="shared" si="74"/>
        <v>0</v>
      </c>
      <c r="M517" s="265">
        <f t="shared" si="74"/>
        <v>0</v>
      </c>
      <c r="N517" s="69"/>
      <c r="O517" s="67"/>
      <c r="P517" s="274"/>
    </row>
    <row r="518" spans="1:16" s="5" customFormat="1">
      <c r="A518" s="69"/>
      <c r="B518" s="145" t="s">
        <v>364</v>
      </c>
      <c r="C518" s="263"/>
      <c r="D518" s="263"/>
      <c r="E518" s="113"/>
      <c r="F518" s="67"/>
      <c r="G518" s="265">
        <v>0</v>
      </c>
      <c r="H518" s="265">
        <v>0</v>
      </c>
      <c r="I518" s="265">
        <f t="shared" ref="I518:M518" si="75">I513</f>
        <v>0</v>
      </c>
      <c r="J518" s="265">
        <f t="shared" si="75"/>
        <v>0</v>
      </c>
      <c r="K518" s="265">
        <f t="shared" si="75"/>
        <v>0</v>
      </c>
      <c r="L518" s="265">
        <f t="shared" si="75"/>
        <v>0</v>
      </c>
      <c r="M518" s="265">
        <f t="shared" si="75"/>
        <v>0</v>
      </c>
      <c r="N518" s="69"/>
      <c r="O518" s="67"/>
      <c r="P518" s="274"/>
    </row>
    <row r="519" spans="1:16" s="15" customFormat="1" ht="72.75" customHeight="1">
      <c r="A519" s="16"/>
      <c r="B519" s="33" t="s">
        <v>808</v>
      </c>
      <c r="C519" s="30" t="s">
        <v>809</v>
      </c>
      <c r="D519" s="79" t="s">
        <v>345</v>
      </c>
      <c r="E519" s="30" t="s">
        <v>383</v>
      </c>
      <c r="F519" s="30" t="s">
        <v>349</v>
      </c>
      <c r="G519" s="234">
        <f>G520</f>
        <v>1</v>
      </c>
      <c r="H519" s="234">
        <v>1</v>
      </c>
      <c r="I519" s="234">
        <v>1</v>
      </c>
      <c r="J519" s="234">
        <v>0</v>
      </c>
      <c r="K519" s="234">
        <v>1</v>
      </c>
      <c r="L519" s="234">
        <f>L520</f>
        <v>0</v>
      </c>
      <c r="M519" s="234">
        <f>M520</f>
        <v>0</v>
      </c>
      <c r="N519" s="239"/>
      <c r="O519" s="243"/>
      <c r="P519" s="243"/>
    </row>
    <row r="520" spans="1:16" ht="26.25" customHeight="1">
      <c r="A520" s="697"/>
      <c r="B520" s="704" t="s">
        <v>810</v>
      </c>
      <c r="C520" s="584" t="s">
        <v>436</v>
      </c>
      <c r="D520" s="584" t="s">
        <v>345</v>
      </c>
      <c r="E520" s="30" t="s">
        <v>383</v>
      </c>
      <c r="F520" s="584" t="s">
        <v>571</v>
      </c>
      <c r="G520" s="179">
        <v>1</v>
      </c>
      <c r="H520" s="179"/>
      <c r="I520" s="242"/>
      <c r="J520" s="179">
        <v>8</v>
      </c>
      <c r="K520" s="179">
        <v>2</v>
      </c>
      <c r="L520" s="179"/>
      <c r="M520" s="179"/>
      <c r="N520" s="586" t="s">
        <v>215</v>
      </c>
      <c r="O520" s="158"/>
      <c r="P520" s="158"/>
    </row>
    <row r="521" spans="1:16" ht="37.5" customHeight="1">
      <c r="A521" s="698"/>
      <c r="B521" s="705"/>
      <c r="C521" s="594"/>
      <c r="D521" s="594"/>
      <c r="E521" s="30" t="s">
        <v>346</v>
      </c>
      <c r="F521" s="594"/>
      <c r="G521" s="230">
        <f>G522+G523+G524+G525+G526+G527+G528+G529+G530+G531+G532+G533+G534+G535</f>
        <v>56</v>
      </c>
      <c r="H521" s="230">
        <f t="shared" ref="H521:M521" si="76">H522+H523+H524+H525+H526+H527+H528+H529+H530+H531+H532+H533+H534+H535</f>
        <v>0</v>
      </c>
      <c r="I521" s="230">
        <f t="shared" si="76"/>
        <v>30.5</v>
      </c>
      <c r="J521" s="230">
        <f t="shared" si="76"/>
        <v>1295</v>
      </c>
      <c r="K521" s="230">
        <f t="shared" si="76"/>
        <v>1210</v>
      </c>
      <c r="L521" s="230">
        <f t="shared" si="76"/>
        <v>0</v>
      </c>
      <c r="M521" s="230">
        <f t="shared" si="76"/>
        <v>0</v>
      </c>
      <c r="N521" s="585"/>
      <c r="O521" s="158"/>
      <c r="P521" s="351"/>
    </row>
    <row r="522" spans="1:16" s="2" customFormat="1" ht="34.5" customHeight="1">
      <c r="A522" s="720"/>
      <c r="B522" s="732" t="s">
        <v>811</v>
      </c>
      <c r="C522" s="571" t="s">
        <v>436</v>
      </c>
      <c r="D522" s="571" t="s">
        <v>345</v>
      </c>
      <c r="E522" s="571" t="s">
        <v>823</v>
      </c>
      <c r="F522" s="571" t="s">
        <v>760</v>
      </c>
      <c r="G522" s="266"/>
      <c r="H522" s="266"/>
      <c r="I522" s="266"/>
      <c r="J522" s="266">
        <v>630</v>
      </c>
      <c r="K522" s="12"/>
      <c r="L522" s="276"/>
      <c r="M522" s="276"/>
      <c r="N522" s="198" t="s">
        <v>10</v>
      </c>
      <c r="O522" s="37"/>
      <c r="P522" s="786" t="s">
        <v>1060</v>
      </c>
    </row>
    <row r="523" spans="1:16" s="2" customFormat="1" ht="31.5" customHeight="1">
      <c r="A523" s="721"/>
      <c r="B523" s="733"/>
      <c r="C523" s="572"/>
      <c r="D523" s="572"/>
      <c r="E523" s="572"/>
      <c r="F523" s="572"/>
      <c r="G523" s="183"/>
      <c r="H523" s="183"/>
      <c r="I523" s="183">
        <v>30.5</v>
      </c>
      <c r="J523" s="183">
        <v>70</v>
      </c>
      <c r="K523" s="183"/>
      <c r="L523" s="162"/>
      <c r="M523" s="162"/>
      <c r="N523" s="37" t="s">
        <v>11</v>
      </c>
      <c r="O523" s="37"/>
      <c r="P523" s="787"/>
    </row>
    <row r="524" spans="1:16" s="2" customFormat="1" ht="35.25" customHeight="1">
      <c r="A524" s="720"/>
      <c r="B524" s="732" t="s">
        <v>812</v>
      </c>
      <c r="C524" s="571" t="s">
        <v>436</v>
      </c>
      <c r="D524" s="571" t="s">
        <v>345</v>
      </c>
      <c r="E524" s="571" t="s">
        <v>823</v>
      </c>
      <c r="F524" s="571" t="s">
        <v>760</v>
      </c>
      <c r="G524" s="266"/>
      <c r="H524" s="266"/>
      <c r="I524" s="266"/>
      <c r="J524" s="266">
        <v>200</v>
      </c>
      <c r="K524" s="12">
        <v>400</v>
      </c>
      <c r="L524" s="276"/>
      <c r="M524" s="276"/>
      <c r="N524" s="198" t="s">
        <v>10</v>
      </c>
      <c r="O524" s="37"/>
      <c r="P524" s="791" t="s">
        <v>1061</v>
      </c>
    </row>
    <row r="525" spans="1:16" s="2" customFormat="1" ht="32.25" customHeight="1">
      <c r="A525" s="721"/>
      <c r="B525" s="733"/>
      <c r="C525" s="572"/>
      <c r="D525" s="572"/>
      <c r="E525" s="572"/>
      <c r="F525" s="572"/>
      <c r="G525" s="183"/>
      <c r="H525" s="183"/>
      <c r="I525" s="183"/>
      <c r="J525" s="183">
        <v>20</v>
      </c>
      <c r="K525" s="183">
        <v>40</v>
      </c>
      <c r="L525" s="162"/>
      <c r="M525" s="162"/>
      <c r="N525" s="37" t="s">
        <v>11</v>
      </c>
      <c r="O525" s="37"/>
      <c r="P525" s="792"/>
    </row>
    <row r="526" spans="1:16" s="2" customFormat="1" ht="36" customHeight="1">
      <c r="A526" s="720"/>
      <c r="B526" s="579" t="s">
        <v>813</v>
      </c>
      <c r="C526" s="571" t="s">
        <v>436</v>
      </c>
      <c r="D526" s="571" t="s">
        <v>345</v>
      </c>
      <c r="E526" s="571" t="s">
        <v>823</v>
      </c>
      <c r="F526" s="571" t="s">
        <v>760</v>
      </c>
      <c r="G526" s="38"/>
      <c r="H526" s="38"/>
      <c r="I526" s="38"/>
      <c r="J526" s="38">
        <v>150</v>
      </c>
      <c r="K526" s="38">
        <v>700</v>
      </c>
      <c r="L526" s="38"/>
      <c r="M526" s="38"/>
      <c r="N526" s="37" t="s">
        <v>10</v>
      </c>
      <c r="O526" s="37"/>
      <c r="P526" s="791" t="s">
        <v>1062</v>
      </c>
    </row>
    <row r="527" spans="1:16" s="2" customFormat="1" ht="45" customHeight="1">
      <c r="A527" s="721"/>
      <c r="B527" s="581"/>
      <c r="C527" s="572"/>
      <c r="D527" s="572"/>
      <c r="E527" s="572"/>
      <c r="F527" s="572"/>
      <c r="G527" s="183"/>
      <c r="H527" s="183"/>
      <c r="I527" s="183"/>
      <c r="J527" s="183">
        <v>15</v>
      </c>
      <c r="K527" s="183">
        <v>70</v>
      </c>
      <c r="L527" s="191"/>
      <c r="M527" s="191"/>
      <c r="N527" s="37" t="s">
        <v>11</v>
      </c>
      <c r="O527" s="37"/>
      <c r="P527" s="792"/>
    </row>
    <row r="528" spans="1:16" s="2" customFormat="1" ht="30" customHeight="1">
      <c r="A528" s="247"/>
      <c r="B528" s="139" t="s">
        <v>814</v>
      </c>
      <c r="C528" s="198" t="s">
        <v>436</v>
      </c>
      <c r="D528" s="198" t="s">
        <v>345</v>
      </c>
      <c r="E528" s="198" t="s">
        <v>824</v>
      </c>
      <c r="F528" s="198" t="s">
        <v>760</v>
      </c>
      <c r="G528" s="183"/>
      <c r="H528" s="183"/>
      <c r="I528" s="183"/>
      <c r="J528" s="183">
        <v>30</v>
      </c>
      <c r="K528" s="183"/>
      <c r="L528" s="191"/>
      <c r="M528" s="191"/>
      <c r="N528" s="37" t="s">
        <v>11</v>
      </c>
      <c r="O528" s="37"/>
      <c r="P528" s="790" t="s">
        <v>1063</v>
      </c>
    </row>
    <row r="529" spans="1:16" s="2" customFormat="1" ht="45">
      <c r="A529" s="181"/>
      <c r="B529" s="139" t="s">
        <v>815</v>
      </c>
      <c r="C529" s="198" t="s">
        <v>436</v>
      </c>
      <c r="D529" s="198" t="s">
        <v>345</v>
      </c>
      <c r="E529" s="198" t="s">
        <v>824</v>
      </c>
      <c r="F529" s="198" t="s">
        <v>760</v>
      </c>
      <c r="G529" s="183"/>
      <c r="H529" s="183"/>
      <c r="I529" s="183"/>
      <c r="J529" s="183">
        <v>30</v>
      </c>
      <c r="K529" s="183"/>
      <c r="L529" s="191"/>
      <c r="M529" s="191"/>
      <c r="N529" s="37" t="s">
        <v>11</v>
      </c>
      <c r="O529" s="37"/>
      <c r="P529" s="790" t="s">
        <v>1063</v>
      </c>
    </row>
    <row r="530" spans="1:16" s="2" customFormat="1" ht="45">
      <c r="A530" s="181"/>
      <c r="B530" s="139" t="s">
        <v>816</v>
      </c>
      <c r="C530" s="198" t="s">
        <v>436</v>
      </c>
      <c r="D530" s="198" t="s">
        <v>345</v>
      </c>
      <c r="E530" s="198" t="s">
        <v>825</v>
      </c>
      <c r="F530" s="198" t="s">
        <v>760</v>
      </c>
      <c r="G530" s="183"/>
      <c r="H530" s="183"/>
      <c r="I530" s="183"/>
      <c r="J530" s="183">
        <v>30</v>
      </c>
      <c r="K530" s="183"/>
      <c r="L530" s="191"/>
      <c r="M530" s="191"/>
      <c r="N530" s="37" t="s">
        <v>11</v>
      </c>
      <c r="O530" s="37"/>
      <c r="P530" s="790" t="s">
        <v>1063</v>
      </c>
    </row>
    <row r="531" spans="1:16" s="2" customFormat="1" ht="45">
      <c r="A531" s="181"/>
      <c r="B531" s="139" t="s">
        <v>817</v>
      </c>
      <c r="C531" s="198" t="s">
        <v>436</v>
      </c>
      <c r="D531" s="198" t="s">
        <v>345</v>
      </c>
      <c r="E531" s="198" t="s">
        <v>825</v>
      </c>
      <c r="F531" s="198" t="s">
        <v>760</v>
      </c>
      <c r="G531" s="183"/>
      <c r="H531" s="183"/>
      <c r="I531" s="183"/>
      <c r="J531" s="183">
        <v>30</v>
      </c>
      <c r="K531" s="183"/>
      <c r="L531" s="191"/>
      <c r="M531" s="191"/>
      <c r="N531" s="37" t="s">
        <v>11</v>
      </c>
      <c r="O531" s="37"/>
      <c r="P531" s="790" t="s">
        <v>1063</v>
      </c>
    </row>
    <row r="532" spans="1:16" s="2" customFormat="1" ht="45">
      <c r="A532" s="181"/>
      <c r="B532" s="139" t="s">
        <v>818</v>
      </c>
      <c r="C532" s="198" t="s">
        <v>436</v>
      </c>
      <c r="D532" s="198" t="s">
        <v>345</v>
      </c>
      <c r="E532" s="198" t="s">
        <v>824</v>
      </c>
      <c r="F532" s="198" t="s">
        <v>760</v>
      </c>
      <c r="G532" s="183"/>
      <c r="H532" s="183"/>
      <c r="I532" s="183"/>
      <c r="J532" s="183">
        <v>30</v>
      </c>
      <c r="K532" s="183"/>
      <c r="L532" s="191"/>
      <c r="M532" s="191"/>
      <c r="N532" s="37" t="s">
        <v>11</v>
      </c>
      <c r="O532" s="37"/>
      <c r="P532" s="790" t="s">
        <v>1063</v>
      </c>
    </row>
    <row r="533" spans="1:16" s="2" customFormat="1" ht="45">
      <c r="A533" s="181"/>
      <c r="B533" s="139" t="s">
        <v>819</v>
      </c>
      <c r="C533" s="198" t="s">
        <v>436</v>
      </c>
      <c r="D533" s="198" t="s">
        <v>345</v>
      </c>
      <c r="E533" s="198" t="s">
        <v>825</v>
      </c>
      <c r="F533" s="198" t="s">
        <v>760</v>
      </c>
      <c r="G533" s="183"/>
      <c r="H533" s="183"/>
      <c r="I533" s="183"/>
      <c r="J533" s="183">
        <v>30</v>
      </c>
      <c r="K533" s="183"/>
      <c r="L533" s="191"/>
      <c r="M533" s="191"/>
      <c r="N533" s="37" t="s">
        <v>11</v>
      </c>
      <c r="O533" s="37"/>
      <c r="P533" s="790" t="s">
        <v>1063</v>
      </c>
    </row>
    <row r="534" spans="1:16" s="2" customFormat="1" ht="45">
      <c r="A534" s="181"/>
      <c r="B534" s="139" t="s">
        <v>820</v>
      </c>
      <c r="C534" s="198" t="s">
        <v>436</v>
      </c>
      <c r="D534" s="198" t="s">
        <v>345</v>
      </c>
      <c r="E534" s="198" t="s">
        <v>824</v>
      </c>
      <c r="F534" s="198" t="s">
        <v>760</v>
      </c>
      <c r="G534" s="183"/>
      <c r="H534" s="183"/>
      <c r="I534" s="183"/>
      <c r="J534" s="183">
        <v>30</v>
      </c>
      <c r="K534" s="183"/>
      <c r="L534" s="191"/>
      <c r="M534" s="191"/>
      <c r="N534" s="37" t="s">
        <v>11</v>
      </c>
      <c r="O534" s="37"/>
      <c r="P534" s="790" t="s">
        <v>1063</v>
      </c>
    </row>
    <row r="535" spans="1:16" s="2" customFormat="1" ht="81.75" customHeight="1">
      <c r="A535" s="181"/>
      <c r="B535" s="561" t="s">
        <v>821</v>
      </c>
      <c r="C535" s="51" t="s">
        <v>822</v>
      </c>
      <c r="D535" s="51" t="s">
        <v>358</v>
      </c>
      <c r="E535" s="51" t="s">
        <v>825</v>
      </c>
      <c r="F535" s="51" t="s">
        <v>760</v>
      </c>
      <c r="G535" s="98">
        <v>56</v>
      </c>
      <c r="H535" s="98"/>
      <c r="I535" s="98"/>
      <c r="J535" s="98"/>
      <c r="K535" s="98"/>
      <c r="L535" s="98"/>
      <c r="M535" s="98"/>
      <c r="N535" s="161" t="s">
        <v>366</v>
      </c>
      <c r="O535" s="37"/>
      <c r="P535" s="785" t="s">
        <v>1062</v>
      </c>
    </row>
    <row r="536" spans="1:16" s="5" customFormat="1">
      <c r="A536" s="69"/>
      <c r="B536" s="145" t="s">
        <v>362</v>
      </c>
      <c r="C536" s="263"/>
      <c r="D536" s="263"/>
      <c r="E536" s="113"/>
      <c r="F536" s="67"/>
      <c r="G536" s="264">
        <f>SUM(G537:G540)</f>
        <v>56</v>
      </c>
      <c r="H536" s="264">
        <f t="shared" ref="H536:M536" si="77">SUM(H537:H540)</f>
        <v>0</v>
      </c>
      <c r="I536" s="264">
        <f t="shared" si="77"/>
        <v>30.5</v>
      </c>
      <c r="J536" s="264">
        <f t="shared" si="77"/>
        <v>1295</v>
      </c>
      <c r="K536" s="264">
        <f t="shared" si="77"/>
        <v>1210</v>
      </c>
      <c r="L536" s="264">
        <f t="shared" si="77"/>
        <v>0</v>
      </c>
      <c r="M536" s="264">
        <f t="shared" si="77"/>
        <v>0</v>
      </c>
      <c r="N536" s="69"/>
      <c r="O536" s="67"/>
      <c r="P536" s="274"/>
    </row>
    <row r="537" spans="1:16" s="5" customFormat="1">
      <c r="A537" s="69"/>
      <c r="B537" s="145" t="s">
        <v>10</v>
      </c>
      <c r="C537" s="263"/>
      <c r="D537" s="263"/>
      <c r="E537" s="113"/>
      <c r="F537" s="67"/>
      <c r="G537" s="265">
        <f>G522+G524+G526</f>
        <v>0</v>
      </c>
      <c r="H537" s="265">
        <f t="shared" ref="H537:M537" si="78">H522+H524+H526</f>
        <v>0</v>
      </c>
      <c r="I537" s="265">
        <f t="shared" si="78"/>
        <v>0</v>
      </c>
      <c r="J537" s="265">
        <f t="shared" si="78"/>
        <v>980</v>
      </c>
      <c r="K537" s="265">
        <f t="shared" si="78"/>
        <v>1100</v>
      </c>
      <c r="L537" s="265">
        <f t="shared" si="78"/>
        <v>0</v>
      </c>
      <c r="M537" s="265">
        <f t="shared" si="78"/>
        <v>0</v>
      </c>
      <c r="N537" s="69"/>
      <c r="O537" s="67"/>
      <c r="P537" s="274"/>
    </row>
    <row r="538" spans="1:16" s="5" customFormat="1">
      <c r="A538" s="69"/>
      <c r="B538" s="145" t="s">
        <v>11</v>
      </c>
      <c r="C538" s="263"/>
      <c r="D538" s="263"/>
      <c r="E538" s="113"/>
      <c r="F538" s="67"/>
      <c r="G538" s="265">
        <f>G523+G525+G527+G528+G529+G530+G531+G532+G533+G534</f>
        <v>0</v>
      </c>
      <c r="H538" s="265">
        <f t="shared" ref="H538:M538" si="79">H523+H525+H527+H528+H529+H530+H531+H532+H533+H534</f>
        <v>0</v>
      </c>
      <c r="I538" s="265">
        <f t="shared" si="79"/>
        <v>30.5</v>
      </c>
      <c r="J538" s="265">
        <f t="shared" si="79"/>
        <v>315</v>
      </c>
      <c r="K538" s="265">
        <f t="shared" si="79"/>
        <v>110</v>
      </c>
      <c r="L538" s="265">
        <f t="shared" si="79"/>
        <v>0</v>
      </c>
      <c r="M538" s="265">
        <f t="shared" si="79"/>
        <v>0</v>
      </c>
      <c r="N538" s="69"/>
      <c r="O538" s="67"/>
      <c r="P538" s="274"/>
    </row>
    <row r="539" spans="1:16" s="5" customFormat="1">
      <c r="A539" s="69"/>
      <c r="B539" s="145" t="s">
        <v>363</v>
      </c>
      <c r="C539" s="263"/>
      <c r="D539" s="263"/>
      <c r="E539" s="113"/>
      <c r="F539" s="67"/>
      <c r="G539" s="265"/>
      <c r="H539" s="265"/>
      <c r="I539" s="265"/>
      <c r="J539" s="257"/>
      <c r="K539" s="265"/>
      <c r="L539" s="265">
        <f>L531+L532</f>
        <v>0</v>
      </c>
      <c r="M539" s="265"/>
      <c r="N539" s="69"/>
      <c r="O539" s="67"/>
      <c r="P539" s="274"/>
    </row>
    <row r="540" spans="1:16" s="5" customFormat="1">
      <c r="A540" s="69"/>
      <c r="B540" s="145" t="s">
        <v>364</v>
      </c>
      <c r="C540" s="263"/>
      <c r="D540" s="263"/>
      <c r="E540" s="113"/>
      <c r="F540" s="67"/>
      <c r="G540" s="265">
        <f>G535</f>
        <v>56</v>
      </c>
      <c r="H540" s="265">
        <f t="shared" ref="H540:M540" si="80">H535</f>
        <v>0</v>
      </c>
      <c r="I540" s="265">
        <f t="shared" si="80"/>
        <v>0</v>
      </c>
      <c r="J540" s="265">
        <f t="shared" si="80"/>
        <v>0</v>
      </c>
      <c r="K540" s="265">
        <f t="shared" si="80"/>
        <v>0</v>
      </c>
      <c r="L540" s="265">
        <f t="shared" si="80"/>
        <v>0</v>
      </c>
      <c r="M540" s="265">
        <f t="shared" si="80"/>
        <v>0</v>
      </c>
      <c r="N540" s="69"/>
      <c r="O540" s="67"/>
      <c r="P540" s="274"/>
    </row>
    <row r="541" spans="1:16" s="15" customFormat="1" ht="81" customHeight="1">
      <c r="A541" s="16"/>
      <c r="B541" s="33" t="s">
        <v>826</v>
      </c>
      <c r="C541" s="30" t="s">
        <v>827</v>
      </c>
      <c r="D541" s="79" t="s">
        <v>345</v>
      </c>
      <c r="E541" s="30" t="s">
        <v>57</v>
      </c>
      <c r="F541" s="30" t="s">
        <v>349</v>
      </c>
      <c r="G541" s="234">
        <v>53.5</v>
      </c>
      <c r="H541" s="234">
        <v>46</v>
      </c>
      <c r="I541" s="278">
        <v>38.5</v>
      </c>
      <c r="J541" s="234">
        <v>31</v>
      </c>
      <c r="K541" s="234">
        <v>23.5</v>
      </c>
      <c r="L541" s="234">
        <v>16</v>
      </c>
      <c r="M541" s="30">
        <v>16</v>
      </c>
      <c r="N541" s="239"/>
      <c r="O541" s="243"/>
      <c r="P541" s="243"/>
    </row>
    <row r="542" spans="1:16" ht="26.25" customHeight="1">
      <c r="A542" s="697"/>
      <c r="B542" s="704" t="s">
        <v>828</v>
      </c>
      <c r="C542" s="571" t="s">
        <v>829</v>
      </c>
      <c r="D542" s="571" t="s">
        <v>345</v>
      </c>
      <c r="E542" s="37" t="s">
        <v>383</v>
      </c>
      <c r="F542" s="571" t="s">
        <v>347</v>
      </c>
      <c r="G542" s="32">
        <v>0</v>
      </c>
      <c r="H542" s="32">
        <v>0</v>
      </c>
      <c r="I542" s="190">
        <v>1</v>
      </c>
      <c r="J542" s="32">
        <v>0</v>
      </c>
      <c r="K542" s="32">
        <v>0</v>
      </c>
      <c r="L542" s="32">
        <v>0</v>
      </c>
      <c r="M542" s="32">
        <v>0</v>
      </c>
      <c r="N542" s="571" t="s">
        <v>10</v>
      </c>
      <c r="O542" s="158"/>
      <c r="P542" s="595" t="s">
        <v>831</v>
      </c>
    </row>
    <row r="543" spans="1:16" ht="26.25" customHeight="1">
      <c r="A543" s="698"/>
      <c r="B543" s="581"/>
      <c r="C543" s="572"/>
      <c r="D543" s="572"/>
      <c r="E543" s="37" t="s">
        <v>346</v>
      </c>
      <c r="F543" s="572"/>
      <c r="G543" s="85"/>
      <c r="H543" s="85">
        <v>28200</v>
      </c>
      <c r="I543" s="85">
        <v>31800</v>
      </c>
      <c r="J543" s="85"/>
      <c r="K543" s="85"/>
      <c r="L543" s="85"/>
      <c r="M543" s="157">
        <v>0</v>
      </c>
      <c r="N543" s="572"/>
      <c r="O543" s="158"/>
      <c r="P543" s="596"/>
    </row>
    <row r="544" spans="1:16" ht="26.25" customHeight="1">
      <c r="A544" s="697"/>
      <c r="B544" s="704" t="s">
        <v>830</v>
      </c>
      <c r="C544" s="571" t="s">
        <v>829</v>
      </c>
      <c r="D544" s="571" t="s">
        <v>345</v>
      </c>
      <c r="E544" s="37" t="s">
        <v>383</v>
      </c>
      <c r="F544" s="571" t="s">
        <v>349</v>
      </c>
      <c r="G544" s="32"/>
      <c r="H544" s="32"/>
      <c r="I544" s="190"/>
      <c r="J544" s="32">
        <v>1</v>
      </c>
      <c r="K544" s="32"/>
      <c r="L544" s="32"/>
      <c r="M544" s="32"/>
      <c r="N544" s="571" t="s">
        <v>366</v>
      </c>
      <c r="O544" s="158"/>
      <c r="P544" s="595" t="s">
        <v>374</v>
      </c>
    </row>
    <row r="545" spans="1:19" s="422" customFormat="1" ht="27" customHeight="1">
      <c r="A545" s="698"/>
      <c r="B545" s="581"/>
      <c r="C545" s="572"/>
      <c r="D545" s="572"/>
      <c r="E545" s="37" t="s">
        <v>346</v>
      </c>
      <c r="F545" s="572"/>
      <c r="G545" s="85"/>
      <c r="H545" s="85"/>
      <c r="I545" s="85"/>
      <c r="J545" s="85">
        <v>150</v>
      </c>
      <c r="K545" s="85"/>
      <c r="L545" s="85"/>
      <c r="M545" s="85"/>
      <c r="N545" s="572"/>
      <c r="O545" s="158"/>
      <c r="P545" s="596"/>
    </row>
    <row r="546" spans="1:19" s="5" customFormat="1">
      <c r="A546" s="69"/>
      <c r="B546" s="145" t="s">
        <v>362</v>
      </c>
      <c r="C546" s="263"/>
      <c r="D546" s="263"/>
      <c r="E546" s="113"/>
      <c r="F546" s="67"/>
      <c r="G546" s="264">
        <f>SUM(G547:G550)</f>
        <v>0</v>
      </c>
      <c r="H546" s="264">
        <f t="shared" ref="H546:M546" si="81">SUM(H547:H550)</f>
        <v>28200</v>
      </c>
      <c r="I546" s="264">
        <f t="shared" si="81"/>
        <v>31800</v>
      </c>
      <c r="J546" s="264">
        <f t="shared" si="81"/>
        <v>150</v>
      </c>
      <c r="K546" s="264">
        <f t="shared" si="81"/>
        <v>0</v>
      </c>
      <c r="L546" s="264">
        <f t="shared" si="81"/>
        <v>0</v>
      </c>
      <c r="M546" s="264">
        <f t="shared" si="81"/>
        <v>0</v>
      </c>
      <c r="N546" s="69"/>
      <c r="O546" s="67"/>
      <c r="P546" s="274"/>
    </row>
    <row r="547" spans="1:19" s="5" customFormat="1">
      <c r="A547" s="69"/>
      <c r="B547" s="145" t="s">
        <v>10</v>
      </c>
      <c r="C547" s="263"/>
      <c r="D547" s="263"/>
      <c r="E547" s="113"/>
      <c r="F547" s="67"/>
      <c r="G547" s="265"/>
      <c r="H547" s="265">
        <f>H543</f>
        <v>28200</v>
      </c>
      <c r="I547" s="265">
        <f>I543</f>
        <v>31800</v>
      </c>
      <c r="J547" s="257"/>
      <c r="K547" s="265"/>
      <c r="L547" s="265"/>
      <c r="M547" s="265"/>
      <c r="N547" s="69"/>
      <c r="O547" s="67"/>
      <c r="P547" s="274"/>
    </row>
    <row r="548" spans="1:19" s="5" customFormat="1">
      <c r="A548" s="69"/>
      <c r="B548" s="145" t="s">
        <v>11</v>
      </c>
      <c r="C548" s="263"/>
      <c r="D548" s="263"/>
      <c r="E548" s="113"/>
      <c r="F548" s="67"/>
      <c r="G548" s="265"/>
      <c r="H548" s="265"/>
      <c r="I548" s="265"/>
      <c r="J548" s="257"/>
      <c r="K548" s="265"/>
      <c r="L548" s="265"/>
      <c r="M548" s="265"/>
      <c r="N548" s="69"/>
      <c r="O548" s="67"/>
      <c r="P548" s="274"/>
    </row>
    <row r="549" spans="1:19" s="5" customFormat="1">
      <c r="A549" s="69"/>
      <c r="B549" s="145" t="s">
        <v>363</v>
      </c>
      <c r="C549" s="263"/>
      <c r="D549" s="263"/>
      <c r="E549" s="113"/>
      <c r="F549" s="67"/>
      <c r="G549" s="265"/>
      <c r="H549" s="265"/>
      <c r="I549" s="265"/>
      <c r="J549" s="257"/>
      <c r="K549" s="265"/>
      <c r="L549" s="265"/>
      <c r="M549" s="265"/>
      <c r="N549" s="69"/>
      <c r="O549" s="67"/>
      <c r="P549" s="274"/>
    </row>
    <row r="550" spans="1:19" s="5" customFormat="1">
      <c r="A550" s="69"/>
      <c r="B550" s="145" t="s">
        <v>364</v>
      </c>
      <c r="C550" s="263"/>
      <c r="D550" s="263"/>
      <c r="E550" s="113"/>
      <c r="F550" s="67"/>
      <c r="G550" s="265"/>
      <c r="H550" s="265"/>
      <c r="I550" s="265"/>
      <c r="J550" s="257">
        <f>J545</f>
        <v>150</v>
      </c>
      <c r="K550" s="265"/>
      <c r="L550" s="265"/>
      <c r="M550" s="265"/>
      <c r="N550" s="69"/>
      <c r="O550" s="67"/>
      <c r="P550" s="274"/>
    </row>
    <row r="551" spans="1:19" ht="83.25" customHeight="1">
      <c r="A551" s="34"/>
      <c r="B551" s="33" t="s">
        <v>832</v>
      </c>
      <c r="C551" s="30" t="s">
        <v>833</v>
      </c>
      <c r="D551" s="79" t="s">
        <v>345</v>
      </c>
      <c r="E551" s="30" t="s">
        <v>57</v>
      </c>
      <c r="F551" s="30" t="s">
        <v>349</v>
      </c>
      <c r="G551" s="355">
        <v>63.4</v>
      </c>
      <c r="H551" s="355">
        <v>63.6</v>
      </c>
      <c r="I551" s="355">
        <v>63.7</v>
      </c>
      <c r="J551" s="355">
        <v>63.9</v>
      </c>
      <c r="K551" s="355">
        <v>64</v>
      </c>
      <c r="L551" s="355">
        <v>64.3</v>
      </c>
      <c r="M551" s="356">
        <v>64.400000000000006</v>
      </c>
      <c r="N551" s="239"/>
      <c r="O551" s="158"/>
      <c r="P551" s="351"/>
    </row>
    <row r="552" spans="1:19" ht="17.25" customHeight="1">
      <c r="A552" s="697"/>
      <c r="B552" s="704" t="s">
        <v>834</v>
      </c>
      <c r="C552" s="584" t="s">
        <v>835</v>
      </c>
      <c r="D552" s="584" t="s">
        <v>345</v>
      </c>
      <c r="E552" s="30" t="s">
        <v>383</v>
      </c>
      <c r="F552" s="584" t="s">
        <v>760</v>
      </c>
      <c r="G552" s="30"/>
      <c r="H552" s="30">
        <v>1</v>
      </c>
      <c r="I552" s="357">
        <v>4</v>
      </c>
      <c r="J552" s="30">
        <v>8</v>
      </c>
      <c r="K552" s="30">
        <v>8</v>
      </c>
      <c r="L552" s="30">
        <v>2</v>
      </c>
      <c r="M552" s="30"/>
      <c r="N552" s="586" t="s">
        <v>11</v>
      </c>
      <c r="O552" s="158"/>
      <c r="P552" s="158"/>
      <c r="Q552" s="591"/>
      <c r="R552" s="593"/>
      <c r="S552" s="593"/>
    </row>
    <row r="553" spans="1:19" ht="49.5" customHeight="1">
      <c r="A553" s="698"/>
      <c r="B553" s="705"/>
      <c r="C553" s="594"/>
      <c r="D553" s="594"/>
      <c r="E553" s="30" t="s">
        <v>346</v>
      </c>
      <c r="F553" s="594"/>
      <c r="G553" s="357">
        <f>G554+G555+G556+G557+G558+G559+G560+G561+G562+G563+G564+G565+G566+G567+G568+G569+G570+G571+G572+G573+G574+G575+G576</f>
        <v>302.5</v>
      </c>
      <c r="H553" s="357">
        <f t="shared" ref="H553:M553" si="82">H554+H555+H556+H557+H558+H559+H560+H561+H562+H563+H564+H565+H566+H567+H568+H569+H570+H571+H572+H573+H574+H575+H576</f>
        <v>586.9</v>
      </c>
      <c r="I553" s="357">
        <f t="shared" si="82"/>
        <v>994</v>
      </c>
      <c r="J553" s="357">
        <f t="shared" si="82"/>
        <v>1414</v>
      </c>
      <c r="K553" s="357">
        <f t="shared" si="82"/>
        <v>1141</v>
      </c>
      <c r="L553" s="357">
        <f t="shared" si="82"/>
        <v>420</v>
      </c>
      <c r="M553" s="357">
        <f t="shared" si="82"/>
        <v>0</v>
      </c>
      <c r="N553" s="585"/>
      <c r="O553" s="158"/>
      <c r="P553" s="351"/>
      <c r="Q553" s="592"/>
      <c r="R553" s="594"/>
      <c r="S553" s="594"/>
    </row>
    <row r="554" spans="1:19" s="2" customFormat="1" ht="47.25">
      <c r="A554" s="181"/>
      <c r="B554" s="36" t="s">
        <v>836</v>
      </c>
      <c r="C554" s="51" t="s">
        <v>822</v>
      </c>
      <c r="D554" s="51" t="s">
        <v>358</v>
      </c>
      <c r="E554" s="37" t="s">
        <v>346</v>
      </c>
      <c r="F554" s="99" t="s">
        <v>760</v>
      </c>
      <c r="G554" s="183">
        <v>157.30000000000001</v>
      </c>
      <c r="H554" s="183">
        <v>586.9</v>
      </c>
      <c r="I554" s="183"/>
      <c r="J554" s="183"/>
      <c r="K554" s="183"/>
      <c r="L554" s="191"/>
      <c r="M554" s="191"/>
      <c r="N554" s="37" t="s">
        <v>11</v>
      </c>
      <c r="O554" s="37"/>
      <c r="P554" s="793" t="s">
        <v>1064</v>
      </c>
      <c r="Q554" s="354"/>
      <c r="R554" s="353"/>
      <c r="S554" s="353"/>
    </row>
    <row r="555" spans="1:19" s="2" customFormat="1" ht="43.5" customHeight="1">
      <c r="A555" s="181"/>
      <c r="B555" s="36" t="s">
        <v>837</v>
      </c>
      <c r="C555" s="51" t="s">
        <v>822</v>
      </c>
      <c r="D555" s="51" t="s">
        <v>358</v>
      </c>
      <c r="E555" s="37" t="s">
        <v>346</v>
      </c>
      <c r="F555" s="99" t="s">
        <v>760</v>
      </c>
      <c r="G555" s="183">
        <v>145.19999999999999</v>
      </c>
      <c r="H555" s="183"/>
      <c r="I555" s="183"/>
      <c r="J555" s="183">
        <v>280</v>
      </c>
      <c r="K555" s="183"/>
      <c r="L555" s="191"/>
      <c r="M555" s="191"/>
      <c r="N555" s="37" t="s">
        <v>11</v>
      </c>
      <c r="O555" s="37"/>
      <c r="P555" s="793" t="s">
        <v>1064</v>
      </c>
    </row>
    <row r="556" spans="1:19" s="2" customFormat="1" ht="47.25">
      <c r="A556" s="181"/>
      <c r="B556" s="36" t="s">
        <v>838</v>
      </c>
      <c r="C556" s="51" t="s">
        <v>822</v>
      </c>
      <c r="D556" s="51" t="s">
        <v>358</v>
      </c>
      <c r="E556" s="37" t="s">
        <v>346</v>
      </c>
      <c r="F556" s="99" t="s">
        <v>760</v>
      </c>
      <c r="G556" s="183"/>
      <c r="H556" s="10"/>
      <c r="I556" s="183">
        <v>180</v>
      </c>
      <c r="J556" s="183"/>
      <c r="K556" s="183"/>
      <c r="L556" s="191"/>
      <c r="M556" s="191"/>
      <c r="N556" s="37" t="s">
        <v>11</v>
      </c>
      <c r="O556" s="37"/>
      <c r="P556" s="793" t="s">
        <v>1064</v>
      </c>
    </row>
    <row r="557" spans="1:19" s="17" customFormat="1" ht="47.25">
      <c r="A557" s="162"/>
      <c r="B557" s="36" t="s">
        <v>840</v>
      </c>
      <c r="C557" s="51" t="s">
        <v>822</v>
      </c>
      <c r="D557" s="51" t="s">
        <v>358</v>
      </c>
      <c r="E557" s="37" t="s">
        <v>346</v>
      </c>
      <c r="F557" s="99" t="s">
        <v>760</v>
      </c>
      <c r="G557" s="183"/>
      <c r="H557" s="183"/>
      <c r="I557" s="279">
        <v>359</v>
      </c>
      <c r="J557" s="183"/>
      <c r="K557" s="183"/>
      <c r="L557" s="191"/>
      <c r="M557" s="162"/>
      <c r="N557" s="162" t="s">
        <v>11</v>
      </c>
      <c r="O557" s="162"/>
      <c r="P557" s="793" t="s">
        <v>1064</v>
      </c>
    </row>
    <row r="558" spans="1:19" s="2" customFormat="1" ht="47.25">
      <c r="A558" s="181"/>
      <c r="B558" s="36" t="s">
        <v>839</v>
      </c>
      <c r="C558" s="51" t="s">
        <v>822</v>
      </c>
      <c r="D558" s="51" t="s">
        <v>358</v>
      </c>
      <c r="E558" s="37" t="s">
        <v>346</v>
      </c>
      <c r="F558" s="99" t="s">
        <v>760</v>
      </c>
      <c r="G558" s="183"/>
      <c r="H558" s="183"/>
      <c r="I558" s="183"/>
      <c r="J558" s="183"/>
      <c r="K558" s="183">
        <v>308</v>
      </c>
      <c r="L558" s="191"/>
      <c r="M558" s="191"/>
      <c r="N558" s="37" t="s">
        <v>11</v>
      </c>
      <c r="O558" s="37"/>
      <c r="P558" s="793" t="s">
        <v>1064</v>
      </c>
    </row>
    <row r="559" spans="1:19" s="2" customFormat="1" ht="47.25">
      <c r="A559" s="181"/>
      <c r="B559" s="36" t="s">
        <v>841</v>
      </c>
      <c r="C559" s="51" t="s">
        <v>822</v>
      </c>
      <c r="D559" s="51" t="s">
        <v>358</v>
      </c>
      <c r="E559" s="37" t="s">
        <v>346</v>
      </c>
      <c r="F559" s="99" t="s">
        <v>760</v>
      </c>
      <c r="G559" s="183"/>
      <c r="H559" s="183"/>
      <c r="I559" s="183"/>
      <c r="J559" s="183"/>
      <c r="K559" s="183">
        <v>203</v>
      </c>
      <c r="L559" s="191"/>
      <c r="M559" s="191"/>
      <c r="N559" s="37" t="s">
        <v>11</v>
      </c>
      <c r="O559" s="37"/>
      <c r="P559" s="793" t="s">
        <v>1064</v>
      </c>
    </row>
    <row r="560" spans="1:19" s="2" customFormat="1" ht="47.25">
      <c r="A560" s="162"/>
      <c r="B560" s="36" t="s">
        <v>842</v>
      </c>
      <c r="C560" s="51" t="s">
        <v>822</v>
      </c>
      <c r="D560" s="51" t="s">
        <v>358</v>
      </c>
      <c r="E560" s="37" t="s">
        <v>346</v>
      </c>
      <c r="F560" s="99" t="s">
        <v>760</v>
      </c>
      <c r="G560" s="183"/>
      <c r="H560" s="183"/>
      <c r="I560" s="183"/>
      <c r="J560" s="183">
        <v>210</v>
      </c>
      <c r="K560" s="183"/>
      <c r="L560" s="191"/>
      <c r="M560" s="191"/>
      <c r="N560" s="37" t="s">
        <v>11</v>
      </c>
      <c r="O560" s="37"/>
      <c r="P560" s="793" t="s">
        <v>1064</v>
      </c>
    </row>
    <row r="561" spans="1:16" s="2" customFormat="1" ht="47.25">
      <c r="A561" s="181"/>
      <c r="B561" s="36" t="s">
        <v>843</v>
      </c>
      <c r="C561" s="51" t="s">
        <v>822</v>
      </c>
      <c r="D561" s="51" t="s">
        <v>358</v>
      </c>
      <c r="E561" s="37" t="s">
        <v>346</v>
      </c>
      <c r="F561" s="99" t="s">
        <v>760</v>
      </c>
      <c r="G561" s="183"/>
      <c r="H561" s="183"/>
      <c r="I561" s="10"/>
      <c r="J561" s="183"/>
      <c r="K561" s="183">
        <v>77</v>
      </c>
      <c r="L561" s="191"/>
      <c r="M561" s="191"/>
      <c r="N561" s="37" t="s">
        <v>11</v>
      </c>
      <c r="O561" s="37"/>
      <c r="P561" s="793" t="s">
        <v>1064</v>
      </c>
    </row>
    <row r="562" spans="1:16" s="2" customFormat="1" ht="47.25">
      <c r="A562" s="181"/>
      <c r="B562" s="36" t="s">
        <v>844</v>
      </c>
      <c r="C562" s="51" t="s">
        <v>822</v>
      </c>
      <c r="D562" s="51" t="s">
        <v>358</v>
      </c>
      <c r="E562" s="37" t="s">
        <v>346</v>
      </c>
      <c r="F562" s="99" t="s">
        <v>760</v>
      </c>
      <c r="G562" s="183"/>
      <c r="H562" s="183"/>
      <c r="I562" s="183"/>
      <c r="J562" s="183"/>
      <c r="K562" s="183"/>
      <c r="L562" s="183">
        <v>259</v>
      </c>
      <c r="M562" s="191"/>
      <c r="N562" s="37" t="s">
        <v>11</v>
      </c>
      <c r="O562" s="37"/>
      <c r="P562" s="793" t="s">
        <v>1064</v>
      </c>
    </row>
    <row r="563" spans="1:16" s="2" customFormat="1" ht="47.25">
      <c r="A563" s="162"/>
      <c r="B563" s="36" t="s">
        <v>845</v>
      </c>
      <c r="C563" s="51" t="s">
        <v>822</v>
      </c>
      <c r="D563" s="51" t="s">
        <v>358</v>
      </c>
      <c r="E563" s="37" t="s">
        <v>346</v>
      </c>
      <c r="F563" s="99" t="s">
        <v>760</v>
      </c>
      <c r="G563" s="183"/>
      <c r="H563" s="183"/>
      <c r="I563" s="183"/>
      <c r="J563" s="183">
        <v>147</v>
      </c>
      <c r="K563" s="183"/>
      <c r="L563" s="191"/>
      <c r="M563" s="191"/>
      <c r="N563" s="37" t="s">
        <v>11</v>
      </c>
      <c r="O563" s="37"/>
      <c r="P563" s="793" t="s">
        <v>1064</v>
      </c>
    </row>
    <row r="564" spans="1:16" s="2" customFormat="1" ht="47.25">
      <c r="A564" s="181"/>
      <c r="B564" s="36" t="s">
        <v>846</v>
      </c>
      <c r="C564" s="51" t="s">
        <v>822</v>
      </c>
      <c r="D564" s="51" t="s">
        <v>358</v>
      </c>
      <c r="E564" s="37" t="s">
        <v>346</v>
      </c>
      <c r="F564" s="99" t="s">
        <v>760</v>
      </c>
      <c r="G564" s="183"/>
      <c r="H564" s="183"/>
      <c r="I564" s="183"/>
      <c r="J564" s="183"/>
      <c r="K564" s="183">
        <v>70</v>
      </c>
      <c r="L564" s="191"/>
      <c r="M564" s="191"/>
      <c r="N564" s="37" t="s">
        <v>11</v>
      </c>
      <c r="O564" s="37"/>
      <c r="P564" s="793" t="s">
        <v>1064</v>
      </c>
    </row>
    <row r="565" spans="1:16" s="2" customFormat="1" ht="47.25">
      <c r="A565" s="181"/>
      <c r="B565" s="36" t="s">
        <v>847</v>
      </c>
      <c r="C565" s="51" t="s">
        <v>822</v>
      </c>
      <c r="D565" s="51" t="s">
        <v>358</v>
      </c>
      <c r="E565" s="37" t="s">
        <v>346</v>
      </c>
      <c r="F565" s="99" t="s">
        <v>760</v>
      </c>
      <c r="G565" s="183"/>
      <c r="H565" s="183"/>
      <c r="I565" s="183"/>
      <c r="J565" s="183"/>
      <c r="K565" s="183">
        <v>84</v>
      </c>
      <c r="L565" s="191"/>
      <c r="M565" s="191"/>
      <c r="N565" s="37" t="s">
        <v>11</v>
      </c>
      <c r="O565" s="37"/>
      <c r="P565" s="793" t="s">
        <v>1064</v>
      </c>
    </row>
    <row r="566" spans="1:16" s="2" customFormat="1" ht="47.25">
      <c r="A566" s="162"/>
      <c r="B566" s="36" t="s">
        <v>848</v>
      </c>
      <c r="C566" s="51" t="s">
        <v>822</v>
      </c>
      <c r="D566" s="51" t="s">
        <v>358</v>
      </c>
      <c r="E566" s="37" t="s">
        <v>346</v>
      </c>
      <c r="F566" s="99" t="s">
        <v>760</v>
      </c>
      <c r="G566" s="183"/>
      <c r="H566" s="183"/>
      <c r="I566" s="183"/>
      <c r="J566" s="183">
        <v>196</v>
      </c>
      <c r="K566" s="183"/>
      <c r="L566" s="191"/>
      <c r="M566" s="191"/>
      <c r="N566" s="37" t="s">
        <v>11</v>
      </c>
      <c r="O566" s="37"/>
      <c r="P566" s="793" t="s">
        <v>1064</v>
      </c>
    </row>
    <row r="567" spans="1:16" s="2" customFormat="1" ht="47.25">
      <c r="A567" s="181"/>
      <c r="B567" s="36" t="s">
        <v>849</v>
      </c>
      <c r="C567" s="51" t="s">
        <v>822</v>
      </c>
      <c r="D567" s="51" t="s">
        <v>358</v>
      </c>
      <c r="E567" s="37" t="s">
        <v>346</v>
      </c>
      <c r="F567" s="99" t="s">
        <v>760</v>
      </c>
      <c r="G567" s="183"/>
      <c r="H567" s="183"/>
      <c r="I567" s="183"/>
      <c r="J567" s="183">
        <v>63</v>
      </c>
      <c r="K567" s="183"/>
      <c r="L567" s="191"/>
      <c r="M567" s="191"/>
      <c r="N567" s="37" t="s">
        <v>11</v>
      </c>
      <c r="O567" s="37"/>
      <c r="P567" s="793" t="s">
        <v>1064</v>
      </c>
    </row>
    <row r="568" spans="1:16" s="2" customFormat="1" ht="47.25">
      <c r="A568" s="181"/>
      <c r="B568" s="36" t="s">
        <v>850</v>
      </c>
      <c r="C568" s="51" t="s">
        <v>822</v>
      </c>
      <c r="D568" s="51" t="s">
        <v>358</v>
      </c>
      <c r="E568" s="37" t="s">
        <v>346</v>
      </c>
      <c r="F568" s="99" t="s">
        <v>760</v>
      </c>
      <c r="G568" s="183"/>
      <c r="H568" s="183"/>
      <c r="I568" s="183"/>
      <c r="J568" s="183"/>
      <c r="K568" s="183">
        <v>105</v>
      </c>
      <c r="L568" s="191"/>
      <c r="M568" s="191"/>
      <c r="N568" s="37" t="s">
        <v>11</v>
      </c>
      <c r="O568" s="37"/>
      <c r="P568" s="793" t="s">
        <v>1064</v>
      </c>
    </row>
    <row r="569" spans="1:16" s="2" customFormat="1" ht="47.25">
      <c r="A569" s="162"/>
      <c r="B569" s="36" t="s">
        <v>851</v>
      </c>
      <c r="C569" s="51" t="s">
        <v>822</v>
      </c>
      <c r="D569" s="51" t="s">
        <v>358</v>
      </c>
      <c r="E569" s="37" t="s">
        <v>346</v>
      </c>
      <c r="F569" s="99" t="s">
        <v>760</v>
      </c>
      <c r="G569" s="183"/>
      <c r="H569" s="183"/>
      <c r="I569" s="183">
        <v>287</v>
      </c>
      <c r="J569" s="183"/>
      <c r="K569" s="183"/>
      <c r="L569" s="191"/>
      <c r="M569" s="191"/>
      <c r="N569" s="37"/>
      <c r="O569" s="37"/>
      <c r="P569" s="793" t="s">
        <v>1064</v>
      </c>
    </row>
    <row r="570" spans="1:16" s="2" customFormat="1" ht="47.25">
      <c r="A570" s="181"/>
      <c r="B570" s="36" t="s">
        <v>852</v>
      </c>
      <c r="C570" s="51" t="s">
        <v>822</v>
      </c>
      <c r="D570" s="51" t="s">
        <v>358</v>
      </c>
      <c r="E570" s="37" t="s">
        <v>346</v>
      </c>
      <c r="F570" s="99" t="s">
        <v>760</v>
      </c>
      <c r="G570" s="183"/>
      <c r="H570" s="183"/>
      <c r="I570" s="183"/>
      <c r="J570" s="183">
        <v>175</v>
      </c>
      <c r="K570" s="183"/>
      <c r="L570" s="191"/>
      <c r="M570" s="191"/>
      <c r="N570" s="37" t="s">
        <v>11</v>
      </c>
      <c r="O570" s="37"/>
      <c r="P570" s="793" t="s">
        <v>1064</v>
      </c>
    </row>
    <row r="571" spans="1:16" s="2" customFormat="1" ht="47.25">
      <c r="A571" s="181"/>
      <c r="B571" s="36" t="s">
        <v>853</v>
      </c>
      <c r="C571" s="51" t="s">
        <v>822</v>
      </c>
      <c r="D571" s="51" t="s">
        <v>358</v>
      </c>
      <c r="E571" s="37" t="s">
        <v>346</v>
      </c>
      <c r="F571" s="99" t="s">
        <v>760</v>
      </c>
      <c r="G571" s="183"/>
      <c r="H571" s="183"/>
      <c r="I571" s="183"/>
      <c r="J571" s="183">
        <v>196</v>
      </c>
      <c r="K571" s="183"/>
      <c r="L571" s="191"/>
      <c r="M571" s="191"/>
      <c r="N571" s="37" t="s">
        <v>11</v>
      </c>
      <c r="O571" s="37"/>
      <c r="P571" s="793" t="s">
        <v>1064</v>
      </c>
    </row>
    <row r="572" spans="1:16" s="2" customFormat="1" ht="47.25">
      <c r="A572" s="162"/>
      <c r="B572" s="36" t="s">
        <v>854</v>
      </c>
      <c r="C572" s="51" t="s">
        <v>822</v>
      </c>
      <c r="D572" s="51" t="s">
        <v>358</v>
      </c>
      <c r="E572" s="37" t="s">
        <v>346</v>
      </c>
      <c r="F572" s="99" t="s">
        <v>760</v>
      </c>
      <c r="G572" s="183"/>
      <c r="H572" s="183"/>
      <c r="I572" s="183">
        <v>168</v>
      </c>
      <c r="J572" s="183"/>
      <c r="K572" s="183"/>
      <c r="L572" s="191"/>
      <c r="M572" s="191"/>
      <c r="N572" s="37" t="s">
        <v>11</v>
      </c>
      <c r="O572" s="37"/>
      <c r="P572" s="793" t="s">
        <v>1064</v>
      </c>
    </row>
    <row r="573" spans="1:16" s="2" customFormat="1" ht="47.25">
      <c r="A573" s="181"/>
      <c r="B573" s="36" t="s">
        <v>855</v>
      </c>
      <c r="C573" s="51" t="s">
        <v>822</v>
      </c>
      <c r="D573" s="51" t="s">
        <v>358</v>
      </c>
      <c r="E573" s="37" t="s">
        <v>346</v>
      </c>
      <c r="F573" s="99" t="s">
        <v>760</v>
      </c>
      <c r="G573" s="183"/>
      <c r="H573" s="183"/>
      <c r="I573" s="183"/>
      <c r="J573" s="183"/>
      <c r="K573" s="241">
        <v>49</v>
      </c>
      <c r="L573" s="191"/>
      <c r="M573" s="191"/>
      <c r="N573" s="37" t="s">
        <v>11</v>
      </c>
      <c r="O573" s="37"/>
      <c r="P573" s="793" t="s">
        <v>1064</v>
      </c>
    </row>
    <row r="574" spans="1:16" s="2" customFormat="1" ht="47.25">
      <c r="A574" s="181"/>
      <c r="B574" s="36" t="s">
        <v>856</v>
      </c>
      <c r="C574" s="51" t="s">
        <v>822</v>
      </c>
      <c r="D574" s="51" t="s">
        <v>358</v>
      </c>
      <c r="E574" s="37" t="s">
        <v>346</v>
      </c>
      <c r="F574" s="99" t="s">
        <v>760</v>
      </c>
      <c r="G574" s="183"/>
      <c r="H574" s="183"/>
      <c r="I574" s="183"/>
      <c r="J574" s="183">
        <v>147</v>
      </c>
      <c r="K574" s="241"/>
      <c r="L574" s="191"/>
      <c r="M574" s="191"/>
      <c r="N574" s="37" t="s">
        <v>11</v>
      </c>
      <c r="O574" s="37"/>
      <c r="P574" s="793" t="s">
        <v>1064</v>
      </c>
    </row>
    <row r="575" spans="1:16" s="2" customFormat="1" ht="47.25">
      <c r="A575" s="162"/>
      <c r="B575" s="36" t="s">
        <v>857</v>
      </c>
      <c r="C575" s="51" t="s">
        <v>822</v>
      </c>
      <c r="D575" s="51" t="s">
        <v>358</v>
      </c>
      <c r="E575" s="37" t="s">
        <v>346</v>
      </c>
      <c r="F575" s="99" t="s">
        <v>760</v>
      </c>
      <c r="G575" s="183"/>
      <c r="H575" s="183"/>
      <c r="I575" s="183"/>
      <c r="J575" s="183"/>
      <c r="K575" s="241">
        <v>245</v>
      </c>
      <c r="L575" s="191"/>
      <c r="M575" s="191"/>
      <c r="N575" s="37" t="s">
        <v>11</v>
      </c>
      <c r="O575" s="37"/>
      <c r="P575" s="793" t="s">
        <v>1064</v>
      </c>
    </row>
    <row r="576" spans="1:16" s="2" customFormat="1" ht="47.25">
      <c r="A576" s="181"/>
      <c r="B576" s="36" t="s">
        <v>858</v>
      </c>
      <c r="C576" s="51" t="s">
        <v>822</v>
      </c>
      <c r="D576" s="51" t="s">
        <v>358</v>
      </c>
      <c r="E576" s="37" t="s">
        <v>346</v>
      </c>
      <c r="F576" s="99" t="s">
        <v>760</v>
      </c>
      <c r="G576" s="183"/>
      <c r="H576" s="183"/>
      <c r="I576" s="183"/>
      <c r="J576" s="183"/>
      <c r="K576" s="241"/>
      <c r="L576" s="241">
        <v>161</v>
      </c>
      <c r="M576" s="191"/>
      <c r="N576" s="37" t="s">
        <v>11</v>
      </c>
      <c r="O576" s="37"/>
      <c r="P576" s="793" t="s">
        <v>1064</v>
      </c>
    </row>
    <row r="577" spans="1:16" s="2" customFormat="1" ht="22.5" customHeight="1">
      <c r="A577" s="725"/>
      <c r="B577" s="704" t="s">
        <v>859</v>
      </c>
      <c r="C577" s="584" t="s">
        <v>835</v>
      </c>
      <c r="D577" s="584" t="s">
        <v>358</v>
      </c>
      <c r="E577" s="30" t="s">
        <v>383</v>
      </c>
      <c r="F577" s="584" t="s">
        <v>772</v>
      </c>
      <c r="G577" s="179">
        <v>0</v>
      </c>
      <c r="H577" s="179">
        <v>1</v>
      </c>
      <c r="I577" s="179">
        <v>7</v>
      </c>
      <c r="J577" s="179">
        <v>4</v>
      </c>
      <c r="K577" s="179">
        <v>5</v>
      </c>
      <c r="L577" s="179">
        <v>4</v>
      </c>
      <c r="M577" s="179">
        <v>4</v>
      </c>
      <c r="N577" s="571"/>
      <c r="O577" s="170"/>
      <c r="P577" s="92"/>
    </row>
    <row r="578" spans="1:16" s="2" customFormat="1" ht="36" customHeight="1">
      <c r="A578" s="726"/>
      <c r="B578" s="705"/>
      <c r="C578" s="594"/>
      <c r="D578" s="594"/>
      <c r="E578" s="30" t="s">
        <v>860</v>
      </c>
      <c r="F578" s="594"/>
      <c r="G578" s="277">
        <f>SUM(G580:G604)</f>
        <v>32.9</v>
      </c>
      <c r="H578" s="277">
        <f t="shared" ref="H578:M578" si="83">SUM(H580:H604)</f>
        <v>30</v>
      </c>
      <c r="I578" s="277">
        <f t="shared" si="83"/>
        <v>271.60000000000002</v>
      </c>
      <c r="J578" s="277">
        <f t="shared" si="83"/>
        <v>54.7</v>
      </c>
      <c r="K578" s="277">
        <f t="shared" si="83"/>
        <v>81</v>
      </c>
      <c r="L578" s="277">
        <f t="shared" si="83"/>
        <v>98.7</v>
      </c>
      <c r="M578" s="277">
        <f t="shared" si="83"/>
        <v>75.599999999999994</v>
      </c>
      <c r="N578" s="572"/>
      <c r="O578" s="37"/>
      <c r="P578" s="92"/>
    </row>
    <row r="579" spans="1:16" s="2" customFormat="1" ht="24" customHeight="1">
      <c r="A579" s="725"/>
      <c r="B579" s="579" t="s">
        <v>861</v>
      </c>
      <c r="C579" s="679" t="s">
        <v>822</v>
      </c>
      <c r="D579" s="571" t="s">
        <v>358</v>
      </c>
      <c r="E579" s="571" t="s">
        <v>346</v>
      </c>
      <c r="F579" s="571" t="s">
        <v>760</v>
      </c>
      <c r="G579" s="277"/>
      <c r="H579" s="277"/>
      <c r="I579" s="94">
        <v>50</v>
      </c>
      <c r="J579" s="277"/>
      <c r="K579" s="277"/>
      <c r="L579" s="277"/>
      <c r="M579" s="277"/>
      <c r="N579" s="198" t="s">
        <v>363</v>
      </c>
      <c r="O579" s="37"/>
      <c r="P579" s="794" t="s">
        <v>1064</v>
      </c>
    </row>
    <row r="580" spans="1:16" s="2" customFormat="1" ht="24" customHeight="1">
      <c r="A580" s="726"/>
      <c r="B580" s="581"/>
      <c r="C580" s="680"/>
      <c r="D580" s="572"/>
      <c r="E580" s="572"/>
      <c r="F580" s="572"/>
      <c r="G580" s="183">
        <v>32.9</v>
      </c>
      <c r="H580" s="183">
        <v>30</v>
      </c>
      <c r="I580" s="183">
        <v>132.30000000000001</v>
      </c>
      <c r="J580" s="183"/>
      <c r="K580" s="183"/>
      <c r="L580" s="191"/>
      <c r="M580" s="191"/>
      <c r="N580" s="37" t="s">
        <v>11</v>
      </c>
      <c r="O580" s="37"/>
      <c r="P580" s="795"/>
    </row>
    <row r="581" spans="1:16" s="2" customFormat="1" ht="45">
      <c r="A581" s="181"/>
      <c r="B581" s="36" t="s">
        <v>862</v>
      </c>
      <c r="C581" s="51" t="s">
        <v>822</v>
      </c>
      <c r="D581" s="37" t="s">
        <v>358</v>
      </c>
      <c r="E581" s="37" t="s">
        <v>346</v>
      </c>
      <c r="F581" s="37" t="s">
        <v>760</v>
      </c>
      <c r="G581" s="183"/>
      <c r="H581" s="183"/>
      <c r="I581" s="183">
        <v>22.8</v>
      </c>
      <c r="J581" s="183"/>
      <c r="K581" s="183"/>
      <c r="L581" s="191"/>
      <c r="M581" s="191"/>
      <c r="N581" s="37" t="s">
        <v>11</v>
      </c>
      <c r="O581" s="37"/>
      <c r="P581" s="793" t="s">
        <v>1064</v>
      </c>
    </row>
    <row r="582" spans="1:16" s="2" customFormat="1" ht="45">
      <c r="A582" s="181"/>
      <c r="B582" s="36" t="s">
        <v>863</v>
      </c>
      <c r="C582" s="51" t="s">
        <v>822</v>
      </c>
      <c r="D582" s="37" t="s">
        <v>358</v>
      </c>
      <c r="E582" s="37" t="s">
        <v>346</v>
      </c>
      <c r="F582" s="37" t="s">
        <v>760</v>
      </c>
      <c r="G582" s="183"/>
      <c r="H582" s="183"/>
      <c r="I582" s="183">
        <v>11.1</v>
      </c>
      <c r="J582" s="183"/>
      <c r="K582" s="183"/>
      <c r="L582" s="191"/>
      <c r="M582" s="191"/>
      <c r="N582" s="37" t="s">
        <v>11</v>
      </c>
      <c r="O582" s="37"/>
      <c r="P582" s="793" t="s">
        <v>1064</v>
      </c>
    </row>
    <row r="583" spans="1:16" s="2" customFormat="1" ht="45">
      <c r="A583" s="181"/>
      <c r="B583" s="36" t="s">
        <v>864</v>
      </c>
      <c r="C583" s="51" t="s">
        <v>822</v>
      </c>
      <c r="D583" s="37" t="s">
        <v>358</v>
      </c>
      <c r="E583" s="37" t="s">
        <v>346</v>
      </c>
      <c r="F583" s="37" t="s">
        <v>760</v>
      </c>
      <c r="G583" s="183"/>
      <c r="H583" s="183"/>
      <c r="I583" s="183">
        <v>9</v>
      </c>
      <c r="J583" s="183"/>
      <c r="K583" s="183"/>
      <c r="L583" s="191"/>
      <c r="M583" s="191"/>
      <c r="N583" s="37" t="s">
        <v>11</v>
      </c>
      <c r="O583" s="37"/>
      <c r="P583" s="793" t="s">
        <v>1064</v>
      </c>
    </row>
    <row r="584" spans="1:16" s="2" customFormat="1" ht="45">
      <c r="A584" s="181"/>
      <c r="B584" s="36" t="s">
        <v>865</v>
      </c>
      <c r="C584" s="51" t="s">
        <v>822</v>
      </c>
      <c r="D584" s="37" t="s">
        <v>358</v>
      </c>
      <c r="E584" s="37" t="s">
        <v>346</v>
      </c>
      <c r="F584" s="37" t="s">
        <v>760</v>
      </c>
      <c r="G584" s="183"/>
      <c r="H584" s="183"/>
      <c r="I584" s="183">
        <v>19.600000000000001</v>
      </c>
      <c r="J584" s="183"/>
      <c r="K584" s="183"/>
      <c r="L584" s="191"/>
      <c r="M584" s="191"/>
      <c r="N584" s="37" t="s">
        <v>11</v>
      </c>
      <c r="O584" s="37"/>
      <c r="P584" s="793" t="s">
        <v>1064</v>
      </c>
    </row>
    <row r="585" spans="1:16" s="2" customFormat="1" ht="31.5" customHeight="1">
      <c r="A585" s="181"/>
      <c r="B585" s="579" t="s">
        <v>866</v>
      </c>
      <c r="C585" s="679" t="s">
        <v>822</v>
      </c>
      <c r="D585" s="571" t="s">
        <v>358</v>
      </c>
      <c r="E585" s="571" t="s">
        <v>346</v>
      </c>
      <c r="F585" s="571" t="s">
        <v>760</v>
      </c>
      <c r="G585" s="183"/>
      <c r="H585" s="183"/>
      <c r="I585" s="183">
        <v>23.8</v>
      </c>
      <c r="J585" s="183"/>
      <c r="K585" s="183"/>
      <c r="L585" s="191"/>
      <c r="M585" s="191"/>
      <c r="N585" s="37" t="s">
        <v>11</v>
      </c>
      <c r="O585" s="37"/>
      <c r="P585" s="793" t="s">
        <v>1064</v>
      </c>
    </row>
    <row r="586" spans="1:16" s="2" customFormat="1" ht="23.25" customHeight="1">
      <c r="A586" s="181"/>
      <c r="B586" s="581"/>
      <c r="C586" s="680"/>
      <c r="D586" s="572"/>
      <c r="E586" s="572"/>
      <c r="F586" s="572"/>
      <c r="G586" s="183"/>
      <c r="H586" s="183"/>
      <c r="I586" s="183">
        <v>10</v>
      </c>
      <c r="J586" s="183"/>
      <c r="K586" s="183"/>
      <c r="L586" s="191"/>
      <c r="M586" s="191"/>
      <c r="N586" s="198" t="s">
        <v>363</v>
      </c>
      <c r="O586" s="37"/>
      <c r="P586" s="793" t="s">
        <v>1064</v>
      </c>
    </row>
    <row r="587" spans="1:16" s="2" customFormat="1" ht="48" customHeight="1">
      <c r="A587" s="181"/>
      <c r="B587" s="36" t="s">
        <v>867</v>
      </c>
      <c r="C587" s="51" t="s">
        <v>822</v>
      </c>
      <c r="D587" s="37" t="s">
        <v>358</v>
      </c>
      <c r="E587" s="37" t="s">
        <v>346</v>
      </c>
      <c r="F587" s="37" t="s">
        <v>760</v>
      </c>
      <c r="G587" s="183"/>
      <c r="H587" s="183"/>
      <c r="I587" s="183">
        <v>43</v>
      </c>
      <c r="J587" s="183"/>
      <c r="K587" s="183"/>
      <c r="L587" s="191"/>
      <c r="M587" s="191"/>
      <c r="N587" s="37" t="s">
        <v>11</v>
      </c>
      <c r="O587" s="37"/>
      <c r="P587" s="793" t="s">
        <v>1064</v>
      </c>
    </row>
    <row r="588" spans="1:16" s="2" customFormat="1" ht="45">
      <c r="A588" s="181"/>
      <c r="B588" s="36" t="s">
        <v>868</v>
      </c>
      <c r="C588" s="51" t="s">
        <v>822</v>
      </c>
      <c r="D588" s="37" t="s">
        <v>358</v>
      </c>
      <c r="E588" s="37" t="s">
        <v>346</v>
      </c>
      <c r="F588" s="37" t="s">
        <v>760</v>
      </c>
      <c r="G588" s="183"/>
      <c r="H588" s="183"/>
      <c r="I588" s="183"/>
      <c r="J588" s="183">
        <v>25.7</v>
      </c>
      <c r="K588" s="183"/>
      <c r="L588" s="191"/>
      <c r="M588" s="191"/>
      <c r="N588" s="37" t="s">
        <v>11</v>
      </c>
      <c r="O588" s="37"/>
      <c r="P588" s="793" t="s">
        <v>1064</v>
      </c>
    </row>
    <row r="589" spans="1:16" s="2" customFormat="1" ht="48" customHeight="1">
      <c r="A589" s="181"/>
      <c r="B589" s="36" t="s">
        <v>869</v>
      </c>
      <c r="C589" s="51" t="s">
        <v>822</v>
      </c>
      <c r="D589" s="37" t="s">
        <v>358</v>
      </c>
      <c r="E589" s="37" t="s">
        <v>346</v>
      </c>
      <c r="F589" s="37" t="s">
        <v>760</v>
      </c>
      <c r="G589" s="183"/>
      <c r="H589" s="183"/>
      <c r="I589" s="183"/>
      <c r="J589" s="183">
        <v>0.7</v>
      </c>
      <c r="K589" s="183"/>
      <c r="L589" s="191"/>
      <c r="M589" s="191"/>
      <c r="N589" s="37" t="s">
        <v>11</v>
      </c>
      <c r="O589" s="37"/>
      <c r="P589" s="793" t="s">
        <v>1064</v>
      </c>
    </row>
    <row r="590" spans="1:16" s="2" customFormat="1" ht="45">
      <c r="A590" s="181"/>
      <c r="B590" s="36" t="s">
        <v>870</v>
      </c>
      <c r="C590" s="51" t="s">
        <v>822</v>
      </c>
      <c r="D590" s="37" t="s">
        <v>358</v>
      </c>
      <c r="E590" s="37" t="s">
        <v>346</v>
      </c>
      <c r="F590" s="37" t="s">
        <v>760</v>
      </c>
      <c r="G590" s="183"/>
      <c r="H590" s="183"/>
      <c r="I590" s="183"/>
      <c r="J590" s="183">
        <v>13</v>
      </c>
      <c r="K590" s="183"/>
      <c r="L590" s="191"/>
      <c r="M590" s="191"/>
      <c r="N590" s="37" t="s">
        <v>11</v>
      </c>
      <c r="O590" s="37"/>
      <c r="P590" s="793" t="s">
        <v>1064</v>
      </c>
    </row>
    <row r="591" spans="1:16" s="2" customFormat="1" ht="45" customHeight="1">
      <c r="A591" s="181"/>
      <c r="B591" s="36" t="s">
        <v>871</v>
      </c>
      <c r="C591" s="51" t="s">
        <v>822</v>
      </c>
      <c r="D591" s="37" t="s">
        <v>358</v>
      </c>
      <c r="E591" s="37" t="s">
        <v>346</v>
      </c>
      <c r="F591" s="37" t="s">
        <v>760</v>
      </c>
      <c r="G591" s="183"/>
      <c r="H591" s="183"/>
      <c r="I591" s="183"/>
      <c r="J591" s="183">
        <v>15.3</v>
      </c>
      <c r="K591" s="183"/>
      <c r="L591" s="191"/>
      <c r="M591" s="191"/>
      <c r="N591" s="37" t="s">
        <v>11</v>
      </c>
      <c r="O591" s="37"/>
      <c r="P591" s="793" t="s">
        <v>1064</v>
      </c>
    </row>
    <row r="592" spans="1:16" s="2" customFormat="1" ht="45">
      <c r="A592" s="181"/>
      <c r="B592" s="36" t="s">
        <v>872</v>
      </c>
      <c r="C592" s="51" t="s">
        <v>822</v>
      </c>
      <c r="D592" s="37" t="s">
        <v>358</v>
      </c>
      <c r="E592" s="37" t="s">
        <v>346</v>
      </c>
      <c r="F592" s="37" t="s">
        <v>760</v>
      </c>
      <c r="G592" s="183"/>
      <c r="H592" s="183"/>
      <c r="I592" s="183"/>
      <c r="J592" s="183"/>
      <c r="K592" s="183">
        <v>40</v>
      </c>
      <c r="L592" s="191"/>
      <c r="M592" s="191"/>
      <c r="N592" s="37" t="s">
        <v>11</v>
      </c>
      <c r="O592" s="37"/>
      <c r="P592" s="793" t="s">
        <v>1064</v>
      </c>
    </row>
    <row r="593" spans="1:16" s="2" customFormat="1" ht="45">
      <c r="A593" s="181"/>
      <c r="B593" s="36" t="s">
        <v>873</v>
      </c>
      <c r="C593" s="51" t="s">
        <v>822</v>
      </c>
      <c r="D593" s="37" t="s">
        <v>358</v>
      </c>
      <c r="E593" s="37" t="s">
        <v>346</v>
      </c>
      <c r="F593" s="37" t="s">
        <v>760</v>
      </c>
      <c r="G593" s="183"/>
      <c r="H593" s="183"/>
      <c r="I593" s="183"/>
      <c r="J593" s="183"/>
      <c r="K593" s="183">
        <v>15</v>
      </c>
      <c r="L593" s="191"/>
      <c r="M593" s="191"/>
      <c r="N593" s="37" t="s">
        <v>11</v>
      </c>
      <c r="O593" s="37"/>
      <c r="P593" s="793" t="s">
        <v>1064</v>
      </c>
    </row>
    <row r="594" spans="1:16" s="2" customFormat="1" ht="45">
      <c r="A594" s="181"/>
      <c r="B594" s="36" t="s">
        <v>874</v>
      </c>
      <c r="C594" s="51" t="s">
        <v>822</v>
      </c>
      <c r="D594" s="37" t="s">
        <v>358</v>
      </c>
      <c r="E594" s="37" t="s">
        <v>346</v>
      </c>
      <c r="F594" s="37" t="s">
        <v>760</v>
      </c>
      <c r="G594" s="36"/>
      <c r="H594" s="183"/>
      <c r="I594" s="183"/>
      <c r="J594" s="183"/>
      <c r="K594" s="183">
        <v>2.1</v>
      </c>
      <c r="L594" s="191"/>
      <c r="M594" s="191"/>
      <c r="N594" s="37" t="s">
        <v>11</v>
      </c>
      <c r="O594" s="37"/>
      <c r="P594" s="793" t="s">
        <v>1064</v>
      </c>
    </row>
    <row r="595" spans="1:16" s="2" customFormat="1" ht="44.25" customHeight="1">
      <c r="A595" s="181"/>
      <c r="B595" s="36" t="s">
        <v>875</v>
      </c>
      <c r="C595" s="51" t="s">
        <v>822</v>
      </c>
      <c r="D595" s="37" t="s">
        <v>358</v>
      </c>
      <c r="E595" s="37" t="s">
        <v>346</v>
      </c>
      <c r="F595" s="37" t="s">
        <v>760</v>
      </c>
      <c r="G595" s="36"/>
      <c r="H595" s="183"/>
      <c r="I595" s="183"/>
      <c r="J595" s="183"/>
      <c r="K595" s="183">
        <v>13.5</v>
      </c>
      <c r="L595" s="191"/>
      <c r="M595" s="191"/>
      <c r="N595" s="37" t="s">
        <v>11</v>
      </c>
      <c r="O595" s="37"/>
      <c r="P595" s="793" t="s">
        <v>1064</v>
      </c>
    </row>
    <row r="596" spans="1:16" s="2" customFormat="1" ht="45">
      <c r="A596" s="181"/>
      <c r="B596" s="36" t="s">
        <v>876</v>
      </c>
      <c r="C596" s="51" t="s">
        <v>822</v>
      </c>
      <c r="D596" s="37" t="s">
        <v>358</v>
      </c>
      <c r="E596" s="37" t="s">
        <v>346</v>
      </c>
      <c r="F596" s="37" t="s">
        <v>760</v>
      </c>
      <c r="G596" s="36"/>
      <c r="H596" s="183"/>
      <c r="I596" s="183"/>
      <c r="J596" s="183"/>
      <c r="K596" s="183">
        <v>10.4</v>
      </c>
      <c r="L596" s="191"/>
      <c r="M596" s="191"/>
      <c r="N596" s="37" t="s">
        <v>11</v>
      </c>
      <c r="O596" s="37"/>
      <c r="P596" s="793" t="s">
        <v>1064</v>
      </c>
    </row>
    <row r="597" spans="1:16" s="2" customFormat="1" ht="30" customHeight="1">
      <c r="A597" s="181"/>
      <c r="B597" s="36" t="s">
        <v>877</v>
      </c>
      <c r="C597" s="51" t="s">
        <v>822</v>
      </c>
      <c r="D597" s="37" t="s">
        <v>358</v>
      </c>
      <c r="E597" s="37" t="s">
        <v>346</v>
      </c>
      <c r="F597" s="37" t="s">
        <v>760</v>
      </c>
      <c r="G597" s="36"/>
      <c r="H597" s="183"/>
      <c r="I597" s="183"/>
      <c r="J597" s="183"/>
      <c r="K597" s="183"/>
      <c r="L597" s="183">
        <v>35</v>
      </c>
      <c r="M597" s="191"/>
      <c r="N597" s="37" t="s">
        <v>11</v>
      </c>
      <c r="O597" s="37"/>
      <c r="P597" s="793" t="s">
        <v>1064</v>
      </c>
    </row>
    <row r="598" spans="1:16" s="2" customFormat="1" ht="45">
      <c r="A598" s="181"/>
      <c r="B598" s="36" t="s">
        <v>878</v>
      </c>
      <c r="C598" s="51" t="s">
        <v>822</v>
      </c>
      <c r="D598" s="37" t="s">
        <v>358</v>
      </c>
      <c r="E598" s="37" t="s">
        <v>346</v>
      </c>
      <c r="F598" s="37" t="s">
        <v>760</v>
      </c>
      <c r="G598" s="36"/>
      <c r="H598" s="183"/>
      <c r="I598" s="183"/>
      <c r="J598" s="183"/>
      <c r="K598" s="183"/>
      <c r="L598" s="183">
        <v>28</v>
      </c>
      <c r="M598" s="191"/>
      <c r="N598" s="37" t="s">
        <v>11</v>
      </c>
      <c r="O598" s="37"/>
      <c r="P598" s="793" t="s">
        <v>1064</v>
      </c>
    </row>
    <row r="599" spans="1:16" s="2" customFormat="1" ht="46.5" customHeight="1">
      <c r="A599" s="181"/>
      <c r="B599" s="36" t="s">
        <v>879</v>
      </c>
      <c r="C599" s="51" t="s">
        <v>822</v>
      </c>
      <c r="D599" s="37" t="s">
        <v>358</v>
      </c>
      <c r="E599" s="37" t="s">
        <v>346</v>
      </c>
      <c r="F599" s="37" t="s">
        <v>760</v>
      </c>
      <c r="G599" s="36"/>
      <c r="H599" s="183"/>
      <c r="I599" s="183"/>
      <c r="J599" s="183"/>
      <c r="K599" s="183"/>
      <c r="L599" s="183">
        <v>21.7</v>
      </c>
      <c r="M599" s="191"/>
      <c r="N599" s="37" t="s">
        <v>11</v>
      </c>
      <c r="O599" s="37"/>
      <c r="P599" s="793" t="s">
        <v>1064</v>
      </c>
    </row>
    <row r="600" spans="1:16" s="2" customFormat="1" ht="45">
      <c r="A600" s="181"/>
      <c r="B600" s="36" t="s">
        <v>880</v>
      </c>
      <c r="C600" s="51" t="s">
        <v>822</v>
      </c>
      <c r="D600" s="37" t="s">
        <v>358</v>
      </c>
      <c r="E600" s="37" t="s">
        <v>346</v>
      </c>
      <c r="F600" s="37" t="s">
        <v>760</v>
      </c>
      <c r="G600" s="36"/>
      <c r="H600" s="183"/>
      <c r="I600" s="183"/>
      <c r="J600" s="183"/>
      <c r="K600" s="183"/>
      <c r="L600" s="183">
        <v>14</v>
      </c>
      <c r="M600" s="191"/>
      <c r="N600" s="37" t="s">
        <v>11</v>
      </c>
      <c r="O600" s="37"/>
      <c r="P600" s="793" t="s">
        <v>1064</v>
      </c>
    </row>
    <row r="601" spans="1:16" s="2" customFormat="1" ht="45.75" customHeight="1">
      <c r="A601" s="181"/>
      <c r="B601" s="36" t="s">
        <v>881</v>
      </c>
      <c r="C601" s="51" t="s">
        <v>822</v>
      </c>
      <c r="D601" s="37" t="s">
        <v>358</v>
      </c>
      <c r="E601" s="37" t="s">
        <v>346</v>
      </c>
      <c r="F601" s="37" t="s">
        <v>760</v>
      </c>
      <c r="G601" s="36"/>
      <c r="H601" s="183"/>
      <c r="I601" s="183"/>
      <c r="J601" s="183"/>
      <c r="K601" s="183"/>
      <c r="L601" s="183"/>
      <c r="M601" s="183">
        <v>32.200000000000003</v>
      </c>
      <c r="N601" s="37" t="s">
        <v>11</v>
      </c>
      <c r="O601" s="37"/>
      <c r="P601" s="793" t="s">
        <v>1064</v>
      </c>
    </row>
    <row r="602" spans="1:16" s="2" customFormat="1" ht="45">
      <c r="A602" s="181"/>
      <c r="B602" s="36" t="s">
        <v>882</v>
      </c>
      <c r="C602" s="51" t="s">
        <v>822</v>
      </c>
      <c r="D602" s="37" t="s">
        <v>358</v>
      </c>
      <c r="E602" s="37" t="s">
        <v>346</v>
      </c>
      <c r="F602" s="37" t="s">
        <v>760</v>
      </c>
      <c r="G602" s="36"/>
      <c r="H602" s="183"/>
      <c r="I602" s="183"/>
      <c r="J602" s="183"/>
      <c r="K602" s="183"/>
      <c r="L602" s="183"/>
      <c r="M602" s="183">
        <v>9.1</v>
      </c>
      <c r="N602" s="37" t="s">
        <v>11</v>
      </c>
      <c r="O602" s="37"/>
      <c r="P602" s="793" t="s">
        <v>1064</v>
      </c>
    </row>
    <row r="603" spans="1:16" s="2" customFormat="1" ht="53.25" customHeight="1">
      <c r="A603" s="181"/>
      <c r="B603" s="36" t="s">
        <v>883</v>
      </c>
      <c r="C603" s="51" t="s">
        <v>822</v>
      </c>
      <c r="D603" s="37" t="s">
        <v>358</v>
      </c>
      <c r="E603" s="37" t="s">
        <v>346</v>
      </c>
      <c r="F603" s="37" t="s">
        <v>760</v>
      </c>
      <c r="G603" s="36"/>
      <c r="H603" s="183"/>
      <c r="I603" s="183"/>
      <c r="J603" s="183"/>
      <c r="K603" s="183"/>
      <c r="L603" s="183"/>
      <c r="M603" s="183">
        <v>0</v>
      </c>
      <c r="N603" s="37" t="s">
        <v>11</v>
      </c>
      <c r="O603" s="37"/>
      <c r="P603" s="793" t="s">
        <v>1064</v>
      </c>
    </row>
    <row r="604" spans="1:16" s="2" customFormat="1" ht="45">
      <c r="A604" s="181"/>
      <c r="B604" s="36" t="s">
        <v>884</v>
      </c>
      <c r="C604" s="51" t="s">
        <v>822</v>
      </c>
      <c r="D604" s="37" t="s">
        <v>358</v>
      </c>
      <c r="E604" s="37" t="s">
        <v>346</v>
      </c>
      <c r="F604" s="37" t="s">
        <v>760</v>
      </c>
      <c r="G604" s="36"/>
      <c r="H604" s="183"/>
      <c r="I604" s="183"/>
      <c r="J604" s="183"/>
      <c r="K604" s="183"/>
      <c r="L604" s="183"/>
      <c r="M604" s="183">
        <v>34.299999999999997</v>
      </c>
      <c r="N604" s="37" t="s">
        <v>11</v>
      </c>
      <c r="O604" s="37"/>
      <c r="P604" s="793" t="s">
        <v>1064</v>
      </c>
    </row>
    <row r="605" spans="1:16" s="8" customFormat="1">
      <c r="A605" s="253"/>
      <c r="B605" s="145" t="s">
        <v>362</v>
      </c>
      <c r="C605" s="254"/>
      <c r="D605" s="254"/>
      <c r="E605" s="135"/>
      <c r="F605" s="255"/>
      <c r="G605" s="256">
        <f>SUM(G606:G609)</f>
        <v>335.4</v>
      </c>
      <c r="H605" s="256">
        <f t="shared" ref="H605:M605" si="84">SUM(H606:H609)</f>
        <v>616.9</v>
      </c>
      <c r="I605" s="256">
        <f t="shared" si="84"/>
        <v>1315.5999999999997</v>
      </c>
      <c r="J605" s="256">
        <f t="shared" si="84"/>
        <v>1468.7</v>
      </c>
      <c r="K605" s="256">
        <f t="shared" si="84"/>
        <v>1222</v>
      </c>
      <c r="L605" s="256">
        <f t="shared" si="84"/>
        <v>518.70000000000005</v>
      </c>
      <c r="M605" s="256">
        <f t="shared" si="84"/>
        <v>75.599999999999994</v>
      </c>
      <c r="N605" s="253"/>
      <c r="O605" s="255"/>
      <c r="P605" s="269"/>
    </row>
    <row r="606" spans="1:16" s="8" customFormat="1">
      <c r="A606" s="253"/>
      <c r="B606" s="145" t="s">
        <v>10</v>
      </c>
      <c r="C606" s="254"/>
      <c r="D606" s="254"/>
      <c r="E606" s="135"/>
      <c r="F606" s="255"/>
      <c r="G606" s="257"/>
      <c r="H606" s="257">
        <f>H602</f>
        <v>0</v>
      </c>
      <c r="I606" s="257">
        <f>I602</f>
        <v>0</v>
      </c>
      <c r="J606" s="257"/>
      <c r="K606" s="257"/>
      <c r="L606" s="257"/>
      <c r="M606" s="257"/>
      <c r="N606" s="253"/>
      <c r="O606" s="255"/>
      <c r="P606" s="269"/>
    </row>
    <row r="607" spans="1:16" s="8" customFormat="1">
      <c r="A607" s="253"/>
      <c r="B607" s="145" t="s">
        <v>11</v>
      </c>
      <c r="C607" s="254"/>
      <c r="D607" s="254"/>
      <c r="E607" s="135"/>
      <c r="F607" s="255"/>
      <c r="G607" s="257">
        <f>G553+G580+G581+G582+G583+G584+G585+G587+G588+G589+G590+G591+G592+G593+G594+G595+G596+G597+G598+G599+G600+G601+G602+G603+G604</f>
        <v>335.4</v>
      </c>
      <c r="H607" s="257">
        <f t="shared" ref="H607:M607" si="85">H553+H580+H581+H582+H583+H584+H585+H587+H588+H589+H590+H591+H592+H593+H594+H595+H596+H597+H598+H599+H600+H601+H602+H603+H604</f>
        <v>616.9</v>
      </c>
      <c r="I607" s="257">
        <f t="shared" si="85"/>
        <v>1255.5999999999997</v>
      </c>
      <c r="J607" s="257">
        <f t="shared" si="85"/>
        <v>1468.7</v>
      </c>
      <c r="K607" s="257">
        <f t="shared" si="85"/>
        <v>1222</v>
      </c>
      <c r="L607" s="257">
        <f t="shared" si="85"/>
        <v>518.70000000000005</v>
      </c>
      <c r="M607" s="257">
        <f t="shared" si="85"/>
        <v>75.599999999999994</v>
      </c>
      <c r="N607" s="253"/>
      <c r="O607" s="255"/>
      <c r="P607" s="269"/>
    </row>
    <row r="608" spans="1:16" s="8" customFormat="1">
      <c r="A608" s="253"/>
      <c r="B608" s="145" t="s">
        <v>363</v>
      </c>
      <c r="C608" s="254"/>
      <c r="D608" s="254"/>
      <c r="E608" s="135"/>
      <c r="F608" s="255"/>
      <c r="G608" s="257">
        <f>G579+G586</f>
        <v>0</v>
      </c>
      <c r="H608" s="257">
        <f t="shared" ref="H608:M608" si="86">H579+H586</f>
        <v>0</v>
      </c>
      <c r="I608" s="257">
        <f t="shared" si="86"/>
        <v>60</v>
      </c>
      <c r="J608" s="257">
        <f t="shared" si="86"/>
        <v>0</v>
      </c>
      <c r="K608" s="257">
        <f t="shared" si="86"/>
        <v>0</v>
      </c>
      <c r="L608" s="257">
        <f t="shared" si="86"/>
        <v>0</v>
      </c>
      <c r="M608" s="257">
        <f t="shared" si="86"/>
        <v>0</v>
      </c>
      <c r="N608" s="253"/>
      <c r="O608" s="255"/>
      <c r="P608" s="269"/>
    </row>
    <row r="609" spans="1:16" s="8" customFormat="1" ht="15" customHeight="1">
      <c r="A609" s="253"/>
      <c r="B609" s="145" t="s">
        <v>364</v>
      </c>
      <c r="C609" s="254"/>
      <c r="D609" s="254"/>
      <c r="E609" s="135"/>
      <c r="F609" s="255"/>
      <c r="G609" s="257"/>
      <c r="H609" s="257"/>
      <c r="I609" s="257"/>
      <c r="J609" s="257">
        <f>J604</f>
        <v>0</v>
      </c>
      <c r="K609" s="257"/>
      <c r="L609" s="257"/>
      <c r="M609" s="257"/>
      <c r="N609" s="253"/>
      <c r="O609" s="255"/>
      <c r="P609" s="269"/>
    </row>
    <row r="610" spans="1:16" s="15" customFormat="1" ht="63.75" customHeight="1">
      <c r="A610" s="16"/>
      <c r="B610" s="33" t="s">
        <v>888</v>
      </c>
      <c r="C610" s="30" t="s">
        <v>886</v>
      </c>
      <c r="D610" s="79" t="s">
        <v>345</v>
      </c>
      <c r="E610" s="30" t="s">
        <v>57</v>
      </c>
      <c r="F610" s="30" t="s">
        <v>349</v>
      </c>
      <c r="G610" s="234">
        <v>98.2</v>
      </c>
      <c r="H610" s="234">
        <v>100</v>
      </c>
      <c r="I610" s="278">
        <v>100</v>
      </c>
      <c r="J610" s="234">
        <v>100</v>
      </c>
      <c r="K610" s="234">
        <v>100</v>
      </c>
      <c r="L610" s="234">
        <v>100</v>
      </c>
      <c r="M610" s="30">
        <v>100</v>
      </c>
      <c r="N610" s="239"/>
      <c r="O610" s="243"/>
      <c r="P610" s="243"/>
    </row>
    <row r="611" spans="1:16" ht="26.25" customHeight="1">
      <c r="A611" s="697"/>
      <c r="B611" s="704" t="s">
        <v>885</v>
      </c>
      <c r="C611" s="584" t="s">
        <v>886</v>
      </c>
      <c r="D611" s="584" t="s">
        <v>345</v>
      </c>
      <c r="E611" s="30" t="s">
        <v>383</v>
      </c>
      <c r="F611" s="584" t="s">
        <v>347</v>
      </c>
      <c r="G611" s="179"/>
      <c r="H611" s="179">
        <v>1</v>
      </c>
      <c r="I611" s="230">
        <v>8</v>
      </c>
      <c r="J611" s="179">
        <v>2</v>
      </c>
      <c r="K611" s="179">
        <v>1</v>
      </c>
      <c r="L611" s="179">
        <v>3</v>
      </c>
      <c r="M611" s="179"/>
      <c r="N611" s="584" t="s">
        <v>887</v>
      </c>
      <c r="O611" s="158"/>
      <c r="P611" s="158"/>
    </row>
    <row r="612" spans="1:16" ht="34.5" customHeight="1">
      <c r="A612" s="698"/>
      <c r="B612" s="705"/>
      <c r="C612" s="594"/>
      <c r="D612" s="594"/>
      <c r="E612" s="30" t="s">
        <v>346</v>
      </c>
      <c r="F612" s="594"/>
      <c r="G612" s="230">
        <f t="shared" ref="G612:M612" si="87">SUM(G613:G623)</f>
        <v>0</v>
      </c>
      <c r="H612" s="230">
        <f t="shared" si="87"/>
        <v>0</v>
      </c>
      <c r="I612" s="230">
        <f t="shared" si="87"/>
        <v>300</v>
      </c>
      <c r="J612" s="230">
        <f t="shared" si="87"/>
        <v>190</v>
      </c>
      <c r="K612" s="230">
        <f t="shared" si="87"/>
        <v>100</v>
      </c>
      <c r="L612" s="230">
        <f t="shared" si="87"/>
        <v>0</v>
      </c>
      <c r="M612" s="230">
        <f t="shared" si="87"/>
        <v>0</v>
      </c>
      <c r="N612" s="585"/>
      <c r="O612" s="158"/>
      <c r="P612" s="158"/>
    </row>
    <row r="613" spans="1:16" s="2" customFormat="1" ht="30">
      <c r="A613" s="181"/>
      <c r="B613" s="36" t="s">
        <v>889</v>
      </c>
      <c r="C613" s="174" t="s">
        <v>216</v>
      </c>
      <c r="D613" s="280" t="s">
        <v>6</v>
      </c>
      <c r="E613" s="174" t="s">
        <v>5</v>
      </c>
      <c r="F613" s="37"/>
      <c r="G613" s="183"/>
      <c r="H613" s="183"/>
      <c r="I613" s="183"/>
      <c r="J613" s="183"/>
      <c r="K613" s="183">
        <v>100</v>
      </c>
      <c r="L613" s="174"/>
      <c r="M613" s="174"/>
      <c r="N613" s="37" t="s">
        <v>11</v>
      </c>
      <c r="O613" s="37"/>
      <c r="P613" s="796" t="s">
        <v>1065</v>
      </c>
    </row>
    <row r="614" spans="1:16" s="2" customFormat="1" ht="30">
      <c r="A614" s="181"/>
      <c r="B614" s="36" t="s">
        <v>890</v>
      </c>
      <c r="C614" s="174" t="s">
        <v>216</v>
      </c>
      <c r="D614" s="280" t="s">
        <v>6</v>
      </c>
      <c r="E614" s="174" t="s">
        <v>5</v>
      </c>
      <c r="F614" s="37"/>
      <c r="G614" s="183"/>
      <c r="H614" s="183"/>
      <c r="I614" s="183">
        <v>50</v>
      </c>
      <c r="J614" s="183"/>
      <c r="K614" s="183"/>
      <c r="L614" s="174"/>
      <c r="M614" s="174"/>
      <c r="N614" s="37" t="s">
        <v>11</v>
      </c>
      <c r="O614" s="37"/>
      <c r="P614" s="797"/>
    </row>
    <row r="615" spans="1:16" s="2" customFormat="1" ht="30">
      <c r="A615" s="181"/>
      <c r="B615" s="36" t="s">
        <v>891</v>
      </c>
      <c r="C615" s="174" t="s">
        <v>216</v>
      </c>
      <c r="D615" s="280" t="s">
        <v>6</v>
      </c>
      <c r="E615" s="174" t="s">
        <v>5</v>
      </c>
      <c r="F615" s="37"/>
      <c r="G615" s="183"/>
      <c r="H615" s="183"/>
      <c r="I615" s="183">
        <v>50</v>
      </c>
      <c r="J615" s="183"/>
      <c r="K615" s="183"/>
      <c r="L615" s="174"/>
      <c r="M615" s="174"/>
      <c r="N615" s="37" t="s">
        <v>11</v>
      </c>
      <c r="O615" s="37"/>
      <c r="P615" s="797"/>
    </row>
    <row r="616" spans="1:16" s="2" customFormat="1" ht="30">
      <c r="A616" s="181"/>
      <c r="B616" s="36" t="s">
        <v>892</v>
      </c>
      <c r="C616" s="174" t="s">
        <v>216</v>
      </c>
      <c r="D616" s="280" t="s">
        <v>6</v>
      </c>
      <c r="E616" s="174" t="s">
        <v>5</v>
      </c>
      <c r="F616" s="37"/>
      <c r="G616" s="183"/>
      <c r="H616" s="183"/>
      <c r="I616" s="183"/>
      <c r="J616" s="183">
        <v>100</v>
      </c>
      <c r="K616" s="183"/>
      <c r="L616" s="174"/>
      <c r="M616" s="174"/>
      <c r="N616" s="37" t="s">
        <v>11</v>
      </c>
      <c r="O616" s="37"/>
      <c r="P616" s="797"/>
    </row>
    <row r="617" spans="1:16" s="2" customFormat="1" ht="30">
      <c r="A617" s="181"/>
      <c r="B617" s="36" t="s">
        <v>893</v>
      </c>
      <c r="C617" s="174" t="s">
        <v>216</v>
      </c>
      <c r="D617" s="280" t="s">
        <v>6</v>
      </c>
      <c r="E617" s="174" t="s">
        <v>5</v>
      </c>
      <c r="F617" s="37"/>
      <c r="G617" s="183"/>
      <c r="H617" s="183"/>
      <c r="I617" s="183">
        <v>20</v>
      </c>
      <c r="J617" s="183"/>
      <c r="K617" s="183"/>
      <c r="L617" s="174"/>
      <c r="M617" s="174"/>
      <c r="N617" s="37" t="s">
        <v>11</v>
      </c>
      <c r="O617" s="37"/>
      <c r="P617" s="797"/>
    </row>
    <row r="618" spans="1:16" s="2" customFormat="1" ht="30">
      <c r="A618" s="181"/>
      <c r="B618" s="36" t="s">
        <v>894</v>
      </c>
      <c r="C618" s="174" t="s">
        <v>216</v>
      </c>
      <c r="D618" s="280" t="s">
        <v>6</v>
      </c>
      <c r="E618" s="174" t="s">
        <v>5</v>
      </c>
      <c r="F618" s="37"/>
      <c r="G618" s="183"/>
      <c r="H618" s="183"/>
      <c r="I618" s="183"/>
      <c r="J618" s="183">
        <v>40</v>
      </c>
      <c r="K618" s="183"/>
      <c r="L618" s="174"/>
      <c r="M618" s="174"/>
      <c r="N618" s="37" t="s">
        <v>11</v>
      </c>
      <c r="O618" s="37"/>
      <c r="P618" s="797"/>
    </row>
    <row r="619" spans="1:16" s="2" customFormat="1" ht="30">
      <c r="A619" s="181"/>
      <c r="B619" s="36" t="s">
        <v>895</v>
      </c>
      <c r="C619" s="174" t="s">
        <v>216</v>
      </c>
      <c r="D619" s="280" t="s">
        <v>6</v>
      </c>
      <c r="E619" s="174" t="s">
        <v>5</v>
      </c>
      <c r="F619" s="37"/>
      <c r="G619" s="183"/>
      <c r="H619" s="183"/>
      <c r="I619" s="183">
        <v>45</v>
      </c>
      <c r="J619" s="183"/>
      <c r="K619" s="183"/>
      <c r="L619" s="174"/>
      <c r="M619" s="174"/>
      <c r="N619" s="37" t="s">
        <v>11</v>
      </c>
      <c r="O619" s="37"/>
      <c r="P619" s="797"/>
    </row>
    <row r="620" spans="1:16" s="2" customFormat="1" ht="30">
      <c r="A620" s="181"/>
      <c r="B620" s="36" t="s">
        <v>896</v>
      </c>
      <c r="C620" s="174" t="s">
        <v>216</v>
      </c>
      <c r="D620" s="280" t="s">
        <v>6</v>
      </c>
      <c r="E620" s="174" t="s">
        <v>5</v>
      </c>
      <c r="F620" s="37"/>
      <c r="G620" s="183"/>
      <c r="H620" s="183"/>
      <c r="I620" s="183">
        <v>65</v>
      </c>
      <c r="J620" s="183"/>
      <c r="K620" s="183"/>
      <c r="L620" s="174"/>
      <c r="M620" s="174"/>
      <c r="N620" s="37" t="s">
        <v>11</v>
      </c>
      <c r="O620" s="37"/>
      <c r="P620" s="797"/>
    </row>
    <row r="621" spans="1:16" s="2" customFormat="1" ht="30">
      <c r="A621" s="181"/>
      <c r="B621" s="36" t="s">
        <v>897</v>
      </c>
      <c r="C621" s="174" t="s">
        <v>216</v>
      </c>
      <c r="D621" s="280" t="s">
        <v>6</v>
      </c>
      <c r="E621" s="174" t="s">
        <v>5</v>
      </c>
      <c r="F621" s="37"/>
      <c r="G621" s="183"/>
      <c r="H621" s="183"/>
      <c r="I621" s="183">
        <v>20</v>
      </c>
      <c r="J621" s="183"/>
      <c r="K621" s="183"/>
      <c r="L621" s="174"/>
      <c r="M621" s="174"/>
      <c r="N621" s="37" t="s">
        <v>11</v>
      </c>
      <c r="O621" s="37"/>
      <c r="P621" s="797"/>
    </row>
    <row r="622" spans="1:16" s="2" customFormat="1" ht="31.5" customHeight="1">
      <c r="A622" s="181"/>
      <c r="B622" s="36" t="s">
        <v>898</v>
      </c>
      <c r="C622" s="174" t="s">
        <v>216</v>
      </c>
      <c r="D622" s="280" t="s">
        <v>6</v>
      </c>
      <c r="E622" s="174" t="s">
        <v>5</v>
      </c>
      <c r="F622" s="37"/>
      <c r="G622" s="183"/>
      <c r="H622" s="183"/>
      <c r="I622" s="183">
        <v>50</v>
      </c>
      <c r="J622" s="183"/>
      <c r="K622" s="183"/>
      <c r="L622" s="174"/>
      <c r="M622" s="174"/>
      <c r="N622" s="37" t="s">
        <v>11</v>
      </c>
      <c r="O622" s="37"/>
      <c r="P622" s="797"/>
    </row>
    <row r="623" spans="1:16" s="2" customFormat="1" ht="30">
      <c r="A623" s="181"/>
      <c r="B623" s="36" t="s">
        <v>899</v>
      </c>
      <c r="C623" s="174" t="s">
        <v>216</v>
      </c>
      <c r="D623" s="280" t="s">
        <v>6</v>
      </c>
      <c r="E623" s="174" t="s">
        <v>5</v>
      </c>
      <c r="F623" s="174"/>
      <c r="G623" s="183"/>
      <c r="H623" s="183"/>
      <c r="I623" s="183"/>
      <c r="J623" s="183">
        <v>50</v>
      </c>
      <c r="K623" s="183"/>
      <c r="L623" s="174"/>
      <c r="M623" s="174"/>
      <c r="N623" s="37" t="s">
        <v>11</v>
      </c>
      <c r="O623" s="37"/>
      <c r="P623" s="798"/>
    </row>
    <row r="624" spans="1:16" s="5" customFormat="1">
      <c r="A624" s="69"/>
      <c r="B624" s="145" t="s">
        <v>362</v>
      </c>
      <c r="C624" s="263"/>
      <c r="D624" s="263"/>
      <c r="E624" s="113"/>
      <c r="F624" s="67"/>
      <c r="G624" s="264">
        <f>SUM(G625:G628)</f>
        <v>0</v>
      </c>
      <c r="H624" s="264">
        <f t="shared" ref="H624:M624" si="88">SUM(H625:H628)</f>
        <v>0</v>
      </c>
      <c r="I624" s="264">
        <f t="shared" si="88"/>
        <v>300</v>
      </c>
      <c r="J624" s="264">
        <f t="shared" si="88"/>
        <v>190</v>
      </c>
      <c r="K624" s="264">
        <f t="shared" si="88"/>
        <v>100</v>
      </c>
      <c r="L624" s="264">
        <f t="shared" si="88"/>
        <v>0</v>
      </c>
      <c r="M624" s="264">
        <f t="shared" si="88"/>
        <v>0</v>
      </c>
      <c r="N624" s="69"/>
      <c r="O624" s="67"/>
      <c r="P624" s="274"/>
    </row>
    <row r="625" spans="1:16" s="5" customFormat="1">
      <c r="A625" s="69"/>
      <c r="B625" s="145" t="s">
        <v>10</v>
      </c>
      <c r="C625" s="263"/>
      <c r="D625" s="263"/>
      <c r="E625" s="113"/>
      <c r="F625" s="67"/>
      <c r="G625" s="265"/>
      <c r="H625" s="265"/>
      <c r="I625" s="265"/>
      <c r="J625" s="257"/>
      <c r="K625" s="265"/>
      <c r="L625" s="265"/>
      <c r="M625" s="265"/>
      <c r="N625" s="69"/>
      <c r="O625" s="67"/>
      <c r="P625" s="274"/>
    </row>
    <row r="626" spans="1:16" s="5" customFormat="1">
      <c r="A626" s="69"/>
      <c r="B626" s="145" t="s">
        <v>11</v>
      </c>
      <c r="C626" s="263"/>
      <c r="D626" s="263"/>
      <c r="E626" s="113"/>
      <c r="F626" s="67"/>
      <c r="G626" s="265">
        <f>G613+G614+G615+G616+G617+G618+G619+G620+G621+G622+G623</f>
        <v>0</v>
      </c>
      <c r="H626" s="265">
        <f t="shared" ref="H626:M626" si="89">H613+H614+H615+H616+H617+H618+H619+H620+H621+H622+H623</f>
        <v>0</v>
      </c>
      <c r="I626" s="265">
        <f t="shared" si="89"/>
        <v>300</v>
      </c>
      <c r="J626" s="265">
        <f t="shared" si="89"/>
        <v>190</v>
      </c>
      <c r="K626" s="265">
        <f t="shared" si="89"/>
        <v>100</v>
      </c>
      <c r="L626" s="265">
        <f t="shared" si="89"/>
        <v>0</v>
      </c>
      <c r="M626" s="265">
        <f t="shared" si="89"/>
        <v>0</v>
      </c>
      <c r="N626" s="69"/>
      <c r="O626" s="67"/>
      <c r="P626" s="274"/>
    </row>
    <row r="627" spans="1:16" s="5" customFormat="1">
      <c r="A627" s="69"/>
      <c r="B627" s="145" t="s">
        <v>363</v>
      </c>
      <c r="C627" s="263"/>
      <c r="D627" s="263"/>
      <c r="E627" s="113"/>
      <c r="F627" s="67"/>
      <c r="G627" s="265"/>
      <c r="H627" s="265"/>
      <c r="I627" s="265"/>
      <c r="J627" s="257"/>
      <c r="K627" s="265"/>
      <c r="L627" s="265"/>
      <c r="M627" s="265"/>
      <c r="N627" s="69"/>
      <c r="O627" s="67"/>
      <c r="P627" s="274"/>
    </row>
    <row r="628" spans="1:16" s="5" customFormat="1" ht="15" customHeight="1">
      <c r="A628" s="69"/>
      <c r="B628" s="145" t="s">
        <v>364</v>
      </c>
      <c r="C628" s="263"/>
      <c r="D628" s="263"/>
      <c r="E628" s="113"/>
      <c r="F628" s="67"/>
      <c r="G628" s="265"/>
      <c r="H628" s="265"/>
      <c r="I628" s="265"/>
      <c r="J628" s="257"/>
      <c r="K628" s="265"/>
      <c r="L628" s="265"/>
      <c r="M628" s="265"/>
      <c r="N628" s="69"/>
      <c r="O628" s="67"/>
      <c r="P628" s="274"/>
    </row>
    <row r="629" spans="1:16" s="2" customFormat="1" ht="52.5" customHeight="1">
      <c r="A629" s="244"/>
      <c r="B629" s="33" t="s">
        <v>900</v>
      </c>
      <c r="C629" s="353" t="s">
        <v>886</v>
      </c>
      <c r="D629" s="281" t="s">
        <v>345</v>
      </c>
      <c r="E629" s="30" t="s">
        <v>346</v>
      </c>
      <c r="F629" s="30" t="s">
        <v>349</v>
      </c>
      <c r="G629" s="268"/>
      <c r="H629" s="268"/>
      <c r="I629" s="268">
        <v>15</v>
      </c>
      <c r="J629" s="268"/>
      <c r="K629" s="268"/>
      <c r="L629" s="268"/>
      <c r="M629" s="268"/>
      <c r="N629" s="249"/>
      <c r="O629" s="43"/>
      <c r="P629" s="275"/>
    </row>
    <row r="630" spans="1:16" s="2" customFormat="1" ht="20.25" customHeight="1">
      <c r="A630" s="702"/>
      <c r="B630" s="579" t="s">
        <v>901</v>
      </c>
      <c r="C630" s="587" t="s">
        <v>902</v>
      </c>
      <c r="D630" s="571" t="s">
        <v>345</v>
      </c>
      <c r="E630" s="174" t="s">
        <v>383</v>
      </c>
      <c r="F630" s="571" t="s">
        <v>347</v>
      </c>
      <c r="G630" s="44"/>
      <c r="H630" s="44"/>
      <c r="I630" s="44">
        <v>1</v>
      </c>
      <c r="J630" s="44"/>
      <c r="K630" s="44"/>
      <c r="L630" s="44"/>
      <c r="M630" s="44"/>
      <c r="N630" s="244"/>
      <c r="O630" s="43"/>
      <c r="P630" s="275"/>
    </row>
    <row r="631" spans="1:16" s="2" customFormat="1" ht="22.5" customHeight="1">
      <c r="A631" s="703"/>
      <c r="B631" s="581"/>
      <c r="C631" s="588"/>
      <c r="D631" s="572"/>
      <c r="E631" s="174" t="s">
        <v>346</v>
      </c>
      <c r="F631" s="572"/>
      <c r="G631" s="44"/>
      <c r="H631" s="44"/>
      <c r="I631" s="44">
        <v>15</v>
      </c>
      <c r="J631" s="44">
        <v>750</v>
      </c>
      <c r="K631" s="44">
        <v>750</v>
      </c>
      <c r="L631" s="44"/>
      <c r="M631" s="44"/>
      <c r="N631" s="244" t="s">
        <v>903</v>
      </c>
      <c r="O631" s="43"/>
      <c r="P631" s="275"/>
    </row>
    <row r="632" spans="1:16" s="2" customFormat="1" ht="130.5" customHeight="1">
      <c r="A632" s="112"/>
      <c r="B632" s="139" t="s">
        <v>904</v>
      </c>
      <c r="C632" s="198" t="s">
        <v>905</v>
      </c>
      <c r="D632" s="562" t="s">
        <v>345</v>
      </c>
      <c r="E632" s="174" t="s">
        <v>383</v>
      </c>
      <c r="F632" s="198" t="s">
        <v>349</v>
      </c>
      <c r="G632" s="44"/>
      <c r="H632" s="44"/>
      <c r="I632" s="44"/>
      <c r="J632" s="44">
        <v>2</v>
      </c>
      <c r="K632" s="44"/>
      <c r="L632" s="44"/>
      <c r="M632" s="44"/>
      <c r="N632" s="244"/>
      <c r="O632" s="43"/>
      <c r="P632" s="275"/>
    </row>
    <row r="633" spans="1:16" s="2" customFormat="1" ht="35.25" customHeight="1">
      <c r="A633" s="112"/>
      <c r="B633" s="33" t="s">
        <v>524</v>
      </c>
      <c r="C633" s="425"/>
      <c r="D633" s="563" t="s">
        <v>345</v>
      </c>
      <c r="E633" s="359" t="s">
        <v>383</v>
      </c>
      <c r="F633" s="417" t="s">
        <v>349</v>
      </c>
      <c r="G633" s="44"/>
      <c r="H633" s="44"/>
      <c r="I633" s="44"/>
      <c r="J633" s="44">
        <f>J634+J635</f>
        <v>3808.9</v>
      </c>
      <c r="K633" s="44"/>
      <c r="L633" s="44"/>
      <c r="M633" s="44"/>
      <c r="N633" s="244"/>
      <c r="O633" s="43"/>
      <c r="P633" s="275"/>
    </row>
    <row r="634" spans="1:16" s="2" customFormat="1" ht="35.25" customHeight="1">
      <c r="A634" s="112"/>
      <c r="B634" s="139" t="s">
        <v>906</v>
      </c>
      <c r="C634" s="426"/>
      <c r="D634" s="562" t="s">
        <v>345</v>
      </c>
      <c r="E634" s="174" t="s">
        <v>346</v>
      </c>
      <c r="F634" s="417" t="s">
        <v>349</v>
      </c>
      <c r="G634" s="44"/>
      <c r="H634" s="44"/>
      <c r="I634" s="44"/>
      <c r="J634" s="564">
        <v>2566.3000000000002</v>
      </c>
      <c r="K634" s="44"/>
      <c r="L634" s="44"/>
      <c r="M634" s="44"/>
      <c r="N634" s="244" t="s">
        <v>364</v>
      </c>
      <c r="O634" s="43"/>
      <c r="P634" s="799" t="s">
        <v>1066</v>
      </c>
    </row>
    <row r="635" spans="1:16" s="2" customFormat="1" ht="35.25" customHeight="1">
      <c r="A635" s="112"/>
      <c r="B635" s="139" t="s">
        <v>907</v>
      </c>
      <c r="C635" s="426"/>
      <c r="D635" s="562" t="s">
        <v>345</v>
      </c>
      <c r="E635" s="174" t="s">
        <v>346</v>
      </c>
      <c r="F635" s="417" t="s">
        <v>349</v>
      </c>
      <c r="G635" s="44"/>
      <c r="H635" s="44"/>
      <c r="I635" s="44"/>
      <c r="J635" s="564">
        <v>1242.5999999999999</v>
      </c>
      <c r="K635" s="44"/>
      <c r="L635" s="44"/>
      <c r="M635" s="44"/>
      <c r="N635" s="244" t="s">
        <v>364</v>
      </c>
      <c r="O635" s="43"/>
      <c r="P635" s="799" t="s">
        <v>1066</v>
      </c>
    </row>
    <row r="636" spans="1:16" s="15" customFormat="1" ht="88.5" customHeight="1">
      <c r="A636" s="16"/>
      <c r="B636" s="33" t="s">
        <v>908</v>
      </c>
      <c r="C636" s="30" t="s">
        <v>909</v>
      </c>
      <c r="D636" s="79" t="s">
        <v>345</v>
      </c>
      <c r="E636" s="30" t="s">
        <v>383</v>
      </c>
      <c r="F636" s="30" t="s">
        <v>349</v>
      </c>
      <c r="G636" s="234">
        <f t="shared" ref="G636:L636" si="90">G637</f>
        <v>0</v>
      </c>
      <c r="H636" s="234">
        <f t="shared" si="90"/>
        <v>1</v>
      </c>
      <c r="I636" s="234">
        <f t="shared" si="90"/>
        <v>0</v>
      </c>
      <c r="J636" s="234">
        <f t="shared" si="90"/>
        <v>0</v>
      </c>
      <c r="K636" s="234">
        <f t="shared" si="90"/>
        <v>0</v>
      </c>
      <c r="L636" s="234">
        <f t="shared" si="90"/>
        <v>0</v>
      </c>
      <c r="M636" s="33"/>
      <c r="N636" s="239"/>
      <c r="O636" s="243"/>
      <c r="P636" s="243"/>
    </row>
    <row r="637" spans="1:16" ht="26.25" customHeight="1">
      <c r="A637" s="697"/>
      <c r="B637" s="704" t="s">
        <v>910</v>
      </c>
      <c r="C637" s="584" t="s">
        <v>911</v>
      </c>
      <c r="D637" s="584" t="s">
        <v>345</v>
      </c>
      <c r="E637" s="30" t="s">
        <v>383</v>
      </c>
      <c r="F637" s="584" t="s">
        <v>347</v>
      </c>
      <c r="G637" s="179"/>
      <c r="H637" s="179">
        <v>1</v>
      </c>
      <c r="I637" s="230">
        <v>0</v>
      </c>
      <c r="J637" s="179">
        <v>0</v>
      </c>
      <c r="K637" s="179">
        <v>0</v>
      </c>
      <c r="L637" s="179">
        <v>0</v>
      </c>
      <c r="M637" s="179"/>
      <c r="N637" s="584" t="s">
        <v>887</v>
      </c>
      <c r="O637" s="158"/>
      <c r="P637" s="158"/>
    </row>
    <row r="638" spans="1:16" ht="34.5" customHeight="1">
      <c r="A638" s="698"/>
      <c r="B638" s="705"/>
      <c r="C638" s="594"/>
      <c r="D638" s="594"/>
      <c r="E638" s="30" t="s">
        <v>346</v>
      </c>
      <c r="F638" s="594"/>
      <c r="G638" s="230">
        <f t="shared" ref="G638:L638" si="91">SUM(G640:G643)</f>
        <v>664.7</v>
      </c>
      <c r="H638" s="230">
        <f t="shared" si="91"/>
        <v>344.3</v>
      </c>
      <c r="I638" s="230">
        <f t="shared" si="91"/>
        <v>0</v>
      </c>
      <c r="J638" s="230">
        <f t="shared" si="91"/>
        <v>0</v>
      </c>
      <c r="K638" s="230">
        <f t="shared" si="91"/>
        <v>0</v>
      </c>
      <c r="L638" s="230">
        <f t="shared" si="91"/>
        <v>0</v>
      </c>
      <c r="M638" s="283"/>
      <c r="N638" s="585"/>
      <c r="O638" s="158"/>
      <c r="P638" s="158"/>
    </row>
    <row r="639" spans="1:16" ht="46.5" customHeight="1">
      <c r="A639" s="282"/>
      <c r="B639" s="197" t="s">
        <v>912</v>
      </c>
      <c r="C639" s="196" t="s">
        <v>911</v>
      </c>
      <c r="D639" s="196" t="s">
        <v>345</v>
      </c>
      <c r="E639" s="37" t="s">
        <v>346</v>
      </c>
      <c r="F639" s="196" t="s">
        <v>760</v>
      </c>
      <c r="G639" s="230"/>
      <c r="H639" s="230"/>
      <c r="I639" s="38">
        <v>30</v>
      </c>
      <c r="J639" s="230"/>
      <c r="K639" s="230"/>
      <c r="L639" s="230"/>
      <c r="M639" s="283"/>
      <c r="N639" s="198" t="s">
        <v>363</v>
      </c>
      <c r="O639" s="158"/>
      <c r="P639" s="781" t="s">
        <v>1067</v>
      </c>
    </row>
    <row r="640" spans="1:16" s="2" customFormat="1" ht="15" customHeight="1">
      <c r="A640" s="720"/>
      <c r="B640" s="579" t="s">
        <v>913</v>
      </c>
      <c r="C640" s="676" t="s">
        <v>911</v>
      </c>
      <c r="D640" s="676" t="s">
        <v>345</v>
      </c>
      <c r="E640" s="174" t="s">
        <v>346</v>
      </c>
      <c r="F640" s="571" t="s">
        <v>347</v>
      </c>
      <c r="G640" s="183">
        <v>192.6</v>
      </c>
      <c r="H640" s="183"/>
      <c r="I640" s="183"/>
      <c r="J640" s="183"/>
      <c r="K640" s="183"/>
      <c r="L640" s="191"/>
      <c r="M640" s="191"/>
      <c r="N640" s="37" t="s">
        <v>10</v>
      </c>
      <c r="O640" s="179"/>
      <c r="P640" s="786" t="s">
        <v>1067</v>
      </c>
    </row>
    <row r="641" spans="1:16" s="2" customFormat="1">
      <c r="A641" s="721"/>
      <c r="B641" s="581"/>
      <c r="C641" s="677"/>
      <c r="D641" s="677"/>
      <c r="E641" s="174" t="s">
        <v>346</v>
      </c>
      <c r="F641" s="572"/>
      <c r="G641" s="183">
        <v>232.6</v>
      </c>
      <c r="H641" s="183">
        <v>250.6</v>
      </c>
      <c r="I641" s="183"/>
      <c r="J641" s="183"/>
      <c r="K641" s="183"/>
      <c r="L641" s="191"/>
      <c r="M641" s="191"/>
      <c r="N641" s="37" t="s">
        <v>11</v>
      </c>
      <c r="O641" s="231"/>
      <c r="P641" s="787"/>
    </row>
    <row r="642" spans="1:16" s="2" customFormat="1" ht="15" customHeight="1">
      <c r="A642" s="720"/>
      <c r="B642" s="579" t="s">
        <v>914</v>
      </c>
      <c r="C642" s="676" t="s">
        <v>911</v>
      </c>
      <c r="D642" s="676" t="s">
        <v>345</v>
      </c>
      <c r="E642" s="174" t="s">
        <v>346</v>
      </c>
      <c r="F642" s="571" t="s">
        <v>347</v>
      </c>
      <c r="G642" s="183">
        <v>97.9</v>
      </c>
      <c r="H642" s="183"/>
      <c r="I642" s="183"/>
      <c r="J642" s="183"/>
      <c r="K642" s="183"/>
      <c r="L642" s="191"/>
      <c r="M642" s="191"/>
      <c r="N642" s="37" t="s">
        <v>10</v>
      </c>
      <c r="O642" s="179"/>
      <c r="P642" s="786" t="s">
        <v>1067</v>
      </c>
    </row>
    <row r="643" spans="1:16" s="10" customFormat="1" ht="66" customHeight="1">
      <c r="A643" s="721"/>
      <c r="B643" s="581"/>
      <c r="C643" s="677"/>
      <c r="D643" s="677"/>
      <c r="E643" s="174" t="s">
        <v>346</v>
      </c>
      <c r="F643" s="572"/>
      <c r="G643" s="183">
        <v>141.6</v>
      </c>
      <c r="H643" s="183">
        <v>93.7</v>
      </c>
      <c r="I643" s="183"/>
      <c r="J643" s="183"/>
      <c r="K643" s="183"/>
      <c r="L643" s="191"/>
      <c r="M643" s="191"/>
      <c r="N643" s="37" t="s">
        <v>11</v>
      </c>
      <c r="O643" s="179"/>
      <c r="P643" s="787"/>
    </row>
    <row r="644" spans="1:16" s="5" customFormat="1">
      <c r="A644" s="69"/>
      <c r="B644" s="57" t="s">
        <v>362</v>
      </c>
      <c r="C644" s="263"/>
      <c r="D644" s="263"/>
      <c r="E644" s="113"/>
      <c r="F644" s="67"/>
      <c r="G644" s="264">
        <f>SUM(G645:G648)</f>
        <v>664.7</v>
      </c>
      <c r="H644" s="264">
        <f t="shared" ref="H644:M644" si="92">SUM(H645:H648)</f>
        <v>344.3</v>
      </c>
      <c r="I644" s="264">
        <f t="shared" si="92"/>
        <v>45</v>
      </c>
      <c r="J644" s="264">
        <f t="shared" si="92"/>
        <v>4558.8999999999996</v>
      </c>
      <c r="K644" s="264">
        <f t="shared" si="92"/>
        <v>750</v>
      </c>
      <c r="L644" s="264">
        <f t="shared" si="92"/>
        <v>0</v>
      </c>
      <c r="M644" s="264">
        <f t="shared" si="92"/>
        <v>0</v>
      </c>
      <c r="N644" s="69"/>
      <c r="O644" s="67"/>
      <c r="P644" s="274"/>
    </row>
    <row r="645" spans="1:16" s="5" customFormat="1">
      <c r="A645" s="69"/>
      <c r="B645" s="57" t="s">
        <v>10</v>
      </c>
      <c r="C645" s="263"/>
      <c r="D645" s="263"/>
      <c r="E645" s="113"/>
      <c r="F645" s="67"/>
      <c r="G645" s="265">
        <f>G640+G642</f>
        <v>290.5</v>
      </c>
      <c r="H645" s="265">
        <f t="shared" ref="H645:M645" si="93">H640+H642</f>
        <v>0</v>
      </c>
      <c r="I645" s="265">
        <f t="shared" si="93"/>
        <v>0</v>
      </c>
      <c r="J645" s="265">
        <f t="shared" si="93"/>
        <v>0</v>
      </c>
      <c r="K645" s="265">
        <f t="shared" si="93"/>
        <v>0</v>
      </c>
      <c r="L645" s="265">
        <f t="shared" si="93"/>
        <v>0</v>
      </c>
      <c r="M645" s="265">
        <f t="shared" si="93"/>
        <v>0</v>
      </c>
      <c r="N645" s="265"/>
      <c r="O645" s="67"/>
      <c r="P645" s="274"/>
    </row>
    <row r="646" spans="1:16" s="5" customFormat="1">
      <c r="A646" s="69"/>
      <c r="B646" s="57" t="s">
        <v>11</v>
      </c>
      <c r="C646" s="263"/>
      <c r="D646" s="263"/>
      <c r="E646" s="113"/>
      <c r="F646" s="67"/>
      <c r="G646" s="265">
        <f>G631+G641+G643</f>
        <v>374.2</v>
      </c>
      <c r="H646" s="265">
        <f>H631+H641+H643</f>
        <v>344.3</v>
      </c>
      <c r="I646" s="265">
        <f>I631+I641+I643-15</f>
        <v>0</v>
      </c>
      <c r="J646" s="265">
        <f t="shared" ref="J646:M646" si="94">J631+J641+J643</f>
        <v>750</v>
      </c>
      <c r="K646" s="265">
        <f t="shared" si="94"/>
        <v>750</v>
      </c>
      <c r="L646" s="265">
        <f t="shared" si="94"/>
        <v>0</v>
      </c>
      <c r="M646" s="265">
        <f t="shared" si="94"/>
        <v>0</v>
      </c>
      <c r="N646" s="69"/>
      <c r="O646" s="67"/>
      <c r="P646" s="274"/>
    </row>
    <row r="647" spans="1:16" s="5" customFormat="1">
      <c r="A647" s="69"/>
      <c r="B647" s="57" t="s">
        <v>363</v>
      </c>
      <c r="C647" s="263"/>
      <c r="D647" s="263"/>
      <c r="E647" s="113"/>
      <c r="F647" s="67"/>
      <c r="G647" s="265"/>
      <c r="H647" s="265"/>
      <c r="I647" s="265">
        <f>I631+I639</f>
        <v>45</v>
      </c>
      <c r="J647" s="257"/>
      <c r="K647" s="265"/>
      <c r="L647" s="265"/>
      <c r="M647" s="265"/>
      <c r="N647" s="69"/>
      <c r="O647" s="67"/>
      <c r="P647" s="274"/>
    </row>
    <row r="648" spans="1:16" s="5" customFormat="1">
      <c r="A648" s="69"/>
      <c r="B648" s="57" t="s">
        <v>364</v>
      </c>
      <c r="C648" s="263"/>
      <c r="D648" s="263"/>
      <c r="E648" s="113"/>
      <c r="F648" s="67"/>
      <c r="G648" s="265">
        <f>G634+G635</f>
        <v>0</v>
      </c>
      <c r="H648" s="265">
        <f t="shared" ref="H648:M648" si="95">H634+H635</f>
        <v>0</v>
      </c>
      <c r="I648" s="265">
        <f t="shared" si="95"/>
        <v>0</v>
      </c>
      <c r="J648" s="265">
        <f t="shared" si="95"/>
        <v>3808.9</v>
      </c>
      <c r="K648" s="265">
        <f t="shared" si="95"/>
        <v>0</v>
      </c>
      <c r="L648" s="265">
        <f t="shared" si="95"/>
        <v>0</v>
      </c>
      <c r="M648" s="265">
        <f t="shared" si="95"/>
        <v>0</v>
      </c>
      <c r="N648" s="69"/>
      <c r="O648" s="67"/>
      <c r="P648" s="274"/>
    </row>
    <row r="649" spans="1:16" ht="64.5" customHeight="1">
      <c r="A649" s="16"/>
      <c r="B649" s="33" t="s">
        <v>915</v>
      </c>
      <c r="C649" s="30" t="s">
        <v>916</v>
      </c>
      <c r="D649" s="79" t="s">
        <v>345</v>
      </c>
      <c r="E649" s="30" t="s">
        <v>383</v>
      </c>
      <c r="F649" s="30" t="s">
        <v>349</v>
      </c>
      <c r="G649" s="234">
        <v>137</v>
      </c>
      <c r="H649" s="234">
        <v>135</v>
      </c>
      <c r="I649" s="278">
        <v>138</v>
      </c>
      <c r="J649" s="234">
        <v>139</v>
      </c>
      <c r="K649" s="234">
        <v>142</v>
      </c>
      <c r="L649" s="234">
        <v>146</v>
      </c>
      <c r="M649" s="30">
        <v>149</v>
      </c>
      <c r="N649" s="239"/>
      <c r="O649" s="158"/>
      <c r="P649" s="158"/>
    </row>
    <row r="650" spans="1:16" ht="26.25" customHeight="1">
      <c r="A650" s="697"/>
      <c r="B650" s="704" t="s">
        <v>917</v>
      </c>
      <c r="C650" s="584" t="s">
        <v>918</v>
      </c>
      <c r="D650" s="584" t="s">
        <v>345</v>
      </c>
      <c r="E650" s="30" t="s">
        <v>383</v>
      </c>
      <c r="F650" s="584" t="s">
        <v>571</v>
      </c>
      <c r="G650" s="179">
        <v>0</v>
      </c>
      <c r="H650" s="179">
        <v>0</v>
      </c>
      <c r="I650" s="230">
        <v>0</v>
      </c>
      <c r="J650" s="179">
        <v>0</v>
      </c>
      <c r="K650" s="179">
        <v>0</v>
      </c>
      <c r="L650" s="179">
        <v>2</v>
      </c>
      <c r="M650" s="179"/>
      <c r="N650" s="586" t="s">
        <v>10</v>
      </c>
      <c r="O650" s="158"/>
      <c r="P650" s="158"/>
    </row>
    <row r="651" spans="1:16" ht="35.25" customHeight="1">
      <c r="A651" s="698"/>
      <c r="B651" s="705"/>
      <c r="C651" s="594"/>
      <c r="D651" s="594"/>
      <c r="E651" s="30" t="s">
        <v>346</v>
      </c>
      <c r="F651" s="594"/>
      <c r="G651" s="230">
        <f>G652+G653</f>
        <v>0</v>
      </c>
      <c r="H651" s="230">
        <f t="shared" ref="H651:M651" si="96">H652+H653</f>
        <v>0</v>
      </c>
      <c r="I651" s="230">
        <f t="shared" si="96"/>
        <v>0</v>
      </c>
      <c r="J651" s="230">
        <f t="shared" si="96"/>
        <v>0</v>
      </c>
      <c r="K651" s="230">
        <f t="shared" si="96"/>
        <v>0</v>
      </c>
      <c r="L651" s="230">
        <f t="shared" si="96"/>
        <v>200</v>
      </c>
      <c r="M651" s="230">
        <f t="shared" si="96"/>
        <v>0</v>
      </c>
      <c r="N651" s="585"/>
      <c r="O651" s="158"/>
      <c r="P651" s="158"/>
    </row>
    <row r="652" spans="1:16" s="2" customFormat="1" ht="56.25" customHeight="1">
      <c r="A652" s="251"/>
      <c r="B652" s="36" t="s">
        <v>919</v>
      </c>
      <c r="C652" s="182"/>
      <c r="D652" s="37" t="s">
        <v>345</v>
      </c>
      <c r="E652" s="174" t="s">
        <v>346</v>
      </c>
      <c r="F652" s="37"/>
      <c r="G652" s="183"/>
      <c r="H652" s="191"/>
      <c r="I652" s="183"/>
      <c r="J652" s="183"/>
      <c r="K652" s="183"/>
      <c r="L652" s="183">
        <v>100</v>
      </c>
      <c r="M652" s="191"/>
      <c r="N652" s="37" t="s">
        <v>10</v>
      </c>
      <c r="O652" s="37"/>
      <c r="P652" s="781" t="s">
        <v>1068</v>
      </c>
    </row>
    <row r="653" spans="1:16" s="2" customFormat="1" ht="61.5" customHeight="1">
      <c r="A653" s="251"/>
      <c r="B653" s="36" t="s">
        <v>920</v>
      </c>
      <c r="C653" s="182"/>
      <c r="D653" s="37" t="s">
        <v>345</v>
      </c>
      <c r="E653" s="174" t="s">
        <v>346</v>
      </c>
      <c r="F653" s="37"/>
      <c r="G653" s="183"/>
      <c r="H653" s="191"/>
      <c r="I653" s="183"/>
      <c r="J653" s="183"/>
      <c r="K653" s="183"/>
      <c r="L653" s="183">
        <v>100</v>
      </c>
      <c r="M653" s="191"/>
      <c r="N653" s="37" t="s">
        <v>10</v>
      </c>
      <c r="O653" s="37"/>
      <c r="P653" s="781" t="s">
        <v>1068</v>
      </c>
    </row>
    <row r="654" spans="1:16" ht="20.25" customHeight="1">
      <c r="A654" s="697"/>
      <c r="B654" s="704" t="s">
        <v>921</v>
      </c>
      <c r="C654" s="584" t="s">
        <v>918</v>
      </c>
      <c r="D654" s="584" t="s">
        <v>345</v>
      </c>
      <c r="E654" s="30" t="s">
        <v>383</v>
      </c>
      <c r="F654" s="584" t="s">
        <v>571</v>
      </c>
      <c r="G654" s="179">
        <v>0</v>
      </c>
      <c r="H654" s="179">
        <v>0</v>
      </c>
      <c r="I654" s="230">
        <v>0</v>
      </c>
      <c r="J654" s="179">
        <v>0</v>
      </c>
      <c r="K654" s="179">
        <v>0</v>
      </c>
      <c r="L654" s="179">
        <v>3</v>
      </c>
      <c r="M654" s="284"/>
      <c r="N654" s="587" t="s">
        <v>11</v>
      </c>
      <c r="O654" s="158"/>
      <c r="P654" s="158"/>
    </row>
    <row r="655" spans="1:16" ht="40.5" customHeight="1">
      <c r="A655" s="698"/>
      <c r="B655" s="705"/>
      <c r="C655" s="594"/>
      <c r="D655" s="594"/>
      <c r="E655" s="30" t="s">
        <v>346</v>
      </c>
      <c r="F655" s="594"/>
      <c r="G655" s="230">
        <f t="shared" ref="G655:L655" si="97">G656+G657+G658</f>
        <v>0</v>
      </c>
      <c r="H655" s="230">
        <f t="shared" si="97"/>
        <v>0</v>
      </c>
      <c r="I655" s="230">
        <f t="shared" si="97"/>
        <v>0</v>
      </c>
      <c r="J655" s="230">
        <f t="shared" si="97"/>
        <v>0</v>
      </c>
      <c r="K655" s="230">
        <f t="shared" si="97"/>
        <v>0</v>
      </c>
      <c r="L655" s="230">
        <f t="shared" si="97"/>
        <v>150</v>
      </c>
      <c r="M655" s="284"/>
      <c r="N655" s="588"/>
      <c r="O655" s="158"/>
      <c r="P655" s="158"/>
    </row>
    <row r="656" spans="1:16" s="2" customFormat="1" ht="30">
      <c r="A656" s="251"/>
      <c r="B656" s="36" t="s">
        <v>922</v>
      </c>
      <c r="C656" s="37"/>
      <c r="D656" s="37" t="s">
        <v>345</v>
      </c>
      <c r="E656" s="37" t="s">
        <v>346</v>
      </c>
      <c r="F656" s="37"/>
      <c r="G656" s="38"/>
      <c r="H656" s="38"/>
      <c r="I656" s="38"/>
      <c r="J656" s="38"/>
      <c r="K656" s="38"/>
      <c r="L656" s="38">
        <v>50</v>
      </c>
      <c r="M656" s="38"/>
      <c r="N656" s="37" t="s">
        <v>11</v>
      </c>
      <c r="O656" s="37"/>
      <c r="P656" s="781" t="s">
        <v>1069</v>
      </c>
    </row>
    <row r="657" spans="1:16" s="2" customFormat="1" ht="30">
      <c r="A657" s="251"/>
      <c r="B657" s="36" t="s">
        <v>923</v>
      </c>
      <c r="C657" s="37"/>
      <c r="D657" s="37" t="s">
        <v>345</v>
      </c>
      <c r="E657" s="37" t="s">
        <v>346</v>
      </c>
      <c r="F657" s="37"/>
      <c r="G657" s="38"/>
      <c r="H657" s="38"/>
      <c r="I657" s="38"/>
      <c r="J657" s="38"/>
      <c r="K657" s="38"/>
      <c r="L657" s="38">
        <v>50</v>
      </c>
      <c r="M657" s="38"/>
      <c r="N657" s="37" t="s">
        <v>11</v>
      </c>
      <c r="O657" s="37"/>
      <c r="P657" s="781" t="s">
        <v>1069</v>
      </c>
    </row>
    <row r="658" spans="1:16" s="2" customFormat="1" ht="30">
      <c r="A658" s="251"/>
      <c r="B658" s="36" t="s">
        <v>924</v>
      </c>
      <c r="C658" s="37"/>
      <c r="D658" s="37" t="s">
        <v>345</v>
      </c>
      <c r="E658" s="37" t="s">
        <v>346</v>
      </c>
      <c r="F658" s="37"/>
      <c r="G658" s="38"/>
      <c r="H658" s="38"/>
      <c r="I658" s="38"/>
      <c r="J658" s="38"/>
      <c r="K658" s="38"/>
      <c r="L658" s="38">
        <v>50</v>
      </c>
      <c r="M658" s="38"/>
      <c r="N658" s="37" t="s">
        <v>11</v>
      </c>
      <c r="O658" s="37"/>
      <c r="P658" s="781" t="s">
        <v>1069</v>
      </c>
    </row>
    <row r="659" spans="1:16" ht="20.25" customHeight="1">
      <c r="A659" s="697"/>
      <c r="B659" s="704" t="s">
        <v>925</v>
      </c>
      <c r="C659" s="584" t="s">
        <v>918</v>
      </c>
      <c r="D659" s="571" t="s">
        <v>345</v>
      </c>
      <c r="E659" s="37" t="s">
        <v>383</v>
      </c>
      <c r="F659" s="571" t="s">
        <v>349</v>
      </c>
      <c r="G659" s="32">
        <v>0</v>
      </c>
      <c r="H659" s="32">
        <v>0</v>
      </c>
      <c r="I659" s="85">
        <v>0</v>
      </c>
      <c r="J659" s="32">
        <v>0</v>
      </c>
      <c r="K659" s="32">
        <v>0</v>
      </c>
      <c r="L659" s="32">
        <v>3</v>
      </c>
      <c r="M659" s="195"/>
      <c r="N659" s="587" t="s">
        <v>11</v>
      </c>
      <c r="O659" s="158"/>
      <c r="P659" s="158"/>
    </row>
    <row r="660" spans="1:16" ht="44.25" customHeight="1">
      <c r="A660" s="698"/>
      <c r="B660" s="581"/>
      <c r="C660" s="594"/>
      <c r="D660" s="572"/>
      <c r="E660" s="37" t="s">
        <v>346</v>
      </c>
      <c r="F660" s="572"/>
      <c r="G660" s="85">
        <f>G661</f>
        <v>0</v>
      </c>
      <c r="H660" s="85">
        <f>H661</f>
        <v>0</v>
      </c>
      <c r="I660" s="85">
        <f>I661</f>
        <v>0</v>
      </c>
      <c r="J660" s="85">
        <f>J661</f>
        <v>0</v>
      </c>
      <c r="K660" s="85">
        <f>K661</f>
        <v>0</v>
      </c>
      <c r="L660" s="85">
        <f>L662+L663+L664</f>
        <v>30</v>
      </c>
      <c r="M660" s="195"/>
      <c r="N660" s="588"/>
      <c r="O660" s="158"/>
      <c r="P660" s="158"/>
    </row>
    <row r="661" spans="1:16" s="2" customFormat="1" ht="30">
      <c r="A661" s="181"/>
      <c r="B661" s="36" t="s">
        <v>926</v>
      </c>
      <c r="C661" s="182"/>
      <c r="D661" s="37" t="s">
        <v>345</v>
      </c>
      <c r="E661" s="37" t="s">
        <v>346</v>
      </c>
      <c r="F661" s="37"/>
      <c r="G661" s="183"/>
      <c r="H661" s="183"/>
      <c r="I661" s="183"/>
      <c r="J661" s="183"/>
      <c r="K661" s="183"/>
      <c r="L661" s="183">
        <f>L662+L663+L664</f>
        <v>30</v>
      </c>
      <c r="M661" s="183"/>
      <c r="N661" s="37" t="s">
        <v>11</v>
      </c>
      <c r="O661" s="37"/>
      <c r="P661" s="92"/>
    </row>
    <row r="662" spans="1:16" s="2" customFormat="1" ht="30">
      <c r="A662" s="181"/>
      <c r="B662" s="36" t="s">
        <v>927</v>
      </c>
      <c r="C662" s="182"/>
      <c r="D662" s="37" t="s">
        <v>345</v>
      </c>
      <c r="E662" s="37" t="s">
        <v>346</v>
      </c>
      <c r="F662" s="37"/>
      <c r="G662" s="183"/>
      <c r="H662" s="183"/>
      <c r="I662" s="183"/>
      <c r="J662" s="183"/>
      <c r="K662" s="183"/>
      <c r="L662" s="183">
        <v>10</v>
      </c>
      <c r="M662" s="183"/>
      <c r="N662" s="37" t="s">
        <v>11</v>
      </c>
      <c r="O662" s="37"/>
      <c r="P662" s="786" t="s">
        <v>1070</v>
      </c>
    </row>
    <row r="663" spans="1:16" s="2" customFormat="1" ht="30">
      <c r="A663" s="181"/>
      <c r="B663" s="36" t="s">
        <v>928</v>
      </c>
      <c r="C663" s="182"/>
      <c r="D663" s="37" t="s">
        <v>345</v>
      </c>
      <c r="E663" s="37" t="s">
        <v>346</v>
      </c>
      <c r="F663" s="37"/>
      <c r="G663" s="183"/>
      <c r="H663" s="183"/>
      <c r="I663" s="183"/>
      <c r="J663" s="183"/>
      <c r="K663" s="183"/>
      <c r="L663" s="183">
        <v>10</v>
      </c>
      <c r="M663" s="183"/>
      <c r="N663" s="37" t="s">
        <v>11</v>
      </c>
      <c r="O663" s="37"/>
      <c r="P663" s="800"/>
    </row>
    <row r="664" spans="1:16" s="2" customFormat="1" ht="36" customHeight="1">
      <c r="A664" s="181"/>
      <c r="B664" s="36" t="s">
        <v>929</v>
      </c>
      <c r="C664" s="182"/>
      <c r="D664" s="37" t="s">
        <v>345</v>
      </c>
      <c r="E664" s="37" t="s">
        <v>346</v>
      </c>
      <c r="F664" s="37"/>
      <c r="G664" s="183"/>
      <c r="H664" s="183"/>
      <c r="I664" s="183"/>
      <c r="J664" s="183"/>
      <c r="K664" s="183"/>
      <c r="L664" s="183">
        <v>10</v>
      </c>
      <c r="M664" s="183"/>
      <c r="N664" s="37" t="s">
        <v>11</v>
      </c>
      <c r="O664" s="37"/>
      <c r="P664" s="787"/>
    </row>
    <row r="665" spans="1:16" ht="20.25" customHeight="1">
      <c r="A665" s="697"/>
      <c r="B665" s="704" t="s">
        <v>930</v>
      </c>
      <c r="C665" s="571" t="s">
        <v>931</v>
      </c>
      <c r="D665" s="584" t="s">
        <v>345</v>
      </c>
      <c r="E665" s="30" t="s">
        <v>383</v>
      </c>
      <c r="F665" s="584" t="s">
        <v>347</v>
      </c>
      <c r="G665" s="179">
        <v>0</v>
      </c>
      <c r="H665" s="179">
        <v>0</v>
      </c>
      <c r="I665" s="230">
        <v>0</v>
      </c>
      <c r="J665" s="179">
        <v>0</v>
      </c>
      <c r="K665" s="179">
        <v>1</v>
      </c>
      <c r="L665" s="179">
        <v>0</v>
      </c>
      <c r="M665" s="284"/>
      <c r="N665" s="636" t="s">
        <v>217</v>
      </c>
      <c r="O665" s="158"/>
      <c r="P665" s="158"/>
    </row>
    <row r="666" spans="1:16" ht="40.5" customHeight="1">
      <c r="A666" s="698"/>
      <c r="B666" s="705"/>
      <c r="C666" s="572"/>
      <c r="D666" s="594"/>
      <c r="E666" s="30" t="s">
        <v>346</v>
      </c>
      <c r="F666" s="594"/>
      <c r="G666" s="230">
        <f t="shared" ref="G666:L666" si="98">SUM(G667:G667)</f>
        <v>0</v>
      </c>
      <c r="H666" s="230">
        <f t="shared" si="98"/>
        <v>0</v>
      </c>
      <c r="I666" s="230">
        <f t="shared" si="98"/>
        <v>0</v>
      </c>
      <c r="J666" s="230">
        <f t="shared" si="98"/>
        <v>45</v>
      </c>
      <c r="K666" s="230">
        <f t="shared" si="98"/>
        <v>0</v>
      </c>
      <c r="L666" s="230">
        <f t="shared" si="98"/>
        <v>0</v>
      </c>
      <c r="M666" s="284"/>
      <c r="N666" s="637"/>
      <c r="O666" s="158"/>
      <c r="P666" s="158"/>
    </row>
    <row r="667" spans="1:16" s="2" customFormat="1" ht="48.75" customHeight="1">
      <c r="A667" s="571"/>
      <c r="B667" s="36" t="s">
        <v>932</v>
      </c>
      <c r="C667" s="37"/>
      <c r="D667" s="37" t="s">
        <v>345</v>
      </c>
      <c r="E667" s="37" t="s">
        <v>346</v>
      </c>
      <c r="F667" s="37"/>
      <c r="G667" s="38"/>
      <c r="H667" s="38"/>
      <c r="I667" s="38"/>
      <c r="J667" s="38">
        <v>45</v>
      </c>
      <c r="K667" s="38"/>
      <c r="L667" s="38"/>
      <c r="M667" s="38"/>
      <c r="N667" s="37" t="s">
        <v>11</v>
      </c>
      <c r="O667" s="37"/>
      <c r="P667" s="801" t="s">
        <v>1071</v>
      </c>
    </row>
    <row r="668" spans="1:16" s="2" customFormat="1" ht="31.5" customHeight="1">
      <c r="A668" s="572"/>
      <c r="B668" s="36" t="s">
        <v>933</v>
      </c>
      <c r="C668" s="37"/>
      <c r="D668" s="37" t="s">
        <v>345</v>
      </c>
      <c r="E668" s="37" t="s">
        <v>346</v>
      </c>
      <c r="F668" s="37"/>
      <c r="G668" s="38"/>
      <c r="H668" s="38"/>
      <c r="I668" s="38"/>
      <c r="J668" s="10"/>
      <c r="K668" s="207">
        <v>600</v>
      </c>
      <c r="L668" s="38"/>
      <c r="M668" s="38"/>
      <c r="N668" s="37" t="s">
        <v>10</v>
      </c>
      <c r="O668" s="37"/>
      <c r="P668" s="802"/>
    </row>
    <row r="669" spans="1:16" ht="20.25" customHeight="1">
      <c r="A669" s="697"/>
      <c r="B669" s="704" t="s">
        <v>934</v>
      </c>
      <c r="C669" s="571" t="s">
        <v>931</v>
      </c>
      <c r="D669" s="584" t="s">
        <v>345</v>
      </c>
      <c r="E669" s="30" t="s">
        <v>383</v>
      </c>
      <c r="F669" s="584" t="s">
        <v>571</v>
      </c>
      <c r="G669" s="179">
        <v>0</v>
      </c>
      <c r="H669" s="179">
        <v>1</v>
      </c>
      <c r="I669" s="230">
        <v>5</v>
      </c>
      <c r="J669" s="179">
        <v>22</v>
      </c>
      <c r="K669" s="179">
        <v>0</v>
      </c>
      <c r="L669" s="179">
        <v>0</v>
      </c>
      <c r="M669" s="284"/>
      <c r="N669" s="636" t="s">
        <v>11</v>
      </c>
      <c r="O669" s="158"/>
      <c r="P669" s="158"/>
    </row>
    <row r="670" spans="1:16" ht="40.5" customHeight="1">
      <c r="A670" s="698"/>
      <c r="B670" s="705"/>
      <c r="C670" s="572"/>
      <c r="D670" s="594"/>
      <c r="E670" s="30" t="s">
        <v>346</v>
      </c>
      <c r="F670" s="594"/>
      <c r="G670" s="277">
        <f>G671+G672+G673</f>
        <v>0</v>
      </c>
      <c r="H670" s="277">
        <f t="shared" ref="H670:M670" si="99">H671+H672+H673</f>
        <v>20</v>
      </c>
      <c r="I670" s="277">
        <f t="shared" si="99"/>
        <v>200</v>
      </c>
      <c r="J670" s="277">
        <f t="shared" si="99"/>
        <v>1100</v>
      </c>
      <c r="K670" s="277">
        <f t="shared" si="99"/>
        <v>0</v>
      </c>
      <c r="L670" s="277">
        <f t="shared" si="99"/>
        <v>0</v>
      </c>
      <c r="M670" s="277">
        <f t="shared" si="99"/>
        <v>0</v>
      </c>
      <c r="N670" s="637"/>
      <c r="O670" s="158"/>
      <c r="P670" s="158"/>
    </row>
    <row r="671" spans="1:16" s="2" customFormat="1" ht="45">
      <c r="A671" s="181"/>
      <c r="B671" s="36" t="s">
        <v>935</v>
      </c>
      <c r="C671" s="36"/>
      <c r="D671" s="37" t="s">
        <v>345</v>
      </c>
      <c r="E671" s="37" t="s">
        <v>346</v>
      </c>
      <c r="F671" s="36"/>
      <c r="G671" s="36"/>
      <c r="H671" s="94"/>
      <c r="I671" s="94">
        <v>200</v>
      </c>
      <c r="J671" s="36"/>
      <c r="K671" s="36"/>
      <c r="L671" s="36"/>
      <c r="M671" s="36"/>
      <c r="N671" s="37" t="s">
        <v>11</v>
      </c>
      <c r="O671" s="37"/>
      <c r="P671" s="803" t="s">
        <v>1071</v>
      </c>
    </row>
    <row r="672" spans="1:16" s="2" customFormat="1" ht="90">
      <c r="A672" s="181"/>
      <c r="B672" s="36" t="s">
        <v>936</v>
      </c>
      <c r="C672" s="36"/>
      <c r="D672" s="37" t="s">
        <v>345</v>
      </c>
      <c r="E672" s="37" t="s">
        <v>346</v>
      </c>
      <c r="F672" s="36"/>
      <c r="G672" s="36"/>
      <c r="H672" s="94"/>
      <c r="I672" s="94"/>
      <c r="J672" s="94">
        <v>1100</v>
      </c>
      <c r="K672" s="36"/>
      <c r="L672" s="36"/>
      <c r="M672" s="36"/>
      <c r="N672" s="37" t="s">
        <v>11</v>
      </c>
      <c r="O672" s="37"/>
      <c r="P672" s="803" t="s">
        <v>1071</v>
      </c>
    </row>
    <row r="673" spans="1:16" s="2" customFormat="1" ht="45">
      <c r="A673" s="181"/>
      <c r="B673" s="36" t="s">
        <v>937</v>
      </c>
      <c r="C673" s="182"/>
      <c r="D673" s="37" t="s">
        <v>345</v>
      </c>
      <c r="E673" s="37" t="s">
        <v>346</v>
      </c>
      <c r="F673" s="37"/>
      <c r="G673" s="183"/>
      <c r="H673" s="183">
        <v>20</v>
      </c>
      <c r="I673" s="183"/>
      <c r="J673" s="183"/>
      <c r="K673" s="183"/>
      <c r="L673" s="191"/>
      <c r="M673" s="191"/>
      <c r="N673" s="37" t="s">
        <v>11</v>
      </c>
      <c r="O673" s="37"/>
      <c r="P673" s="803" t="s">
        <v>1071</v>
      </c>
    </row>
    <row r="674" spans="1:16" s="2" customFormat="1" ht="48" customHeight="1">
      <c r="A674" s="181"/>
      <c r="B674" s="36" t="s">
        <v>938</v>
      </c>
      <c r="C674" s="182"/>
      <c r="D674" s="37" t="s">
        <v>345</v>
      </c>
      <c r="E674" s="37" t="s">
        <v>346</v>
      </c>
      <c r="F674" s="37"/>
      <c r="G674" s="183"/>
      <c r="H674" s="183"/>
      <c r="I674" s="183">
        <v>1</v>
      </c>
      <c r="J674" s="183"/>
      <c r="K674" s="183"/>
      <c r="L674" s="273"/>
      <c r="M674" s="273"/>
      <c r="N674" s="37" t="s">
        <v>11</v>
      </c>
      <c r="O674" s="37"/>
      <c r="P674" s="803" t="s">
        <v>1071</v>
      </c>
    </row>
    <row r="675" spans="1:16" s="5" customFormat="1">
      <c r="A675" s="69"/>
      <c r="B675" s="57" t="s">
        <v>362</v>
      </c>
      <c r="C675" s="263"/>
      <c r="D675" s="263"/>
      <c r="E675" s="113"/>
      <c r="F675" s="67"/>
      <c r="G675" s="264">
        <f>SUM(G676:G679)</f>
        <v>0</v>
      </c>
      <c r="H675" s="264">
        <f t="shared" ref="H675:M675" si="100">SUM(H676:H679)</f>
        <v>20</v>
      </c>
      <c r="I675" s="264">
        <f t="shared" si="100"/>
        <v>201</v>
      </c>
      <c r="J675" s="264">
        <f t="shared" si="100"/>
        <v>1145</v>
      </c>
      <c r="K675" s="264">
        <f t="shared" si="100"/>
        <v>600</v>
      </c>
      <c r="L675" s="264">
        <f t="shared" si="100"/>
        <v>440</v>
      </c>
      <c r="M675" s="264">
        <f t="shared" si="100"/>
        <v>0</v>
      </c>
      <c r="N675" s="69"/>
      <c r="O675" s="67"/>
      <c r="P675" s="274"/>
    </row>
    <row r="676" spans="1:16" s="5" customFormat="1">
      <c r="A676" s="69"/>
      <c r="B676" s="57" t="s">
        <v>10</v>
      </c>
      <c r="C676" s="263"/>
      <c r="D676" s="263"/>
      <c r="E676" s="113"/>
      <c r="F676" s="67"/>
      <c r="G676" s="265">
        <f>G652+G653+G668</f>
        <v>0</v>
      </c>
      <c r="H676" s="265">
        <f t="shared" ref="H676:M676" si="101">H652+H653+H668</f>
        <v>0</v>
      </c>
      <c r="I676" s="265">
        <f t="shared" si="101"/>
        <v>0</v>
      </c>
      <c r="J676" s="265">
        <f t="shared" si="101"/>
        <v>0</v>
      </c>
      <c r="K676" s="265">
        <f t="shared" si="101"/>
        <v>600</v>
      </c>
      <c r="L676" s="265">
        <f t="shared" si="101"/>
        <v>200</v>
      </c>
      <c r="M676" s="265">
        <f t="shared" si="101"/>
        <v>0</v>
      </c>
      <c r="N676" s="69"/>
      <c r="O676" s="67"/>
      <c r="P676" s="274"/>
    </row>
    <row r="677" spans="1:16" s="5" customFormat="1">
      <c r="A677" s="69"/>
      <c r="B677" s="57" t="s">
        <v>11</v>
      </c>
      <c r="C677" s="263"/>
      <c r="D677" s="263"/>
      <c r="E677" s="113"/>
      <c r="F677" s="67"/>
      <c r="G677" s="265">
        <f>G656+G657+G658+G660+G661+G662+G663+G664+G667+G671+G672+G673+G674</f>
        <v>0</v>
      </c>
      <c r="H677" s="265">
        <f t="shared" ref="H677:M677" si="102">H656+H657+H658+H660+H661+H662+H663+H664+H667+H671+H672+H673+H674</f>
        <v>20</v>
      </c>
      <c r="I677" s="265">
        <f>I656+I657+I658+I660+I661+I662+I663+I664+I667+I671+I672+I673+I674</f>
        <v>201</v>
      </c>
      <c r="J677" s="265">
        <f t="shared" si="102"/>
        <v>1145</v>
      </c>
      <c r="K677" s="265">
        <f t="shared" si="102"/>
        <v>0</v>
      </c>
      <c r="L677" s="265">
        <f t="shared" si="102"/>
        <v>240</v>
      </c>
      <c r="M677" s="265">
        <f t="shared" si="102"/>
        <v>0</v>
      </c>
      <c r="N677" s="69"/>
      <c r="O677" s="67"/>
      <c r="P677" s="274"/>
    </row>
    <row r="678" spans="1:16" s="5" customFormat="1">
      <c r="A678" s="69"/>
      <c r="B678" s="57" t="s">
        <v>363</v>
      </c>
      <c r="C678" s="263"/>
      <c r="D678" s="263"/>
      <c r="E678" s="113"/>
      <c r="F678" s="67"/>
      <c r="G678" s="265"/>
      <c r="H678" s="265"/>
      <c r="I678" s="265"/>
      <c r="J678" s="257"/>
      <c r="K678" s="265"/>
      <c r="L678" s="265"/>
      <c r="M678" s="265"/>
      <c r="N678" s="69"/>
      <c r="O678" s="67"/>
      <c r="P678" s="274"/>
    </row>
    <row r="679" spans="1:16" s="5" customFormat="1">
      <c r="A679" s="69"/>
      <c r="B679" s="57" t="s">
        <v>364</v>
      </c>
      <c r="C679" s="263"/>
      <c r="D679" s="263"/>
      <c r="E679" s="113"/>
      <c r="F679" s="67"/>
      <c r="G679" s="265"/>
      <c r="H679" s="265"/>
      <c r="I679" s="265"/>
      <c r="J679" s="257"/>
      <c r="K679" s="265"/>
      <c r="L679" s="265"/>
      <c r="M679" s="265"/>
      <c r="N679" s="69"/>
      <c r="O679" s="67"/>
      <c r="P679" s="274"/>
    </row>
    <row r="680" spans="1:16" s="15" customFormat="1" ht="64.5" customHeight="1">
      <c r="A680" s="16"/>
      <c r="B680" s="33" t="s">
        <v>939</v>
      </c>
      <c r="C680" s="30" t="s">
        <v>940</v>
      </c>
      <c r="D680" s="79" t="s">
        <v>345</v>
      </c>
      <c r="E680" s="30" t="s">
        <v>383</v>
      </c>
      <c r="F680" s="30" t="s">
        <v>349</v>
      </c>
      <c r="G680" s="278">
        <f>G681+G683+G685+G687+G689+G691+G693+G695+G697</f>
        <v>0</v>
      </c>
      <c r="H680" s="278">
        <f t="shared" ref="H680:M680" si="103">H681+H683+H685+H687+H689+H691+H693+H695+H697</f>
        <v>0</v>
      </c>
      <c r="I680" s="278">
        <f t="shared" si="103"/>
        <v>1</v>
      </c>
      <c r="J680" s="278">
        <f t="shared" si="103"/>
        <v>1</v>
      </c>
      <c r="K680" s="278">
        <f t="shared" si="103"/>
        <v>1</v>
      </c>
      <c r="L680" s="278">
        <f t="shared" si="103"/>
        <v>8</v>
      </c>
      <c r="M680" s="278">
        <f t="shared" si="103"/>
        <v>0</v>
      </c>
      <c r="N680" s="239"/>
      <c r="O680" s="243"/>
      <c r="P680" s="243"/>
    </row>
    <row r="681" spans="1:16" ht="15" customHeight="1">
      <c r="A681" s="697"/>
      <c r="B681" s="706" t="s">
        <v>941</v>
      </c>
      <c r="C681" s="679" t="s">
        <v>942</v>
      </c>
      <c r="D681" s="571" t="s">
        <v>345</v>
      </c>
      <c r="E681" s="37" t="s">
        <v>383</v>
      </c>
      <c r="F681" s="571" t="s">
        <v>571</v>
      </c>
      <c r="G681" s="32">
        <v>0</v>
      </c>
      <c r="H681" s="32">
        <v>0</v>
      </c>
      <c r="I681" s="85">
        <v>1</v>
      </c>
      <c r="J681" s="32">
        <v>1</v>
      </c>
      <c r="K681" s="32">
        <v>1</v>
      </c>
      <c r="L681" s="32"/>
      <c r="M681" s="32"/>
      <c r="N681" s="571" t="s">
        <v>11</v>
      </c>
      <c r="O681" s="158"/>
      <c r="P681" s="786" t="s">
        <v>1072</v>
      </c>
    </row>
    <row r="682" spans="1:16" ht="15" customHeight="1">
      <c r="A682" s="698"/>
      <c r="B682" s="707"/>
      <c r="C682" s="680"/>
      <c r="D682" s="572"/>
      <c r="E682" s="37" t="s">
        <v>346</v>
      </c>
      <c r="F682" s="572"/>
      <c r="G682" s="85">
        <v>0</v>
      </c>
      <c r="H682" s="85"/>
      <c r="I682" s="85">
        <v>20</v>
      </c>
      <c r="J682" s="85">
        <v>20</v>
      </c>
      <c r="K682" s="85">
        <v>20</v>
      </c>
      <c r="L682" s="85"/>
      <c r="M682" s="292"/>
      <c r="N682" s="572"/>
      <c r="O682" s="158"/>
      <c r="P682" s="804"/>
    </row>
    <row r="683" spans="1:16" ht="15" customHeight="1">
      <c r="A683" s="697"/>
      <c r="B683" s="579" t="s">
        <v>943</v>
      </c>
      <c r="C683" s="679" t="s">
        <v>942</v>
      </c>
      <c r="D683" s="571" t="s">
        <v>345</v>
      </c>
      <c r="E683" s="37" t="s">
        <v>383</v>
      </c>
      <c r="F683" s="571" t="s">
        <v>571</v>
      </c>
      <c r="G683" s="85"/>
      <c r="H683" s="85"/>
      <c r="I683" s="85"/>
      <c r="J683" s="85"/>
      <c r="K683" s="85"/>
      <c r="L683" s="85">
        <v>1</v>
      </c>
      <c r="M683" s="293"/>
      <c r="N683" s="198"/>
      <c r="O683" s="158"/>
      <c r="P683" s="801" t="s">
        <v>1073</v>
      </c>
    </row>
    <row r="684" spans="1:16" ht="15" customHeight="1">
      <c r="A684" s="698"/>
      <c r="B684" s="581"/>
      <c r="C684" s="680"/>
      <c r="D684" s="572"/>
      <c r="E684" s="37" t="s">
        <v>346</v>
      </c>
      <c r="F684" s="572"/>
      <c r="G684" s="85"/>
      <c r="H684" s="85"/>
      <c r="I684" s="85"/>
      <c r="J684" s="85"/>
      <c r="K684" s="85"/>
      <c r="L684" s="85">
        <v>80</v>
      </c>
      <c r="M684" s="293"/>
      <c r="N684" s="174" t="s">
        <v>11</v>
      </c>
      <c r="O684" s="158"/>
      <c r="P684" s="805"/>
    </row>
    <row r="685" spans="1:16" ht="15" customHeight="1">
      <c r="A685" s="697"/>
      <c r="B685" s="579" t="s">
        <v>944</v>
      </c>
      <c r="C685" s="679" t="s">
        <v>942</v>
      </c>
      <c r="D685" s="571" t="s">
        <v>345</v>
      </c>
      <c r="E685" s="37" t="s">
        <v>383</v>
      </c>
      <c r="F685" s="571" t="s">
        <v>571</v>
      </c>
      <c r="G685" s="85"/>
      <c r="H685" s="85"/>
      <c r="I685" s="85"/>
      <c r="J685" s="85"/>
      <c r="K685" s="85"/>
      <c r="L685" s="85">
        <v>1</v>
      </c>
      <c r="M685" s="293"/>
      <c r="N685" s="198"/>
      <c r="O685" s="158"/>
      <c r="P685" s="805"/>
    </row>
    <row r="686" spans="1:16" ht="15" customHeight="1">
      <c r="A686" s="698"/>
      <c r="B686" s="581"/>
      <c r="C686" s="680"/>
      <c r="D686" s="572"/>
      <c r="E686" s="37" t="s">
        <v>346</v>
      </c>
      <c r="F686" s="572"/>
      <c r="G686" s="85"/>
      <c r="H686" s="85"/>
      <c r="I686" s="85"/>
      <c r="J686" s="85"/>
      <c r="K686" s="85"/>
      <c r="L686" s="85">
        <v>80</v>
      </c>
      <c r="M686" s="293"/>
      <c r="N686" s="174" t="s">
        <v>11</v>
      </c>
      <c r="O686" s="158"/>
      <c r="P686" s="805"/>
    </row>
    <row r="687" spans="1:16" ht="15" customHeight="1">
      <c r="A687" s="697"/>
      <c r="B687" s="579" t="s">
        <v>945</v>
      </c>
      <c r="C687" s="679" t="s">
        <v>942</v>
      </c>
      <c r="D687" s="571" t="s">
        <v>345</v>
      </c>
      <c r="E687" s="37" t="s">
        <v>383</v>
      </c>
      <c r="F687" s="571" t="s">
        <v>571</v>
      </c>
      <c r="G687" s="85"/>
      <c r="H687" s="85"/>
      <c r="I687" s="85"/>
      <c r="J687" s="85"/>
      <c r="K687" s="85"/>
      <c r="L687" s="85">
        <v>1</v>
      </c>
      <c r="M687" s="293"/>
      <c r="N687" s="198"/>
      <c r="O687" s="158"/>
      <c r="P687" s="805"/>
    </row>
    <row r="688" spans="1:16" ht="15" customHeight="1">
      <c r="A688" s="698"/>
      <c r="B688" s="581"/>
      <c r="C688" s="680"/>
      <c r="D688" s="572"/>
      <c r="E688" s="37" t="s">
        <v>346</v>
      </c>
      <c r="F688" s="572"/>
      <c r="G688" s="85"/>
      <c r="H688" s="85"/>
      <c r="I688" s="85"/>
      <c r="J688" s="85"/>
      <c r="K688" s="85"/>
      <c r="L688" s="85">
        <v>80</v>
      </c>
      <c r="M688" s="293"/>
      <c r="N688" s="174" t="s">
        <v>11</v>
      </c>
      <c r="O688" s="158"/>
      <c r="P688" s="805"/>
    </row>
    <row r="689" spans="1:16" ht="15" customHeight="1">
      <c r="A689" s="723"/>
      <c r="B689" s="579" t="s">
        <v>946</v>
      </c>
      <c r="C689" s="679" t="s">
        <v>942</v>
      </c>
      <c r="D689" s="571" t="s">
        <v>345</v>
      </c>
      <c r="E689" s="37" t="s">
        <v>383</v>
      </c>
      <c r="F689" s="571" t="s">
        <v>571</v>
      </c>
      <c r="G689" s="85"/>
      <c r="H689" s="85"/>
      <c r="I689" s="85"/>
      <c r="J689" s="85"/>
      <c r="K689" s="85"/>
      <c r="L689" s="85">
        <v>1</v>
      </c>
      <c r="M689" s="293"/>
      <c r="N689" s="198"/>
      <c r="O689" s="158"/>
      <c r="P689" s="805"/>
    </row>
    <row r="690" spans="1:16" ht="15" customHeight="1">
      <c r="A690" s="723"/>
      <c r="B690" s="581"/>
      <c r="C690" s="680"/>
      <c r="D690" s="572"/>
      <c r="E690" s="37" t="s">
        <v>346</v>
      </c>
      <c r="F690" s="572"/>
      <c r="G690" s="85"/>
      <c r="H690" s="85"/>
      <c r="I690" s="85"/>
      <c r="J690" s="85"/>
      <c r="K690" s="85"/>
      <c r="L690" s="85">
        <v>80</v>
      </c>
      <c r="M690" s="293"/>
      <c r="N690" s="174" t="s">
        <v>11</v>
      </c>
      <c r="O690" s="158"/>
      <c r="P690" s="805"/>
    </row>
    <row r="691" spans="1:16" ht="15" customHeight="1">
      <c r="A691" s="723"/>
      <c r="B691" s="579" t="s">
        <v>947</v>
      </c>
      <c r="C691" s="679" t="s">
        <v>942</v>
      </c>
      <c r="D691" s="571" t="s">
        <v>345</v>
      </c>
      <c r="E691" s="37" t="s">
        <v>383</v>
      </c>
      <c r="F691" s="571" t="s">
        <v>571</v>
      </c>
      <c r="G691" s="85"/>
      <c r="H691" s="85"/>
      <c r="I691" s="85"/>
      <c r="J691" s="85"/>
      <c r="K691" s="85"/>
      <c r="L691" s="85">
        <v>1</v>
      </c>
      <c r="M691" s="293"/>
      <c r="N691" s="198"/>
      <c r="O691" s="158"/>
      <c r="P691" s="805"/>
    </row>
    <row r="692" spans="1:16" ht="15" customHeight="1">
      <c r="A692" s="723"/>
      <c r="B692" s="581"/>
      <c r="C692" s="680"/>
      <c r="D692" s="572"/>
      <c r="E692" s="37" t="s">
        <v>346</v>
      </c>
      <c r="F692" s="572"/>
      <c r="G692" s="85"/>
      <c r="H692" s="85"/>
      <c r="I692" s="85"/>
      <c r="J692" s="85"/>
      <c r="K692" s="85"/>
      <c r="L692" s="85">
        <v>80</v>
      </c>
      <c r="M692" s="293"/>
      <c r="N692" s="174" t="s">
        <v>11</v>
      </c>
      <c r="O692" s="158"/>
      <c r="P692" s="805"/>
    </row>
    <row r="693" spans="1:16" s="10" customFormat="1" ht="15" customHeight="1">
      <c r="A693" s="695"/>
      <c r="B693" s="579" t="s">
        <v>948</v>
      </c>
      <c r="C693" s="679" t="s">
        <v>942</v>
      </c>
      <c r="D693" s="571" t="s">
        <v>345</v>
      </c>
      <c r="E693" s="37" t="s">
        <v>383</v>
      </c>
      <c r="F693" s="571" t="s">
        <v>571</v>
      </c>
      <c r="G693" s="37"/>
      <c r="H693" s="37"/>
      <c r="I693" s="192"/>
      <c r="J693" s="37"/>
      <c r="K693" s="37"/>
      <c r="L693" s="37">
        <v>1</v>
      </c>
      <c r="M693" s="95"/>
      <c r="N693" s="273"/>
      <c r="O693" s="174"/>
      <c r="P693" s="805"/>
    </row>
    <row r="694" spans="1:16" s="10" customFormat="1" ht="15" customHeight="1">
      <c r="A694" s="696"/>
      <c r="B694" s="581"/>
      <c r="C694" s="680"/>
      <c r="D694" s="572"/>
      <c r="E694" s="37" t="s">
        <v>346</v>
      </c>
      <c r="F694" s="572"/>
      <c r="G694" s="37"/>
      <c r="H694" s="37"/>
      <c r="I694" s="38"/>
      <c r="J694" s="37"/>
      <c r="K694" s="37"/>
      <c r="L694" s="85">
        <v>80</v>
      </c>
      <c r="M694" s="95"/>
      <c r="N694" s="174" t="s">
        <v>11</v>
      </c>
      <c r="O694" s="174"/>
      <c r="P694" s="805"/>
    </row>
    <row r="695" spans="1:16" s="10" customFormat="1" ht="15" customHeight="1">
      <c r="A695" s="286"/>
      <c r="B695" s="579" t="s">
        <v>949</v>
      </c>
      <c r="C695" s="679" t="s">
        <v>942</v>
      </c>
      <c r="D695" s="571" t="s">
        <v>345</v>
      </c>
      <c r="E695" s="37" t="s">
        <v>383</v>
      </c>
      <c r="F695" s="571" t="s">
        <v>571</v>
      </c>
      <c r="G695" s="37"/>
      <c r="H695" s="37"/>
      <c r="I695" s="38"/>
      <c r="J695" s="37"/>
      <c r="K695" s="37"/>
      <c r="L695" s="37">
        <v>1</v>
      </c>
      <c r="M695" s="95"/>
      <c r="N695" s="174"/>
      <c r="O695" s="174"/>
      <c r="P695" s="805"/>
    </row>
    <row r="696" spans="1:16" s="10" customFormat="1" ht="15" customHeight="1">
      <c r="A696" s="286"/>
      <c r="B696" s="581"/>
      <c r="C696" s="680"/>
      <c r="D696" s="572"/>
      <c r="E696" s="37" t="s">
        <v>346</v>
      </c>
      <c r="F696" s="572"/>
      <c r="G696" s="37"/>
      <c r="H696" s="37"/>
      <c r="I696" s="38"/>
      <c r="J696" s="37"/>
      <c r="K696" s="37"/>
      <c r="L696" s="85">
        <v>80</v>
      </c>
      <c r="M696" s="95"/>
      <c r="N696" s="174" t="s">
        <v>11</v>
      </c>
      <c r="O696" s="174"/>
      <c r="P696" s="805"/>
    </row>
    <row r="697" spans="1:16" s="10" customFormat="1" ht="15" customHeight="1">
      <c r="A697" s="695"/>
      <c r="B697" s="579" t="s">
        <v>950</v>
      </c>
      <c r="C697" s="679" t="s">
        <v>942</v>
      </c>
      <c r="D697" s="571" t="s">
        <v>345</v>
      </c>
      <c r="E697" s="37" t="s">
        <v>383</v>
      </c>
      <c r="F697" s="571" t="s">
        <v>571</v>
      </c>
      <c r="G697" s="37"/>
      <c r="H697" s="37"/>
      <c r="I697" s="38"/>
      <c r="J697" s="37"/>
      <c r="K697" s="37"/>
      <c r="L697" s="192">
        <v>1</v>
      </c>
      <c r="M697" s="95"/>
      <c r="N697" s="273"/>
      <c r="O697" s="174"/>
      <c r="P697" s="805"/>
    </row>
    <row r="698" spans="1:16" s="433" customFormat="1" ht="15" customHeight="1">
      <c r="A698" s="696"/>
      <c r="B698" s="581"/>
      <c r="C698" s="680"/>
      <c r="D698" s="572"/>
      <c r="E698" s="37" t="s">
        <v>346</v>
      </c>
      <c r="F698" s="572"/>
      <c r="G698" s="37"/>
      <c r="H698" s="37"/>
      <c r="I698" s="38"/>
      <c r="J698" s="37"/>
      <c r="K698" s="37"/>
      <c r="L698" s="37">
        <v>500</v>
      </c>
      <c r="M698" s="95"/>
      <c r="N698" s="174" t="s">
        <v>11</v>
      </c>
      <c r="O698" s="174"/>
      <c r="P698" s="775"/>
    </row>
    <row r="699" spans="1:16" s="5" customFormat="1">
      <c r="A699" s="69"/>
      <c r="B699" s="57" t="s">
        <v>362</v>
      </c>
      <c r="C699" s="263"/>
      <c r="D699" s="263"/>
      <c r="E699" s="113"/>
      <c r="F699" s="67"/>
      <c r="G699" s="264">
        <f>SUM(G700:G703)</f>
        <v>0</v>
      </c>
      <c r="H699" s="264">
        <f t="shared" ref="H699:M699" si="104">SUM(H700:H703)</f>
        <v>0</v>
      </c>
      <c r="I699" s="264">
        <f t="shared" si="104"/>
        <v>20</v>
      </c>
      <c r="J699" s="264">
        <f t="shared" si="104"/>
        <v>20</v>
      </c>
      <c r="K699" s="264">
        <f t="shared" si="104"/>
        <v>20</v>
      </c>
      <c r="L699" s="264">
        <f t="shared" si="104"/>
        <v>1060</v>
      </c>
      <c r="M699" s="264">
        <f t="shared" si="104"/>
        <v>0</v>
      </c>
      <c r="N699" s="69"/>
      <c r="O699" s="67"/>
      <c r="P699" s="274"/>
    </row>
    <row r="700" spans="1:16" s="5" customFormat="1">
      <c r="A700" s="69"/>
      <c r="B700" s="57" t="s">
        <v>10</v>
      </c>
      <c r="C700" s="263"/>
      <c r="D700" s="263"/>
      <c r="E700" s="113"/>
      <c r="F700" s="67"/>
      <c r="G700" s="265"/>
      <c r="H700" s="265"/>
      <c r="I700" s="265"/>
      <c r="J700" s="257"/>
      <c r="K700" s="265"/>
      <c r="L700" s="265"/>
      <c r="M700" s="265"/>
      <c r="N700" s="69"/>
      <c r="O700" s="67"/>
      <c r="P700" s="274"/>
    </row>
    <row r="701" spans="1:16" s="5" customFormat="1">
      <c r="A701" s="69"/>
      <c r="B701" s="57" t="s">
        <v>11</v>
      </c>
      <c r="C701" s="263"/>
      <c r="D701" s="263"/>
      <c r="E701" s="113"/>
      <c r="F701" s="67"/>
      <c r="G701" s="265">
        <f>G682+G684+G686+G688+G690+G692+G694+G696+G698</f>
        <v>0</v>
      </c>
      <c r="H701" s="265">
        <f t="shared" ref="H701:L701" si="105">H682+H684+H686+H688+H690+H692+H694+H696+H698</f>
        <v>0</v>
      </c>
      <c r="I701" s="265">
        <f t="shared" si="105"/>
        <v>20</v>
      </c>
      <c r="J701" s="265">
        <f t="shared" si="105"/>
        <v>20</v>
      </c>
      <c r="K701" s="265">
        <f t="shared" si="105"/>
        <v>20</v>
      </c>
      <c r="L701" s="265">
        <f t="shared" si="105"/>
        <v>1060</v>
      </c>
      <c r="M701" s="265"/>
      <c r="N701" s="69"/>
      <c r="O701" s="67"/>
      <c r="P701" s="274"/>
    </row>
    <row r="702" spans="1:16" s="5" customFormat="1">
      <c r="A702" s="69"/>
      <c r="B702" s="57" t="s">
        <v>363</v>
      </c>
      <c r="C702" s="263"/>
      <c r="D702" s="263"/>
      <c r="E702" s="113"/>
      <c r="F702" s="67"/>
      <c r="G702" s="265"/>
      <c r="H702" s="265"/>
      <c r="I702" s="265"/>
      <c r="J702" s="257"/>
      <c r="K702" s="265"/>
      <c r="L702" s="265"/>
      <c r="M702" s="265"/>
      <c r="N702" s="69"/>
      <c r="O702" s="67"/>
      <c r="P702" s="274"/>
    </row>
    <row r="703" spans="1:16" s="5" customFormat="1">
      <c r="A703" s="69"/>
      <c r="B703" s="57" t="s">
        <v>364</v>
      </c>
      <c r="C703" s="263"/>
      <c r="D703" s="263"/>
      <c r="E703" s="113"/>
      <c r="F703" s="67"/>
      <c r="G703" s="265"/>
      <c r="H703" s="265"/>
      <c r="I703" s="265"/>
      <c r="J703" s="257"/>
      <c r="K703" s="265"/>
      <c r="L703" s="265"/>
      <c r="M703" s="265"/>
      <c r="N703" s="69"/>
      <c r="O703" s="67"/>
      <c r="P703" s="274"/>
    </row>
    <row r="704" spans="1:16" s="18" customFormat="1" ht="71.25">
      <c r="A704" s="287"/>
      <c r="B704" s="33" t="s">
        <v>951</v>
      </c>
      <c r="C704" s="30" t="s">
        <v>952</v>
      </c>
      <c r="D704" s="79" t="s">
        <v>345</v>
      </c>
      <c r="E704" s="30" t="s">
        <v>57</v>
      </c>
      <c r="F704" s="30" t="s">
        <v>349</v>
      </c>
      <c r="G704" s="288">
        <v>96</v>
      </c>
      <c r="H704" s="288">
        <v>96.5</v>
      </c>
      <c r="I704" s="294">
        <v>97</v>
      </c>
      <c r="J704" s="234">
        <v>97.5</v>
      </c>
      <c r="K704" s="288">
        <v>98</v>
      </c>
      <c r="L704" s="288">
        <v>98.5</v>
      </c>
      <c r="M704" s="295">
        <v>99</v>
      </c>
      <c r="N704" s="296"/>
      <c r="O704" s="297"/>
      <c r="P704" s="297"/>
    </row>
    <row r="705" spans="1:16" s="2" customFormat="1" ht="30">
      <c r="A705" s="181"/>
      <c r="B705" s="36" t="s">
        <v>953</v>
      </c>
      <c r="C705" s="37" t="s">
        <v>954</v>
      </c>
      <c r="D705" s="182"/>
      <c r="E705" s="207"/>
      <c r="F705" s="37"/>
      <c r="G705" s="183">
        <v>10</v>
      </c>
      <c r="H705" s="183"/>
      <c r="I705" s="183"/>
      <c r="J705" s="183"/>
      <c r="K705" s="183"/>
      <c r="L705" s="191"/>
      <c r="M705" s="191"/>
      <c r="N705" s="37" t="s">
        <v>959</v>
      </c>
      <c r="O705" s="37"/>
      <c r="P705" s="793" t="s">
        <v>1074</v>
      </c>
    </row>
    <row r="706" spans="1:16" s="2" customFormat="1" ht="30">
      <c r="A706" s="181"/>
      <c r="B706" s="36" t="s">
        <v>955</v>
      </c>
      <c r="C706" s="37" t="s">
        <v>954</v>
      </c>
      <c r="D706" s="233"/>
      <c r="E706" s="207"/>
      <c r="F706" s="37"/>
      <c r="G706" s="183"/>
      <c r="H706" s="183"/>
      <c r="I706" s="183"/>
      <c r="J706" s="183">
        <v>10</v>
      </c>
      <c r="K706" s="183"/>
      <c r="L706" s="191"/>
      <c r="M706" s="191"/>
      <c r="N706" s="37" t="s">
        <v>959</v>
      </c>
      <c r="O706" s="37"/>
      <c r="P706" s="793" t="s">
        <v>1075</v>
      </c>
    </row>
    <row r="707" spans="1:16" s="2" customFormat="1" ht="52.5" customHeight="1">
      <c r="A707" s="181"/>
      <c r="B707" s="36" t="s">
        <v>956</v>
      </c>
      <c r="C707" s="37" t="s">
        <v>954</v>
      </c>
      <c r="D707" s="182"/>
      <c r="E707" s="207"/>
      <c r="F707" s="37"/>
      <c r="G707" s="183"/>
      <c r="H707" s="183"/>
      <c r="I707" s="183">
        <v>15</v>
      </c>
      <c r="J707" s="183"/>
      <c r="K707" s="183"/>
      <c r="L707" s="191"/>
      <c r="M707" s="191"/>
      <c r="N707" s="37" t="s">
        <v>959</v>
      </c>
      <c r="O707" s="37"/>
      <c r="P707" s="793" t="s">
        <v>1074</v>
      </c>
    </row>
    <row r="708" spans="1:16" ht="20.25" customHeight="1">
      <c r="A708" s="697"/>
      <c r="B708" s="579" t="s">
        <v>957</v>
      </c>
      <c r="C708" s="571" t="s">
        <v>958</v>
      </c>
      <c r="D708" s="571" t="s">
        <v>345</v>
      </c>
      <c r="E708" s="37" t="s">
        <v>383</v>
      </c>
      <c r="F708" s="571" t="s">
        <v>349</v>
      </c>
      <c r="G708" s="32" t="s">
        <v>218</v>
      </c>
      <c r="H708" s="32" t="s">
        <v>219</v>
      </c>
      <c r="I708" s="85">
        <v>1</v>
      </c>
      <c r="J708" s="32">
        <v>4</v>
      </c>
      <c r="K708" s="32">
        <v>0</v>
      </c>
      <c r="L708" s="32">
        <v>0</v>
      </c>
      <c r="M708" s="195"/>
      <c r="N708" s="587" t="s">
        <v>11</v>
      </c>
      <c r="O708" s="158"/>
      <c r="P708" s="158"/>
    </row>
    <row r="709" spans="1:16" s="422" customFormat="1" ht="40.5" customHeight="1">
      <c r="A709" s="698"/>
      <c r="B709" s="581"/>
      <c r="C709" s="572"/>
      <c r="D709" s="572"/>
      <c r="E709" s="37" t="s">
        <v>346</v>
      </c>
      <c r="F709" s="572"/>
      <c r="G709" s="85"/>
      <c r="H709" s="85"/>
      <c r="I709" s="85">
        <v>30</v>
      </c>
      <c r="J709" s="85">
        <v>120</v>
      </c>
      <c r="K709" s="85">
        <v>0</v>
      </c>
      <c r="L709" s="85">
        <v>0</v>
      </c>
      <c r="M709" s="85">
        <v>0</v>
      </c>
      <c r="N709" s="588"/>
      <c r="O709" s="158"/>
      <c r="P709" s="158"/>
    </row>
    <row r="710" spans="1:16" s="5" customFormat="1">
      <c r="A710" s="69"/>
      <c r="B710" s="57" t="s">
        <v>362</v>
      </c>
      <c r="C710" s="263"/>
      <c r="D710" s="263"/>
      <c r="E710" s="113"/>
      <c r="F710" s="67"/>
      <c r="G710" s="264">
        <f>SUM(G711:G714)</f>
        <v>10</v>
      </c>
      <c r="H710" s="264">
        <f t="shared" ref="H710:M710" si="106">SUM(H711:H714)</f>
        <v>0</v>
      </c>
      <c r="I710" s="264">
        <f t="shared" si="106"/>
        <v>45</v>
      </c>
      <c r="J710" s="264">
        <f t="shared" si="106"/>
        <v>130</v>
      </c>
      <c r="K710" s="264">
        <f t="shared" si="106"/>
        <v>0</v>
      </c>
      <c r="L710" s="264">
        <f t="shared" si="106"/>
        <v>0</v>
      </c>
      <c r="M710" s="264">
        <f t="shared" si="106"/>
        <v>0</v>
      </c>
      <c r="N710" s="69"/>
      <c r="O710" s="67"/>
      <c r="P710" s="274"/>
    </row>
    <row r="711" spans="1:16" s="5" customFormat="1">
      <c r="A711" s="69"/>
      <c r="B711" s="57" t="s">
        <v>10</v>
      </c>
      <c r="C711" s="263"/>
      <c r="D711" s="263"/>
      <c r="E711" s="113"/>
      <c r="F711" s="67"/>
      <c r="G711" s="265"/>
      <c r="H711" s="265"/>
      <c r="I711" s="265"/>
      <c r="J711" s="257"/>
      <c r="K711" s="265"/>
      <c r="L711" s="265"/>
      <c r="M711" s="265"/>
      <c r="N711" s="69"/>
      <c r="O711" s="67"/>
      <c r="P711" s="274"/>
    </row>
    <row r="712" spans="1:16" s="5" customFormat="1">
      <c r="A712" s="69"/>
      <c r="B712" s="57" t="s">
        <v>11</v>
      </c>
      <c r="C712" s="263"/>
      <c r="D712" s="263"/>
      <c r="E712" s="113"/>
      <c r="F712" s="67"/>
      <c r="G712" s="265">
        <f>G709</f>
        <v>0</v>
      </c>
      <c r="H712" s="265">
        <f t="shared" ref="H712:M712" si="107">H709</f>
        <v>0</v>
      </c>
      <c r="I712" s="265">
        <f t="shared" si="107"/>
        <v>30</v>
      </c>
      <c r="J712" s="265">
        <f t="shared" si="107"/>
        <v>120</v>
      </c>
      <c r="K712" s="265">
        <f t="shared" si="107"/>
        <v>0</v>
      </c>
      <c r="L712" s="265">
        <f t="shared" si="107"/>
        <v>0</v>
      </c>
      <c r="M712" s="265">
        <f t="shared" si="107"/>
        <v>0</v>
      </c>
      <c r="N712" s="69"/>
      <c r="O712" s="67"/>
      <c r="P712" s="274"/>
    </row>
    <row r="713" spans="1:16" s="5" customFormat="1">
      <c r="A713" s="69"/>
      <c r="B713" s="57" t="s">
        <v>363</v>
      </c>
      <c r="C713" s="263"/>
      <c r="D713" s="263"/>
      <c r="E713" s="113"/>
      <c r="F713" s="67"/>
      <c r="G713" s="265"/>
      <c r="H713" s="265"/>
      <c r="I713" s="265"/>
      <c r="J713" s="257"/>
      <c r="K713" s="265"/>
      <c r="L713" s="265"/>
      <c r="M713" s="265"/>
      <c r="N713" s="69"/>
      <c r="O713" s="67"/>
      <c r="P713" s="274"/>
    </row>
    <row r="714" spans="1:16" s="5" customFormat="1">
      <c r="A714" s="69"/>
      <c r="B714" s="57" t="s">
        <v>364</v>
      </c>
      <c r="C714" s="263"/>
      <c r="D714" s="263"/>
      <c r="E714" s="113"/>
      <c r="F714" s="67"/>
      <c r="G714" s="265">
        <f>G705+G706+G707</f>
        <v>10</v>
      </c>
      <c r="H714" s="265">
        <f t="shared" ref="H714:M714" si="108">H705+H706+H707</f>
        <v>0</v>
      </c>
      <c r="I714" s="265">
        <f t="shared" si="108"/>
        <v>15</v>
      </c>
      <c r="J714" s="265">
        <f t="shared" si="108"/>
        <v>10</v>
      </c>
      <c r="K714" s="265">
        <f t="shared" si="108"/>
        <v>0</v>
      </c>
      <c r="L714" s="265">
        <f t="shared" si="108"/>
        <v>0</v>
      </c>
      <c r="M714" s="265">
        <f t="shared" si="108"/>
        <v>0</v>
      </c>
      <c r="N714" s="69"/>
      <c r="O714" s="67"/>
      <c r="P714" s="274"/>
    </row>
    <row r="715" spans="1:16" ht="42.75">
      <c r="A715" s="32">
        <v>17</v>
      </c>
      <c r="B715" s="33" t="s">
        <v>960</v>
      </c>
      <c r="C715" s="32" t="s">
        <v>220</v>
      </c>
      <c r="D715" s="32" t="s">
        <v>221</v>
      </c>
      <c r="E715" s="32" t="s">
        <v>57</v>
      </c>
      <c r="F715" s="32"/>
      <c r="G715" s="32">
        <v>49</v>
      </c>
      <c r="H715" s="32">
        <v>48</v>
      </c>
      <c r="I715" s="85">
        <v>46</v>
      </c>
      <c r="J715" s="32">
        <v>44</v>
      </c>
      <c r="K715" s="32">
        <v>42</v>
      </c>
      <c r="L715" s="32">
        <v>40</v>
      </c>
      <c r="M715" s="42">
        <v>40</v>
      </c>
      <c r="N715" s="86"/>
      <c r="O715" s="87"/>
      <c r="P715" s="87"/>
    </row>
    <row r="716" spans="1:16" ht="18" customHeight="1">
      <c r="A716" s="32" t="s">
        <v>222</v>
      </c>
      <c r="B716" s="692" t="s">
        <v>961</v>
      </c>
      <c r="C716" s="693"/>
      <c r="D716" s="693"/>
      <c r="E716" s="693"/>
      <c r="F716" s="693"/>
      <c r="G716" s="693"/>
      <c r="H716" s="693"/>
      <c r="I716" s="693"/>
      <c r="J716" s="693"/>
      <c r="K716" s="693"/>
      <c r="L716" s="693"/>
      <c r="M716" s="694"/>
      <c r="N716" s="298"/>
      <c r="O716" s="177"/>
      <c r="P716" s="177"/>
    </row>
    <row r="717" spans="1:16" ht="18" customHeight="1">
      <c r="A717" s="34"/>
      <c r="B717" s="692" t="s">
        <v>962</v>
      </c>
      <c r="C717" s="693"/>
      <c r="D717" s="693"/>
      <c r="E717" s="693"/>
      <c r="F717" s="693"/>
      <c r="G717" s="693"/>
      <c r="H717" s="693"/>
      <c r="I717" s="693"/>
      <c r="J717" s="693"/>
      <c r="K717" s="693"/>
      <c r="L717" s="693"/>
      <c r="M717" s="694"/>
      <c r="N717" s="298"/>
      <c r="O717" s="177"/>
      <c r="P717" s="177"/>
    </row>
    <row r="718" spans="1:16" ht="30" customHeight="1">
      <c r="A718" s="724"/>
      <c r="B718" s="579" t="s">
        <v>963</v>
      </c>
      <c r="C718" s="571" t="s">
        <v>931</v>
      </c>
      <c r="D718" s="571" t="s">
        <v>345</v>
      </c>
      <c r="E718" s="37" t="s">
        <v>223</v>
      </c>
      <c r="F718" s="702" t="s">
        <v>964</v>
      </c>
      <c r="G718" s="32"/>
      <c r="H718" s="164"/>
      <c r="I718" s="85"/>
      <c r="J718" s="85"/>
      <c r="K718" s="85"/>
      <c r="L718" s="164"/>
      <c r="M718" s="195"/>
      <c r="N718" s="158"/>
      <c r="O718" s="158"/>
      <c r="P718" s="158"/>
    </row>
    <row r="719" spans="1:16" ht="30" customHeight="1">
      <c r="A719" s="724"/>
      <c r="B719" s="581"/>
      <c r="C719" s="572"/>
      <c r="D719" s="572"/>
      <c r="E719" s="37" t="s">
        <v>346</v>
      </c>
      <c r="F719" s="703"/>
      <c r="G719" s="32"/>
      <c r="H719" s="164"/>
      <c r="I719" s="85">
        <v>30</v>
      </c>
      <c r="J719" s="85"/>
      <c r="K719" s="85"/>
      <c r="L719" s="164"/>
      <c r="M719" s="195"/>
      <c r="N719" s="174" t="s">
        <v>11</v>
      </c>
      <c r="O719" s="158"/>
      <c r="P719" s="158"/>
    </row>
    <row r="720" spans="1:16" s="5" customFormat="1">
      <c r="A720" s="69"/>
      <c r="B720" s="57" t="s">
        <v>362</v>
      </c>
      <c r="C720" s="263"/>
      <c r="D720" s="263"/>
      <c r="E720" s="113"/>
      <c r="F720" s="67"/>
      <c r="G720" s="264">
        <f>SUM(G721:G724)</f>
        <v>0</v>
      </c>
      <c r="H720" s="264">
        <f t="shared" ref="H720:M720" si="109">SUM(H721:H724)</f>
        <v>0</v>
      </c>
      <c r="I720" s="264">
        <f t="shared" si="109"/>
        <v>30</v>
      </c>
      <c r="J720" s="264">
        <f t="shared" si="109"/>
        <v>0</v>
      </c>
      <c r="K720" s="264">
        <f t="shared" si="109"/>
        <v>0</v>
      </c>
      <c r="L720" s="264">
        <f t="shared" si="109"/>
        <v>0</v>
      </c>
      <c r="M720" s="264">
        <f t="shared" si="109"/>
        <v>0</v>
      </c>
      <c r="N720" s="69"/>
      <c r="O720" s="67"/>
      <c r="P720" s="274"/>
    </row>
    <row r="721" spans="1:16" s="5" customFormat="1" ht="18.75" customHeight="1">
      <c r="A721" s="69"/>
      <c r="B721" s="57" t="s">
        <v>10</v>
      </c>
      <c r="C721" s="402"/>
      <c r="D721" s="402"/>
      <c r="E721" s="68"/>
      <c r="F721" s="333"/>
      <c r="G721" s="403"/>
      <c r="H721" s="403"/>
      <c r="I721" s="403"/>
      <c r="J721" s="404"/>
      <c r="K721" s="403"/>
      <c r="L721" s="403"/>
      <c r="M721" s="403"/>
      <c r="N721" s="69"/>
      <c r="O721" s="67"/>
      <c r="P721" s="274"/>
    </row>
    <row r="722" spans="1:16" s="5" customFormat="1" ht="18.75" customHeight="1">
      <c r="A722" s="69"/>
      <c r="B722" s="57" t="s">
        <v>11</v>
      </c>
      <c r="C722" s="402"/>
      <c r="D722" s="402"/>
      <c r="E722" s="68"/>
      <c r="F722" s="333"/>
      <c r="G722" s="403"/>
      <c r="H722" s="403"/>
      <c r="I722" s="403">
        <f>I719</f>
        <v>30</v>
      </c>
      <c r="J722" s="404"/>
      <c r="K722" s="403"/>
      <c r="L722" s="403"/>
      <c r="M722" s="403"/>
      <c r="N722" s="69"/>
      <c r="O722" s="67"/>
      <c r="P722" s="274"/>
    </row>
    <row r="723" spans="1:16" s="5" customFormat="1">
      <c r="A723" s="69"/>
      <c r="B723" s="57" t="s">
        <v>363</v>
      </c>
      <c r="C723" s="402"/>
      <c r="D723" s="402"/>
      <c r="E723" s="68"/>
      <c r="F723" s="333"/>
      <c r="G723" s="403"/>
      <c r="H723" s="403"/>
      <c r="I723" s="403"/>
      <c r="J723" s="404"/>
      <c r="K723" s="403"/>
      <c r="L723" s="403"/>
      <c r="M723" s="403"/>
      <c r="N723" s="69"/>
      <c r="O723" s="67"/>
      <c r="P723" s="274"/>
    </row>
    <row r="724" spans="1:16" s="5" customFormat="1">
      <c r="A724" s="69"/>
      <c r="B724" s="57" t="s">
        <v>364</v>
      </c>
      <c r="C724" s="402"/>
      <c r="D724" s="402"/>
      <c r="E724" s="68"/>
      <c r="F724" s="333"/>
      <c r="G724" s="403"/>
      <c r="H724" s="403"/>
      <c r="I724" s="403"/>
      <c r="J724" s="404"/>
      <c r="K724" s="403"/>
      <c r="L724" s="403"/>
      <c r="M724" s="403"/>
      <c r="N724" s="69"/>
      <c r="O724" s="67"/>
      <c r="P724" s="274"/>
    </row>
    <row r="725" spans="1:16" ht="15" customHeight="1">
      <c r="A725" s="34"/>
      <c r="B725" s="699" t="s">
        <v>965</v>
      </c>
      <c r="C725" s="700"/>
      <c r="D725" s="700"/>
      <c r="E725" s="700"/>
      <c r="F725" s="700"/>
      <c r="G725" s="700"/>
      <c r="H725" s="700"/>
      <c r="I725" s="700"/>
      <c r="J725" s="700"/>
      <c r="K725" s="700"/>
      <c r="L725" s="700"/>
      <c r="M725" s="701"/>
      <c r="N725" s="298"/>
      <c r="O725" s="177"/>
      <c r="P725" s="177"/>
    </row>
    <row r="726" spans="1:16" s="2" customFormat="1" ht="15" customHeight="1">
      <c r="A726" s="247"/>
      <c r="B726" s="193" t="s">
        <v>966</v>
      </c>
      <c r="C726" s="289" t="s">
        <v>902</v>
      </c>
      <c r="D726" s="237" t="s">
        <v>345</v>
      </c>
      <c r="E726" s="201" t="s">
        <v>346</v>
      </c>
      <c r="F726" s="290"/>
      <c r="G726" s="183"/>
      <c r="H726" s="183">
        <v>77.8</v>
      </c>
      <c r="I726" s="183"/>
      <c r="J726" s="183"/>
      <c r="K726" s="183"/>
      <c r="L726" s="174"/>
      <c r="M726" s="174"/>
      <c r="N726" s="37" t="s">
        <v>11</v>
      </c>
      <c r="O726" s="37"/>
      <c r="P726" s="92"/>
    </row>
    <row r="727" spans="1:16" s="2" customFormat="1" ht="17.25" customHeight="1">
      <c r="A727" s="720"/>
      <c r="B727" s="579" t="s">
        <v>967</v>
      </c>
      <c r="C727" s="668" t="s">
        <v>902</v>
      </c>
      <c r="D727" s="676" t="s">
        <v>345</v>
      </c>
      <c r="E727" s="587" t="s">
        <v>346</v>
      </c>
      <c r="F727" s="291"/>
      <c r="G727" s="183">
        <v>2811.6</v>
      </c>
      <c r="H727" s="183">
        <v>546.20000000000005</v>
      </c>
      <c r="I727" s="183"/>
      <c r="J727" s="183"/>
      <c r="K727" s="183"/>
      <c r="L727" s="174"/>
      <c r="M727" s="174"/>
      <c r="N727" s="37" t="s">
        <v>10</v>
      </c>
      <c r="O727" s="37"/>
      <c r="P727" s="786" t="s">
        <v>1076</v>
      </c>
    </row>
    <row r="728" spans="1:16" s="2" customFormat="1" ht="21" customHeight="1">
      <c r="A728" s="721"/>
      <c r="B728" s="581"/>
      <c r="C728" s="669"/>
      <c r="D728" s="677"/>
      <c r="E728" s="588"/>
      <c r="F728" s="193"/>
      <c r="G728" s="183"/>
      <c r="H728" s="183">
        <v>624</v>
      </c>
      <c r="I728" s="183">
        <v>222.7</v>
      </c>
      <c r="J728" s="183"/>
      <c r="K728" s="183"/>
      <c r="L728" s="174"/>
      <c r="M728" s="174"/>
      <c r="N728" s="37" t="s">
        <v>11</v>
      </c>
      <c r="O728" s="37"/>
      <c r="P728" s="787"/>
    </row>
    <row r="729" spans="1:16" s="2" customFormat="1" ht="15" customHeight="1">
      <c r="A729" s="720"/>
      <c r="B729" s="579" t="s">
        <v>968</v>
      </c>
      <c r="C729" s="587" t="s">
        <v>902</v>
      </c>
      <c r="D729" s="597" t="s">
        <v>345</v>
      </c>
      <c r="E729" s="587" t="s">
        <v>346</v>
      </c>
      <c r="F729" s="571"/>
      <c r="G729" s="183"/>
      <c r="H729" s="174"/>
      <c r="I729" s="174"/>
      <c r="J729" s="183"/>
      <c r="K729" s="183"/>
      <c r="L729" s="241">
        <v>1080</v>
      </c>
      <c r="M729" s="183">
        <v>1710</v>
      </c>
      <c r="N729" s="37" t="s">
        <v>10</v>
      </c>
      <c r="O729" s="37"/>
      <c r="P729" s="786" t="s">
        <v>1076</v>
      </c>
    </row>
    <row r="730" spans="1:16" s="2" customFormat="1">
      <c r="A730" s="721"/>
      <c r="B730" s="581"/>
      <c r="C730" s="588"/>
      <c r="D730" s="598"/>
      <c r="E730" s="588"/>
      <c r="F730" s="572"/>
      <c r="G730" s="183"/>
      <c r="H730" s="183"/>
      <c r="I730" s="174"/>
      <c r="J730" s="183"/>
      <c r="K730" s="183"/>
      <c r="L730" s="241">
        <v>120</v>
      </c>
      <c r="M730" s="183">
        <v>190</v>
      </c>
      <c r="N730" s="37" t="s">
        <v>11</v>
      </c>
      <c r="O730" s="37"/>
      <c r="P730" s="787"/>
    </row>
    <row r="731" spans="1:16" s="2" customFormat="1" ht="15" customHeight="1">
      <c r="A731" s="720"/>
      <c r="B731" s="579" t="s">
        <v>969</v>
      </c>
      <c r="C731" s="587" t="s">
        <v>902</v>
      </c>
      <c r="D731" s="597" t="s">
        <v>345</v>
      </c>
      <c r="E731" s="587" t="s">
        <v>346</v>
      </c>
      <c r="F731" s="571"/>
      <c r="G731" s="183"/>
      <c r="H731" s="174"/>
      <c r="I731" s="183"/>
      <c r="J731" s="183"/>
      <c r="K731" s="183"/>
      <c r="L731" s="183">
        <v>585</v>
      </c>
      <c r="M731" s="174"/>
      <c r="N731" s="37" t="s">
        <v>10</v>
      </c>
      <c r="O731" s="37"/>
      <c r="P731" s="786" t="s">
        <v>1076</v>
      </c>
    </row>
    <row r="732" spans="1:16" s="2" customFormat="1">
      <c r="A732" s="721"/>
      <c r="B732" s="581"/>
      <c r="C732" s="588"/>
      <c r="D732" s="598"/>
      <c r="E732" s="588"/>
      <c r="F732" s="572"/>
      <c r="G732" s="183"/>
      <c r="H732" s="183"/>
      <c r="I732" s="183"/>
      <c r="J732" s="183"/>
      <c r="K732" s="183"/>
      <c r="L732" s="183">
        <v>65</v>
      </c>
      <c r="M732" s="174"/>
      <c r="N732" s="37" t="s">
        <v>11</v>
      </c>
      <c r="O732" s="37"/>
      <c r="P732" s="787"/>
    </row>
    <row r="733" spans="1:16" s="8" customFormat="1">
      <c r="A733" s="299"/>
      <c r="B733" s="57" t="s">
        <v>362</v>
      </c>
      <c r="C733" s="300"/>
      <c r="D733" s="301"/>
      <c r="E733" s="300"/>
      <c r="F733" s="131"/>
      <c r="G733" s="302">
        <f>G734+G735+G736+G737</f>
        <v>2811.6</v>
      </c>
      <c r="H733" s="302">
        <f t="shared" ref="H733:M733" si="110">H734+H735+H736+H737</f>
        <v>1248</v>
      </c>
      <c r="I733" s="302">
        <f t="shared" si="110"/>
        <v>222.7</v>
      </c>
      <c r="J733" s="302">
        <f t="shared" si="110"/>
        <v>0</v>
      </c>
      <c r="K733" s="302">
        <f t="shared" si="110"/>
        <v>0</v>
      </c>
      <c r="L733" s="302">
        <f t="shared" si="110"/>
        <v>1850</v>
      </c>
      <c r="M733" s="302">
        <f t="shared" si="110"/>
        <v>1900</v>
      </c>
      <c r="N733" s="132"/>
      <c r="O733" s="255"/>
      <c r="P733" s="269"/>
    </row>
    <row r="734" spans="1:16" s="8" customFormat="1">
      <c r="A734" s="299"/>
      <c r="B734" s="57" t="s">
        <v>10</v>
      </c>
      <c r="C734" s="300"/>
      <c r="D734" s="301"/>
      <c r="E734" s="300"/>
      <c r="F734" s="131"/>
      <c r="G734" s="400">
        <f>G727+G729+G731</f>
        <v>2811.6</v>
      </c>
      <c r="H734" s="400">
        <f t="shared" ref="H734:M734" si="111">H727+H729+H731</f>
        <v>546.20000000000005</v>
      </c>
      <c r="I734" s="400">
        <f t="shared" si="111"/>
        <v>0</v>
      </c>
      <c r="J734" s="400">
        <f t="shared" si="111"/>
        <v>0</v>
      </c>
      <c r="K734" s="400">
        <f t="shared" si="111"/>
        <v>0</v>
      </c>
      <c r="L734" s="400">
        <f t="shared" si="111"/>
        <v>1665</v>
      </c>
      <c r="M734" s="400">
        <f t="shared" si="111"/>
        <v>1710</v>
      </c>
      <c r="N734" s="132"/>
      <c r="O734" s="255"/>
      <c r="P734" s="269"/>
    </row>
    <row r="735" spans="1:16" s="8" customFormat="1">
      <c r="A735" s="299"/>
      <c r="B735" s="57" t="s">
        <v>11</v>
      </c>
      <c r="C735" s="300"/>
      <c r="D735" s="301"/>
      <c r="E735" s="300"/>
      <c r="F735" s="131"/>
      <c r="G735" s="400">
        <f>G726+G728+G730+G732</f>
        <v>0</v>
      </c>
      <c r="H735" s="400">
        <f t="shared" ref="H735:M735" si="112">H726+H728+H730+H732</f>
        <v>701.8</v>
      </c>
      <c r="I735" s="400">
        <f t="shared" si="112"/>
        <v>222.7</v>
      </c>
      <c r="J735" s="400">
        <f t="shared" si="112"/>
        <v>0</v>
      </c>
      <c r="K735" s="400">
        <f t="shared" si="112"/>
        <v>0</v>
      </c>
      <c r="L735" s="400">
        <f t="shared" si="112"/>
        <v>185</v>
      </c>
      <c r="M735" s="400">
        <f t="shared" si="112"/>
        <v>190</v>
      </c>
      <c r="N735" s="132"/>
      <c r="O735" s="255"/>
      <c r="P735" s="269"/>
    </row>
    <row r="736" spans="1:16" s="19" customFormat="1" ht="15" customHeight="1">
      <c r="A736" s="303"/>
      <c r="B736" s="57" t="s">
        <v>363</v>
      </c>
      <c r="C736" s="304"/>
      <c r="D736" s="304"/>
      <c r="E736" s="304"/>
      <c r="F736" s="304"/>
      <c r="G736" s="305"/>
      <c r="H736" s="305"/>
      <c r="I736" s="305"/>
      <c r="J736" s="305"/>
      <c r="K736" s="305"/>
      <c r="L736" s="305"/>
      <c r="M736" s="305"/>
      <c r="N736" s="313"/>
      <c r="O736" s="314"/>
      <c r="P736" s="314"/>
    </row>
    <row r="737" spans="1:16" s="8" customFormat="1">
      <c r="A737" s="253"/>
      <c r="B737" s="57" t="s">
        <v>364</v>
      </c>
      <c r="C737" s="254"/>
      <c r="D737" s="254"/>
      <c r="E737" s="135"/>
      <c r="F737" s="255"/>
      <c r="G737" s="256"/>
      <c r="H737" s="256"/>
      <c r="I737" s="256"/>
      <c r="J737" s="256"/>
      <c r="K737" s="256"/>
      <c r="L737" s="256"/>
      <c r="M737" s="315"/>
      <c r="N737" s="253"/>
      <c r="O737" s="255"/>
      <c r="P737" s="269"/>
    </row>
    <row r="738" spans="1:16" s="1" customFormat="1" ht="53.25" customHeight="1">
      <c r="A738" s="123">
        <v>18</v>
      </c>
      <c r="B738" s="33" t="s">
        <v>970</v>
      </c>
      <c r="C738" s="123" t="s">
        <v>225</v>
      </c>
      <c r="D738" s="123" t="s">
        <v>226</v>
      </c>
      <c r="E738" s="123" t="s">
        <v>2</v>
      </c>
      <c r="F738" s="123"/>
      <c r="G738" s="123"/>
      <c r="H738" s="123">
        <v>49</v>
      </c>
      <c r="I738" s="142">
        <v>50.5</v>
      </c>
      <c r="J738" s="32">
        <v>52</v>
      </c>
      <c r="K738" s="123">
        <v>53.6</v>
      </c>
      <c r="L738" s="123">
        <v>55.2</v>
      </c>
      <c r="M738" s="214">
        <v>55.2</v>
      </c>
      <c r="N738" s="147"/>
      <c r="O738" s="148"/>
      <c r="P738" s="148"/>
    </row>
    <row r="739" spans="1:16" ht="23.25" customHeight="1">
      <c r="A739" s="32" t="s">
        <v>227</v>
      </c>
      <c r="B739" s="692" t="s">
        <v>971</v>
      </c>
      <c r="C739" s="693"/>
      <c r="D739" s="693"/>
      <c r="E739" s="693"/>
      <c r="F739" s="693"/>
      <c r="G739" s="693"/>
      <c r="H739" s="693"/>
      <c r="I739" s="693"/>
      <c r="J739" s="693"/>
      <c r="K739" s="693"/>
      <c r="L739" s="693"/>
      <c r="M739" s="694"/>
      <c r="N739" s="298"/>
      <c r="O739" s="177"/>
      <c r="P739" s="177"/>
    </row>
    <row r="740" spans="1:16" ht="15" customHeight="1">
      <c r="A740" s="34"/>
      <c r="B740" s="692" t="s">
        <v>972</v>
      </c>
      <c r="C740" s="693"/>
      <c r="D740" s="693"/>
      <c r="E740" s="693"/>
      <c r="F740" s="693"/>
      <c r="G740" s="693"/>
      <c r="H740" s="693"/>
      <c r="I740" s="693"/>
      <c r="J740" s="693"/>
      <c r="K740" s="693"/>
      <c r="L740" s="693"/>
      <c r="M740" s="694"/>
      <c r="N740" s="298"/>
      <c r="O740" s="177"/>
      <c r="P740" s="177"/>
    </row>
    <row r="741" spans="1:16" ht="65.25" customHeight="1">
      <c r="A741" s="34"/>
      <c r="B741" s="210" t="s">
        <v>980</v>
      </c>
      <c r="C741" s="128" t="s">
        <v>982</v>
      </c>
      <c r="D741" s="43" t="s">
        <v>345</v>
      </c>
      <c r="E741" s="128" t="s">
        <v>981</v>
      </c>
      <c r="F741" s="123" t="s">
        <v>228</v>
      </c>
      <c r="G741" s="123">
        <v>1</v>
      </c>
      <c r="H741" s="123">
        <v>1</v>
      </c>
      <c r="I741" s="188">
        <v>1</v>
      </c>
      <c r="J741" s="32">
        <v>1</v>
      </c>
      <c r="K741" s="123">
        <v>1</v>
      </c>
      <c r="L741" s="123">
        <v>1</v>
      </c>
      <c r="M741" s="214">
        <v>1</v>
      </c>
      <c r="N741" s="298"/>
      <c r="O741" s="177"/>
      <c r="P741" s="177"/>
    </row>
    <row r="742" spans="1:16" ht="15" customHeight="1">
      <c r="A742" s="34"/>
      <c r="B742" s="692" t="s">
        <v>973</v>
      </c>
      <c r="C742" s="693"/>
      <c r="D742" s="693"/>
      <c r="E742" s="693"/>
      <c r="F742" s="693"/>
      <c r="G742" s="693"/>
      <c r="H742" s="693"/>
      <c r="I742" s="693"/>
      <c r="J742" s="693"/>
      <c r="K742" s="693"/>
      <c r="L742" s="693"/>
      <c r="M742" s="694"/>
      <c r="N742" s="298"/>
      <c r="O742" s="177"/>
      <c r="P742" s="177"/>
    </row>
    <row r="743" spans="1:16" ht="63" customHeight="1">
      <c r="A743" s="34"/>
      <c r="B743" s="434" t="s">
        <v>974</v>
      </c>
      <c r="C743" s="37" t="s">
        <v>835</v>
      </c>
      <c r="D743" s="43" t="s">
        <v>345</v>
      </c>
      <c r="E743" s="37" t="s">
        <v>975</v>
      </c>
      <c r="F743" s="123" t="s">
        <v>228</v>
      </c>
      <c r="G743" s="123">
        <v>4</v>
      </c>
      <c r="H743" s="123">
        <v>4.5</v>
      </c>
      <c r="I743" s="123">
        <v>4.5</v>
      </c>
      <c r="J743" s="32">
        <v>4.5</v>
      </c>
      <c r="K743" s="123">
        <v>4.5</v>
      </c>
      <c r="L743" s="123">
        <v>4.5</v>
      </c>
      <c r="M743" s="123">
        <v>4.5</v>
      </c>
      <c r="N743" s="298"/>
      <c r="O743" s="177"/>
      <c r="P743" s="177"/>
    </row>
    <row r="744" spans="1:16" ht="90">
      <c r="A744" s="34"/>
      <c r="B744" s="33" t="s">
        <v>976</v>
      </c>
      <c r="C744" s="37" t="s">
        <v>977</v>
      </c>
      <c r="D744" s="43" t="s">
        <v>345</v>
      </c>
      <c r="E744" s="123" t="s">
        <v>2</v>
      </c>
      <c r="F744" s="123"/>
      <c r="G744" s="123"/>
      <c r="H744" s="123">
        <v>61</v>
      </c>
      <c r="I744" s="142">
        <v>62</v>
      </c>
      <c r="J744" s="32">
        <v>63</v>
      </c>
      <c r="K744" s="123">
        <v>65</v>
      </c>
      <c r="L744" s="123">
        <v>68</v>
      </c>
      <c r="M744" s="214">
        <v>68</v>
      </c>
      <c r="N744" s="298"/>
      <c r="O744" s="177"/>
      <c r="P744" s="177"/>
    </row>
    <row r="745" spans="1:16" s="8" customFormat="1" ht="39" customHeight="1">
      <c r="A745" s="169"/>
      <c r="B745" s="130" t="s">
        <v>978</v>
      </c>
      <c r="C745" s="130"/>
      <c r="D745" s="130"/>
      <c r="E745" s="130"/>
      <c r="F745" s="130"/>
      <c r="G745" s="168">
        <f>SUM(G746:G749)</f>
        <v>4568.660785</v>
      </c>
      <c r="H745" s="168">
        <f t="shared" ref="H745:M745" si="113">SUM(H746:H749)</f>
        <v>31094.901919</v>
      </c>
      <c r="I745" s="168">
        <f t="shared" si="113"/>
        <v>35605.935299999997</v>
      </c>
      <c r="J745" s="168">
        <f t="shared" si="113"/>
        <v>10768.935299999999</v>
      </c>
      <c r="K745" s="168">
        <f t="shared" si="113"/>
        <v>6784.4353000000001</v>
      </c>
      <c r="L745" s="168">
        <f t="shared" si="113"/>
        <v>10977.935300000001</v>
      </c>
      <c r="M745" s="168">
        <f t="shared" si="113"/>
        <v>17919.158299999996</v>
      </c>
      <c r="N745" s="130"/>
      <c r="O745" s="130"/>
      <c r="P745" s="130"/>
    </row>
    <row r="746" spans="1:16" s="8" customFormat="1">
      <c r="A746" s="253"/>
      <c r="B746" s="130" t="s">
        <v>10</v>
      </c>
      <c r="C746" s="254"/>
      <c r="D746" s="254"/>
      <c r="E746" s="135"/>
      <c r="F746" s="255"/>
      <c r="G746" s="257">
        <f>G435+G465+G487+G506+G537+G547+G606+G625+G645+G676+G700+G711+G363+G394+G515+G734+G721</f>
        <v>3246.5</v>
      </c>
      <c r="H746" s="257">
        <f t="shared" ref="H746:M746" si="114">H435+H465+H487+H506+H537+H547+H606+H625+H645+H676+H700+H711+H363+H394+H515+H734+H721</f>
        <v>28746.2</v>
      </c>
      <c r="I746" s="257">
        <f t="shared" si="114"/>
        <v>31800</v>
      </c>
      <c r="J746" s="257">
        <f t="shared" si="114"/>
        <v>980</v>
      </c>
      <c r="K746" s="257">
        <f t="shared" si="114"/>
        <v>1700</v>
      </c>
      <c r="L746" s="257">
        <f t="shared" si="114"/>
        <v>1865</v>
      </c>
      <c r="M746" s="257">
        <f t="shared" si="114"/>
        <v>1710</v>
      </c>
      <c r="N746" s="253"/>
      <c r="O746" s="255"/>
      <c r="P746" s="269"/>
    </row>
    <row r="747" spans="1:16" s="8" customFormat="1">
      <c r="A747" s="253"/>
      <c r="B747" s="130" t="s">
        <v>11</v>
      </c>
      <c r="C747" s="254"/>
      <c r="D747" s="254"/>
      <c r="E747" s="135"/>
      <c r="F747" s="255"/>
      <c r="G747" s="257">
        <f t="shared" ref="G747:M747" si="115">G436+G466+G488+G507+G538+G548+G607+G626+G646+G677+G701+G712+G364+G395+G516+G735+G722</f>
        <v>1206.660785</v>
      </c>
      <c r="H747" s="257">
        <f t="shared" si="115"/>
        <v>2246.2019190000001</v>
      </c>
      <c r="I747" s="257">
        <f t="shared" si="115"/>
        <v>3625.9352999999996</v>
      </c>
      <c r="J747" s="257">
        <f t="shared" si="115"/>
        <v>5768.5352999999996</v>
      </c>
      <c r="K747" s="257">
        <f t="shared" si="115"/>
        <v>4957.9353000000001</v>
      </c>
      <c r="L747" s="257">
        <f t="shared" si="115"/>
        <v>8941.435300000001</v>
      </c>
      <c r="M747" s="257">
        <f t="shared" si="115"/>
        <v>16084.058299999999</v>
      </c>
      <c r="N747" s="253"/>
      <c r="O747" s="255"/>
      <c r="P747" s="269"/>
    </row>
    <row r="748" spans="1:16" s="8" customFormat="1">
      <c r="A748" s="253"/>
      <c r="B748" s="130" t="s">
        <v>363</v>
      </c>
      <c r="C748" s="254"/>
      <c r="D748" s="254"/>
      <c r="E748" s="135"/>
      <c r="F748" s="255"/>
      <c r="G748" s="257">
        <f t="shared" ref="G748:M748" si="116">G437+G467+G489+G508+G539+G549+G608+G627+G647+G678+G702+G713+G365+G396+G517+G736+G723</f>
        <v>49.5</v>
      </c>
      <c r="H748" s="257">
        <f t="shared" si="116"/>
        <v>102.5</v>
      </c>
      <c r="I748" s="257">
        <f t="shared" si="116"/>
        <v>165</v>
      </c>
      <c r="J748" s="257">
        <f t="shared" si="116"/>
        <v>51.5</v>
      </c>
      <c r="K748" s="257">
        <f t="shared" si="116"/>
        <v>126.5</v>
      </c>
      <c r="L748" s="257">
        <f t="shared" si="116"/>
        <v>171.5</v>
      </c>
      <c r="M748" s="257">
        <f t="shared" si="116"/>
        <v>125.1</v>
      </c>
      <c r="N748" s="253"/>
      <c r="O748" s="255"/>
      <c r="P748" s="269"/>
    </row>
    <row r="749" spans="1:16" s="8" customFormat="1">
      <c r="A749" s="132"/>
      <c r="B749" s="130" t="s">
        <v>364</v>
      </c>
      <c r="C749" s="254"/>
      <c r="D749" s="254"/>
      <c r="E749" s="135"/>
      <c r="F749" s="255"/>
      <c r="G749" s="257">
        <f>G438+G468+G490+G509+G540+G550+G609+G628+G648+G679+G703+G714+G366+G397+G518+G737+G724</f>
        <v>66</v>
      </c>
      <c r="H749" s="257">
        <f t="shared" ref="H749:M749" si="117">H438+H468+H490+H509+H540+H550+H609+H628+H648+H679+H703+H714+H366+H397+H518+H737+H724</f>
        <v>0</v>
      </c>
      <c r="I749" s="257">
        <f t="shared" si="117"/>
        <v>15</v>
      </c>
      <c r="J749" s="257">
        <f t="shared" si="117"/>
        <v>3968.9</v>
      </c>
      <c r="K749" s="257">
        <f t="shared" si="117"/>
        <v>0</v>
      </c>
      <c r="L749" s="257">
        <f t="shared" si="117"/>
        <v>0</v>
      </c>
      <c r="M749" s="257">
        <f t="shared" si="117"/>
        <v>0</v>
      </c>
      <c r="N749" s="253"/>
      <c r="O749" s="255"/>
      <c r="P749" s="269"/>
    </row>
    <row r="750" spans="1:16" s="8" customFormat="1" ht="45" customHeight="1">
      <c r="A750" s="169"/>
      <c r="B750" s="130" t="s">
        <v>979</v>
      </c>
      <c r="C750" s="130"/>
      <c r="D750" s="130"/>
      <c r="E750" s="130"/>
      <c r="F750" s="130"/>
      <c r="G750" s="168">
        <f>SUM(G751:G754)</f>
        <v>21646982.560784999</v>
      </c>
      <c r="H750" s="168">
        <f t="shared" ref="H750:M750" si="118">SUM(H751:H754)</f>
        <v>23120748.501919001</v>
      </c>
      <c r="I750" s="168">
        <f t="shared" si="118"/>
        <v>7304419.5352999996</v>
      </c>
      <c r="J750" s="168">
        <f t="shared" si="118"/>
        <v>7269219.4102999996</v>
      </c>
      <c r="K750" s="168">
        <f t="shared" si="118"/>
        <v>7262948.94405</v>
      </c>
      <c r="L750" s="168">
        <f t="shared" si="118"/>
        <v>7255140.6594874999</v>
      </c>
      <c r="M750" s="168">
        <f t="shared" si="118"/>
        <v>7342101.1286968747</v>
      </c>
      <c r="N750" s="130"/>
      <c r="O750" s="130"/>
      <c r="P750" s="130"/>
    </row>
    <row r="751" spans="1:16" s="5" customFormat="1">
      <c r="A751" s="69"/>
      <c r="B751" s="57" t="s">
        <v>10</v>
      </c>
      <c r="C751" s="263"/>
      <c r="D751" s="263"/>
      <c r="E751" s="113"/>
      <c r="F751" s="67"/>
      <c r="G751" s="265">
        <f t="shared" ref="G751:M751" si="119">G66+G201+G283+G746</f>
        <v>3359.1</v>
      </c>
      <c r="H751" s="265">
        <f t="shared" si="119"/>
        <v>29035.3</v>
      </c>
      <c r="I751" s="265">
        <f t="shared" si="119"/>
        <v>32110</v>
      </c>
      <c r="J751" s="265">
        <f t="shared" si="119"/>
        <v>1361.3</v>
      </c>
      <c r="K751" s="265">
        <f t="shared" si="119"/>
        <v>2092</v>
      </c>
      <c r="L751" s="265">
        <f t="shared" si="119"/>
        <v>2257</v>
      </c>
      <c r="M751" s="265">
        <f t="shared" si="119"/>
        <v>2102</v>
      </c>
      <c r="N751" s="69"/>
      <c r="O751" s="67"/>
      <c r="P751" s="274"/>
    </row>
    <row r="752" spans="1:16" s="5" customFormat="1">
      <c r="A752" s="69"/>
      <c r="B752" s="57" t="s">
        <v>11</v>
      </c>
      <c r="C752" s="263"/>
      <c r="D752" s="263"/>
      <c r="E752" s="113"/>
      <c r="F752" s="67"/>
      <c r="G752" s="265">
        <f t="shared" ref="G752:M752" si="120">G67+G202+G284+G747</f>
        <v>1206.660785</v>
      </c>
      <c r="H752" s="265">
        <f t="shared" si="120"/>
        <v>2246.2019190000001</v>
      </c>
      <c r="I752" s="265">
        <f t="shared" si="120"/>
        <v>3625.9352999999996</v>
      </c>
      <c r="J752" s="265">
        <f t="shared" si="120"/>
        <v>5768.5352999999996</v>
      </c>
      <c r="K752" s="265">
        <f t="shared" si="120"/>
        <v>4957.9353000000001</v>
      </c>
      <c r="L752" s="265">
        <f t="shared" si="120"/>
        <v>8941.435300000001</v>
      </c>
      <c r="M752" s="265">
        <f t="shared" si="120"/>
        <v>96084.058300000004</v>
      </c>
      <c r="N752" s="69"/>
      <c r="O752" s="67"/>
      <c r="P752" s="274"/>
    </row>
    <row r="753" spans="1:16" s="5" customFormat="1">
      <c r="A753" s="69"/>
      <c r="B753" s="57" t="s">
        <v>363</v>
      </c>
      <c r="C753" s="263"/>
      <c r="D753" s="263"/>
      <c r="E753" s="113"/>
      <c r="F753" s="67"/>
      <c r="G753" s="265">
        <f t="shared" ref="G753:M753" si="121">G68+G203+G285+G748</f>
        <v>21641735.800000001</v>
      </c>
      <c r="H753" s="265">
        <f t="shared" si="121"/>
        <v>23088637.5</v>
      </c>
      <c r="I753" s="265">
        <f t="shared" si="121"/>
        <v>7243848.5</v>
      </c>
      <c r="J753" s="265">
        <f t="shared" si="121"/>
        <v>7243756.0749999993</v>
      </c>
      <c r="K753" s="265">
        <f t="shared" si="121"/>
        <v>7243853.9087500004</v>
      </c>
      <c r="L753" s="265">
        <f t="shared" si="121"/>
        <v>7243911.6241875002</v>
      </c>
      <c r="M753" s="265">
        <f t="shared" si="121"/>
        <v>7243886.570396875</v>
      </c>
      <c r="N753" s="69"/>
      <c r="O753" s="67"/>
      <c r="P753" s="274"/>
    </row>
    <row r="754" spans="1:16" s="5" customFormat="1">
      <c r="A754" s="69"/>
      <c r="B754" s="57" t="s">
        <v>364</v>
      </c>
      <c r="C754" s="263"/>
      <c r="D754" s="263"/>
      <c r="E754" s="113"/>
      <c r="F754" s="67"/>
      <c r="G754" s="265">
        <f>G69+G204+G286+G749</f>
        <v>681</v>
      </c>
      <c r="H754" s="265">
        <f t="shared" ref="H754:M754" si="122">H69+H204+H286+H749</f>
        <v>829.5</v>
      </c>
      <c r="I754" s="265">
        <f t="shared" si="122"/>
        <v>24835.1</v>
      </c>
      <c r="J754" s="265">
        <f t="shared" si="122"/>
        <v>18333.5</v>
      </c>
      <c r="K754" s="265">
        <f t="shared" si="122"/>
        <v>12045.1</v>
      </c>
      <c r="L754" s="265">
        <f t="shared" si="122"/>
        <v>30.6</v>
      </c>
      <c r="M754" s="265">
        <f t="shared" si="122"/>
        <v>28.5</v>
      </c>
      <c r="N754" s="69"/>
      <c r="O754" s="67"/>
      <c r="P754" s="274"/>
    </row>
    <row r="755" spans="1:16" ht="15" customHeight="1">
      <c r="A755" s="34"/>
      <c r="B755" s="689" t="s">
        <v>983</v>
      </c>
      <c r="C755" s="690"/>
      <c r="D755" s="690"/>
      <c r="E755" s="690"/>
      <c r="F755" s="690"/>
      <c r="G755" s="690"/>
      <c r="H755" s="690"/>
      <c r="I755" s="690"/>
      <c r="J755" s="690"/>
      <c r="K755" s="690"/>
      <c r="L755" s="690"/>
      <c r="M755" s="690"/>
      <c r="N755" s="690"/>
      <c r="O755" s="690"/>
      <c r="P755" s="691"/>
    </row>
    <row r="756" spans="1:16" ht="18" customHeight="1">
      <c r="A756" s="34"/>
      <c r="B756" s="689" t="s">
        <v>984</v>
      </c>
      <c r="C756" s="690"/>
      <c r="D756" s="690"/>
      <c r="E756" s="690"/>
      <c r="F756" s="690"/>
      <c r="G756" s="690"/>
      <c r="H756" s="690"/>
      <c r="I756" s="690"/>
      <c r="J756" s="690"/>
      <c r="K756" s="690"/>
      <c r="L756" s="690"/>
      <c r="M756" s="690"/>
      <c r="N756" s="690"/>
      <c r="O756" s="690"/>
      <c r="P756" s="691"/>
    </row>
    <row r="757" spans="1:16" ht="15" customHeight="1">
      <c r="A757" s="34"/>
      <c r="B757" s="689" t="s">
        <v>985</v>
      </c>
      <c r="C757" s="690"/>
      <c r="D757" s="690"/>
      <c r="E757" s="690"/>
      <c r="F757" s="690"/>
      <c r="G757" s="690"/>
      <c r="H757" s="690"/>
      <c r="I757" s="690"/>
      <c r="J757" s="690"/>
      <c r="K757" s="690"/>
      <c r="L757" s="690"/>
      <c r="M757" s="690"/>
      <c r="N757" s="690"/>
      <c r="O757" s="690"/>
      <c r="P757" s="691"/>
    </row>
    <row r="758" spans="1:16" ht="19.5" customHeight="1">
      <c r="A758" s="37" t="s">
        <v>229</v>
      </c>
      <c r="B758" s="608" t="s">
        <v>986</v>
      </c>
      <c r="C758" s="609"/>
      <c r="D758" s="609"/>
      <c r="E758" s="609"/>
      <c r="F758" s="609"/>
      <c r="G758" s="609"/>
      <c r="H758" s="609"/>
      <c r="I758" s="609"/>
      <c r="J758" s="609"/>
      <c r="K758" s="609"/>
      <c r="L758" s="609"/>
      <c r="M758" s="609"/>
      <c r="N758" s="609"/>
      <c r="O758" s="609"/>
      <c r="P758" s="610"/>
    </row>
    <row r="759" spans="1:16" ht="84" customHeight="1">
      <c r="A759" s="34"/>
      <c r="B759" s="33" t="s">
        <v>987</v>
      </c>
      <c r="C759" s="37" t="s">
        <v>988</v>
      </c>
      <c r="D759" s="37" t="s">
        <v>989</v>
      </c>
      <c r="E759" s="37" t="s">
        <v>990</v>
      </c>
      <c r="F759" s="123"/>
      <c r="G759" s="123">
        <v>8.6999999999999993</v>
      </c>
      <c r="H759" s="123">
        <v>11.7</v>
      </c>
      <c r="I759" s="142">
        <v>11.6</v>
      </c>
      <c r="J759" s="32">
        <v>11.5</v>
      </c>
      <c r="K759" s="123">
        <v>11.4</v>
      </c>
      <c r="L759" s="123">
        <v>11.3</v>
      </c>
      <c r="M759" s="214">
        <v>11.2</v>
      </c>
      <c r="N759" s="298"/>
      <c r="O759" s="177"/>
      <c r="P759" s="177"/>
    </row>
    <row r="760" spans="1:16" ht="15.75" customHeight="1">
      <c r="A760" s="34"/>
      <c r="B760" s="692" t="s">
        <v>991</v>
      </c>
      <c r="C760" s="693"/>
      <c r="D760" s="693"/>
      <c r="E760" s="693"/>
      <c r="F760" s="693"/>
      <c r="G760" s="693"/>
      <c r="H760" s="693"/>
      <c r="I760" s="693"/>
      <c r="J760" s="693"/>
      <c r="K760" s="693"/>
      <c r="L760" s="693"/>
      <c r="M760" s="694"/>
      <c r="N760" s="298"/>
      <c r="O760" s="177"/>
      <c r="P760" s="177"/>
    </row>
    <row r="761" spans="1:16" ht="105.75" customHeight="1">
      <c r="A761" s="34"/>
      <c r="B761" s="165" t="s">
        <v>992</v>
      </c>
      <c r="C761" s="37" t="s">
        <v>993</v>
      </c>
      <c r="D761" s="37" t="s">
        <v>994</v>
      </c>
      <c r="E761" s="37" t="s">
        <v>383</v>
      </c>
      <c r="F761" s="37" t="s">
        <v>995</v>
      </c>
      <c r="G761" s="32">
        <v>11</v>
      </c>
      <c r="H761" s="32">
        <v>13</v>
      </c>
      <c r="I761" s="85">
        <v>13</v>
      </c>
      <c r="J761" s="85">
        <v>13</v>
      </c>
      <c r="K761" s="85">
        <v>13</v>
      </c>
      <c r="L761" s="85">
        <v>13</v>
      </c>
      <c r="M761" s="85">
        <v>13</v>
      </c>
      <c r="N761" s="92"/>
      <c r="O761" s="158"/>
      <c r="P761" s="158"/>
    </row>
    <row r="762" spans="1:16" ht="78" customHeight="1">
      <c r="A762" s="34"/>
      <c r="B762" s="33" t="s">
        <v>996</v>
      </c>
      <c r="C762" s="37" t="s">
        <v>997</v>
      </c>
      <c r="D762" s="37" t="s">
        <v>345</v>
      </c>
      <c r="E762" s="32" t="s">
        <v>2</v>
      </c>
      <c r="F762" s="32"/>
      <c r="G762" s="32">
        <v>80</v>
      </c>
      <c r="H762" s="32">
        <v>90</v>
      </c>
      <c r="I762" s="85">
        <v>100</v>
      </c>
      <c r="J762" s="32">
        <v>100</v>
      </c>
      <c r="K762" s="32">
        <v>100</v>
      </c>
      <c r="L762" s="32">
        <v>100</v>
      </c>
      <c r="M762" s="42">
        <v>100</v>
      </c>
      <c r="N762" s="92"/>
      <c r="O762" s="158"/>
      <c r="P762" s="158"/>
    </row>
    <row r="763" spans="1:16" s="3" customFormat="1" ht="34.5" customHeight="1">
      <c r="A763" s="50"/>
      <c r="B763" s="40" t="s">
        <v>416</v>
      </c>
      <c r="C763" s="41"/>
      <c r="D763" s="41"/>
      <c r="E763" s="32" t="s">
        <v>2</v>
      </c>
      <c r="F763" s="39"/>
      <c r="G763" s="39"/>
      <c r="H763" s="39"/>
      <c r="I763" s="39">
        <v>100</v>
      </c>
      <c r="J763" s="39">
        <v>100</v>
      </c>
      <c r="K763" s="39">
        <v>100</v>
      </c>
      <c r="L763" s="39">
        <v>100</v>
      </c>
      <c r="M763" s="39">
        <v>100</v>
      </c>
      <c r="N763" s="41"/>
      <c r="O763" s="97"/>
      <c r="P763" s="40"/>
    </row>
    <row r="764" spans="1:16" ht="18" customHeight="1">
      <c r="A764" s="34"/>
      <c r="B764" s="692" t="s">
        <v>998</v>
      </c>
      <c r="C764" s="693"/>
      <c r="D764" s="693"/>
      <c r="E764" s="693"/>
      <c r="F764" s="693"/>
      <c r="G764" s="693"/>
      <c r="H764" s="693"/>
      <c r="I764" s="693"/>
      <c r="J764" s="693"/>
      <c r="K764" s="693"/>
      <c r="L764" s="693"/>
      <c r="M764" s="694"/>
      <c r="N764" s="92"/>
      <c r="O764" s="158"/>
      <c r="P764" s="158"/>
    </row>
    <row r="765" spans="1:16" ht="65.25" customHeight="1">
      <c r="A765" s="34"/>
      <c r="B765" s="33" t="s">
        <v>999</v>
      </c>
      <c r="C765" s="37" t="s">
        <v>997</v>
      </c>
      <c r="D765" s="37" t="s">
        <v>1000</v>
      </c>
      <c r="E765" s="37" t="s">
        <v>2</v>
      </c>
      <c r="F765" s="37" t="s">
        <v>349</v>
      </c>
      <c r="G765" s="32"/>
      <c r="H765" s="32">
        <v>0</v>
      </c>
      <c r="I765" s="85">
        <v>0</v>
      </c>
      <c r="J765" s="138">
        <v>0</v>
      </c>
      <c r="K765" s="138">
        <v>0</v>
      </c>
      <c r="L765" s="138">
        <v>0</v>
      </c>
      <c r="M765" s="317">
        <v>0</v>
      </c>
      <c r="N765" s="92"/>
      <c r="O765" s="158"/>
      <c r="P765" s="158"/>
    </row>
    <row r="766" spans="1:16" ht="63.75" customHeight="1">
      <c r="A766" s="34"/>
      <c r="B766" s="33" t="s">
        <v>1001</v>
      </c>
      <c r="C766" s="37" t="s">
        <v>997</v>
      </c>
      <c r="D766" s="37" t="s">
        <v>1000</v>
      </c>
      <c r="E766" s="37" t="s">
        <v>2</v>
      </c>
      <c r="F766" s="37" t="s">
        <v>349</v>
      </c>
      <c r="G766" s="32"/>
      <c r="H766" s="32">
        <v>0</v>
      </c>
      <c r="I766" s="85">
        <v>0</v>
      </c>
      <c r="J766" s="138">
        <v>0</v>
      </c>
      <c r="K766" s="138">
        <v>0</v>
      </c>
      <c r="L766" s="138">
        <v>0</v>
      </c>
      <c r="M766" s="317">
        <v>0</v>
      </c>
      <c r="N766" s="92"/>
      <c r="O766" s="158"/>
      <c r="P766" s="158"/>
    </row>
    <row r="767" spans="1:16" ht="22.5" customHeight="1">
      <c r="A767" s="34"/>
      <c r="B767" s="608" t="s">
        <v>1002</v>
      </c>
      <c r="C767" s="609"/>
      <c r="D767" s="609"/>
      <c r="E767" s="609"/>
      <c r="F767" s="609"/>
      <c r="G767" s="609"/>
      <c r="H767" s="609"/>
      <c r="I767" s="609"/>
      <c r="J767" s="609"/>
      <c r="K767" s="609"/>
      <c r="L767" s="609"/>
      <c r="M767" s="609"/>
      <c r="N767" s="609"/>
      <c r="O767" s="609"/>
      <c r="P767" s="610"/>
    </row>
    <row r="768" spans="1:16" ht="60">
      <c r="A768" s="34"/>
      <c r="B768" s="33" t="s">
        <v>1003</v>
      </c>
      <c r="C768" s="37" t="s">
        <v>1004</v>
      </c>
      <c r="D768" s="123" t="s">
        <v>149</v>
      </c>
      <c r="E768" s="123" t="s">
        <v>2</v>
      </c>
      <c r="F768" s="123"/>
      <c r="G768" s="123"/>
      <c r="H768" s="123">
        <v>4.8</v>
      </c>
      <c r="I768" s="142">
        <v>4.7</v>
      </c>
      <c r="J768" s="32">
        <v>4.5999999999999996</v>
      </c>
      <c r="K768" s="318">
        <v>4.5</v>
      </c>
      <c r="L768" s="318">
        <v>4.4000000000000004</v>
      </c>
      <c r="M768" s="319">
        <v>4.3</v>
      </c>
      <c r="N768" s="298"/>
      <c r="O768" s="177"/>
      <c r="P768" s="177"/>
    </row>
    <row r="769" spans="1:19" ht="15" customHeight="1">
      <c r="A769" s="34"/>
      <c r="B769" s="692" t="s">
        <v>1005</v>
      </c>
      <c r="C769" s="693"/>
      <c r="D769" s="693"/>
      <c r="E769" s="693"/>
      <c r="F769" s="693"/>
      <c r="G769" s="693"/>
      <c r="H769" s="693"/>
      <c r="I769" s="693"/>
      <c r="J769" s="693"/>
      <c r="K769" s="693"/>
      <c r="L769" s="693"/>
      <c r="M769" s="694"/>
      <c r="N769" s="298"/>
      <c r="O769" s="177"/>
      <c r="P769" s="177"/>
    </row>
    <row r="770" spans="1:19" ht="57" customHeight="1">
      <c r="A770" s="34"/>
      <c r="B770" s="165" t="s">
        <v>1006</v>
      </c>
      <c r="C770" s="329" t="s">
        <v>791</v>
      </c>
      <c r="D770" s="37" t="s">
        <v>230</v>
      </c>
      <c r="E770" s="37" t="s">
        <v>346</v>
      </c>
      <c r="F770" s="37"/>
      <c r="G770" s="38">
        <v>26</v>
      </c>
      <c r="H770" s="38">
        <v>34</v>
      </c>
      <c r="I770" s="38">
        <v>35</v>
      </c>
      <c r="J770" s="38">
        <v>35</v>
      </c>
      <c r="K770" s="38">
        <v>35</v>
      </c>
      <c r="L770" s="38">
        <v>35</v>
      </c>
      <c r="M770" s="38">
        <v>35</v>
      </c>
      <c r="N770" s="320" t="s">
        <v>363</v>
      </c>
      <c r="O770" s="321">
        <v>263003</v>
      </c>
      <c r="P770" s="174"/>
      <c r="Q770" s="323">
        <f>J770+J772+J775</f>
        <v>55.9</v>
      </c>
      <c r="R770" s="323">
        <f>K770+K772+K775</f>
        <v>55.9</v>
      </c>
      <c r="S770" s="323"/>
    </row>
    <row r="771" spans="1:19" ht="34.5" customHeight="1">
      <c r="A771" s="697"/>
      <c r="B771" s="626" t="s">
        <v>1007</v>
      </c>
      <c r="C771" s="695" t="s">
        <v>791</v>
      </c>
      <c r="D771" s="571" t="s">
        <v>989</v>
      </c>
      <c r="E771" s="37" t="s">
        <v>1008</v>
      </c>
      <c r="F771" s="571" t="s">
        <v>349</v>
      </c>
      <c r="G771" s="37">
        <v>50</v>
      </c>
      <c r="H771" s="37">
        <v>50</v>
      </c>
      <c r="I771" s="37">
        <v>50</v>
      </c>
      <c r="J771" s="37">
        <v>50</v>
      </c>
      <c r="K771" s="37">
        <v>50</v>
      </c>
      <c r="L771" s="37">
        <v>50</v>
      </c>
      <c r="M771" s="37">
        <v>50</v>
      </c>
      <c r="N771" s="571" t="s">
        <v>363</v>
      </c>
      <c r="O771" s="321">
        <v>263003</v>
      </c>
      <c r="P771" s="571" t="s">
        <v>1014</v>
      </c>
    </row>
    <row r="772" spans="1:19" ht="34.5" customHeight="1">
      <c r="A772" s="698"/>
      <c r="B772" s="686"/>
      <c r="C772" s="696"/>
      <c r="D772" s="572"/>
      <c r="E772" s="37" t="s">
        <v>346</v>
      </c>
      <c r="F772" s="572"/>
      <c r="G772" s="38">
        <v>3.4</v>
      </c>
      <c r="H772" s="38">
        <v>3.8</v>
      </c>
      <c r="I772" s="38">
        <v>3.5</v>
      </c>
      <c r="J772" s="38">
        <v>3.5</v>
      </c>
      <c r="K772" s="38">
        <v>3.5</v>
      </c>
      <c r="L772" s="38">
        <v>3.5</v>
      </c>
      <c r="M772" s="38">
        <v>3.5</v>
      </c>
      <c r="N772" s="572"/>
      <c r="O772" s="321">
        <v>263003</v>
      </c>
      <c r="P772" s="572"/>
    </row>
    <row r="773" spans="1:19" ht="68.25" hidden="1" customHeight="1">
      <c r="A773" s="261"/>
      <c r="B773" s="306" t="s">
        <v>233</v>
      </c>
      <c r="C773" s="261" t="s">
        <v>234</v>
      </c>
      <c r="D773" s="43" t="s">
        <v>231</v>
      </c>
      <c r="E773" s="37" t="s">
        <v>232</v>
      </c>
      <c r="F773" s="43" t="s">
        <v>3</v>
      </c>
      <c r="G773" s="307">
        <v>4000</v>
      </c>
      <c r="H773" s="307">
        <v>4500</v>
      </c>
      <c r="I773" s="228">
        <v>5000</v>
      </c>
      <c r="J773" s="307">
        <v>5500</v>
      </c>
      <c r="K773" s="307">
        <v>6000</v>
      </c>
      <c r="L773" s="307">
        <v>6500</v>
      </c>
      <c r="M773" s="322">
        <v>7000</v>
      </c>
      <c r="N773" s="43" t="s">
        <v>235</v>
      </c>
      <c r="O773" s="321">
        <v>263003</v>
      </c>
      <c r="P773" s="174"/>
    </row>
    <row r="774" spans="1:19" ht="39" hidden="1" customHeight="1">
      <c r="A774" s="697"/>
      <c r="B774" s="626" t="s">
        <v>236</v>
      </c>
      <c r="C774" s="697" t="s">
        <v>237</v>
      </c>
      <c r="D774" s="571" t="s">
        <v>230</v>
      </c>
      <c r="E774" s="37" t="s">
        <v>238</v>
      </c>
      <c r="F774" s="571" t="s">
        <v>3</v>
      </c>
      <c r="G774" s="307">
        <v>3</v>
      </c>
      <c r="H774" s="307">
        <v>3</v>
      </c>
      <c r="I774" s="228">
        <v>3</v>
      </c>
      <c r="J774" s="307">
        <v>4</v>
      </c>
      <c r="K774" s="307">
        <v>5</v>
      </c>
      <c r="L774" s="307">
        <v>6</v>
      </c>
      <c r="M774" s="307">
        <v>7</v>
      </c>
      <c r="N774" s="571" t="s">
        <v>12</v>
      </c>
      <c r="O774" s="321">
        <v>263003</v>
      </c>
      <c r="P774" s="587"/>
    </row>
    <row r="775" spans="1:19" ht="29.25" hidden="1" customHeight="1">
      <c r="A775" s="698"/>
      <c r="B775" s="686"/>
      <c r="C775" s="698"/>
      <c r="D775" s="572"/>
      <c r="E775" s="37" t="s">
        <v>224</v>
      </c>
      <c r="F775" s="572"/>
      <c r="G775" s="38">
        <v>29.3</v>
      </c>
      <c r="H775" s="38">
        <v>35.1</v>
      </c>
      <c r="I775" s="38">
        <v>17.399999999999999</v>
      </c>
      <c r="J775" s="38">
        <v>17.399999999999999</v>
      </c>
      <c r="K775" s="38">
        <v>17.399999999999999</v>
      </c>
      <c r="L775" s="38">
        <v>17.399999999999999</v>
      </c>
      <c r="M775" s="38">
        <v>17.399999999999999</v>
      </c>
      <c r="N775" s="572"/>
      <c r="O775" s="321">
        <v>263003</v>
      </c>
      <c r="P775" s="588"/>
    </row>
    <row r="776" spans="1:19" s="10" customFormat="1" ht="63.75" hidden="1" customHeight="1">
      <c r="A776" s="308"/>
      <c r="B776" s="170" t="s">
        <v>239</v>
      </c>
      <c r="C776" s="178" t="s">
        <v>240</v>
      </c>
      <c r="D776" s="178" t="s">
        <v>69</v>
      </c>
      <c r="E776" s="171" t="s">
        <v>57</v>
      </c>
      <c r="F776" s="222" t="s">
        <v>8</v>
      </c>
      <c r="G776" s="37">
        <v>86.6</v>
      </c>
      <c r="H776" s="37">
        <v>86.8</v>
      </c>
      <c r="I776" s="37">
        <v>87</v>
      </c>
      <c r="J776" s="37">
        <v>87.2</v>
      </c>
      <c r="K776" s="37">
        <v>87.4</v>
      </c>
      <c r="L776" s="37">
        <v>89.2</v>
      </c>
      <c r="M776" s="37">
        <v>89.5</v>
      </c>
      <c r="N776" s="37"/>
      <c r="O776" s="37"/>
      <c r="P776" s="222" t="s">
        <v>241</v>
      </c>
    </row>
    <row r="777" spans="1:19" s="10" customFormat="1" ht="64.5" hidden="1" customHeight="1">
      <c r="A777" s="37"/>
      <c r="B777" s="309" t="s">
        <v>242</v>
      </c>
      <c r="C777" s="178" t="s">
        <v>240</v>
      </c>
      <c r="D777" s="178" t="s">
        <v>69</v>
      </c>
      <c r="E777" s="171" t="s">
        <v>57</v>
      </c>
      <c r="F777" s="222" t="s">
        <v>8</v>
      </c>
      <c r="G777" s="37">
        <v>93</v>
      </c>
      <c r="H777" s="37">
        <v>100</v>
      </c>
      <c r="I777" s="37">
        <v>100</v>
      </c>
      <c r="J777" s="37">
        <v>100</v>
      </c>
      <c r="K777" s="37">
        <v>100</v>
      </c>
      <c r="L777" s="37">
        <v>100</v>
      </c>
      <c r="M777" s="37">
        <v>100</v>
      </c>
      <c r="N777" s="37"/>
      <c r="O777" s="37"/>
      <c r="P777" s="222" t="s">
        <v>243</v>
      </c>
    </row>
    <row r="778" spans="1:19" s="10" customFormat="1" ht="33" hidden="1" customHeight="1">
      <c r="A778" s="687"/>
      <c r="B778" s="687" t="s">
        <v>244</v>
      </c>
      <c r="C778" s="684" t="s">
        <v>182</v>
      </c>
      <c r="D778" s="684" t="s">
        <v>245</v>
      </c>
      <c r="E778" s="37" t="s">
        <v>246</v>
      </c>
      <c r="F778" s="657" t="s">
        <v>247</v>
      </c>
      <c r="G778" s="37">
        <v>940</v>
      </c>
      <c r="H778" s="37">
        <v>980</v>
      </c>
      <c r="I778" s="37">
        <v>990</v>
      </c>
      <c r="J778" s="37">
        <v>1000</v>
      </c>
      <c r="K778" s="37">
        <v>1010</v>
      </c>
      <c r="L778" s="37">
        <v>1020</v>
      </c>
      <c r="M778" s="37">
        <v>1050</v>
      </c>
      <c r="N778" s="37"/>
      <c r="O778" s="37"/>
      <c r="P778" s="222"/>
    </row>
    <row r="779" spans="1:19" s="10" customFormat="1" ht="46.5" hidden="1" customHeight="1">
      <c r="A779" s="687"/>
      <c r="B779" s="687"/>
      <c r="C779" s="684"/>
      <c r="D779" s="684"/>
      <c r="E779" s="171" t="s">
        <v>51</v>
      </c>
      <c r="F779" s="657"/>
      <c r="G779" s="38">
        <v>13933.8</v>
      </c>
      <c r="H779" s="38">
        <v>15096.5</v>
      </c>
      <c r="I779" s="38">
        <f>16282.9+113.076</f>
        <v>16395.975999999999</v>
      </c>
      <c r="J779" s="38">
        <f>17889.6+116.938</f>
        <v>18006.537999999997</v>
      </c>
      <c r="K779" s="38">
        <f>18443.5+123.2</f>
        <v>18566.7</v>
      </c>
      <c r="L779" s="38">
        <v>19123.2</v>
      </c>
      <c r="M779" s="38">
        <v>19696.900000000001</v>
      </c>
      <c r="N779" s="37" t="s">
        <v>11</v>
      </c>
      <c r="O779" s="37" t="s">
        <v>248</v>
      </c>
      <c r="P779" s="222" t="s">
        <v>249</v>
      </c>
    </row>
    <row r="780" spans="1:19" s="10" customFormat="1" ht="33" hidden="1" customHeight="1">
      <c r="A780" s="687"/>
      <c r="B780" s="688" t="s">
        <v>250</v>
      </c>
      <c r="C780" s="684" t="s">
        <v>182</v>
      </c>
      <c r="D780" s="684" t="s">
        <v>245</v>
      </c>
      <c r="E780" s="37" t="s">
        <v>246</v>
      </c>
      <c r="F780" s="657" t="s">
        <v>247</v>
      </c>
      <c r="G780" s="192">
        <v>8300</v>
      </c>
      <c r="H780" s="192">
        <v>8500</v>
      </c>
      <c r="I780" s="192">
        <v>8600</v>
      </c>
      <c r="J780" s="192">
        <v>8700</v>
      </c>
      <c r="K780" s="192">
        <v>8800</v>
      </c>
      <c r="L780" s="192">
        <v>8900</v>
      </c>
      <c r="M780" s="192">
        <v>9000</v>
      </c>
      <c r="N780" s="37"/>
      <c r="O780" s="37"/>
      <c r="P780" s="734" t="s">
        <v>251</v>
      </c>
    </row>
    <row r="781" spans="1:19" s="10" customFormat="1" ht="58.5" hidden="1" customHeight="1">
      <c r="A781" s="687"/>
      <c r="B781" s="688"/>
      <c r="C781" s="684"/>
      <c r="D781" s="684"/>
      <c r="E781" s="171" t="s">
        <v>51</v>
      </c>
      <c r="F781" s="657"/>
      <c r="G781" s="37">
        <v>0.9</v>
      </c>
      <c r="H781" s="37">
        <v>0.8</v>
      </c>
      <c r="I781" s="94">
        <v>1</v>
      </c>
      <c r="J781" s="94">
        <v>1</v>
      </c>
      <c r="K781" s="94">
        <v>1</v>
      </c>
      <c r="L781" s="94">
        <v>1</v>
      </c>
      <c r="M781" s="94">
        <v>1</v>
      </c>
      <c r="N781" s="37" t="s">
        <v>11</v>
      </c>
      <c r="O781" s="192">
        <v>261029</v>
      </c>
      <c r="P781" s="735"/>
    </row>
    <row r="782" spans="1:19" s="10" customFormat="1" ht="94.5" hidden="1" customHeight="1">
      <c r="A782" s="170"/>
      <c r="B782" s="170" t="s">
        <v>252</v>
      </c>
      <c r="C782" s="178" t="s">
        <v>240</v>
      </c>
      <c r="D782" s="178" t="s">
        <v>69</v>
      </c>
      <c r="E782" s="171" t="s">
        <v>57</v>
      </c>
      <c r="F782" s="222" t="s">
        <v>8</v>
      </c>
      <c r="G782" s="37">
        <v>79</v>
      </c>
      <c r="H782" s="37">
        <v>100</v>
      </c>
      <c r="I782" s="37">
        <v>100</v>
      </c>
      <c r="J782" s="37">
        <v>100</v>
      </c>
      <c r="K782" s="37">
        <v>100</v>
      </c>
      <c r="L782" s="37">
        <v>100</v>
      </c>
      <c r="M782" s="37">
        <v>100</v>
      </c>
      <c r="N782" s="37"/>
      <c r="O782" s="37"/>
      <c r="P782" s="222" t="s">
        <v>253</v>
      </c>
    </row>
    <row r="783" spans="1:19" s="10" customFormat="1" ht="33" hidden="1" customHeight="1">
      <c r="A783" s="687"/>
      <c r="B783" s="687" t="s">
        <v>254</v>
      </c>
      <c r="C783" s="684" t="s">
        <v>182</v>
      </c>
      <c r="D783" s="684" t="s">
        <v>245</v>
      </c>
      <c r="E783" s="37" t="s">
        <v>255</v>
      </c>
      <c r="F783" s="657" t="s">
        <v>247</v>
      </c>
      <c r="G783" s="37">
        <v>33</v>
      </c>
      <c r="H783" s="171">
        <v>38</v>
      </c>
      <c r="I783" s="171">
        <v>40</v>
      </c>
      <c r="J783" s="171">
        <v>42</v>
      </c>
      <c r="K783" s="171">
        <v>43</v>
      </c>
      <c r="L783" s="171">
        <v>45</v>
      </c>
      <c r="M783" s="37">
        <v>46</v>
      </c>
      <c r="N783" s="37"/>
      <c r="O783" s="37"/>
      <c r="P783" s="734" t="s">
        <v>256</v>
      </c>
    </row>
    <row r="784" spans="1:19" s="10" customFormat="1" ht="63.75" hidden="1" customHeight="1">
      <c r="A784" s="687"/>
      <c r="B784" s="687"/>
      <c r="C784" s="684"/>
      <c r="D784" s="684"/>
      <c r="E784" s="37" t="s">
        <v>5</v>
      </c>
      <c r="F784" s="657"/>
      <c r="G784" s="38">
        <v>31.2</v>
      </c>
      <c r="H784" s="38">
        <v>28</v>
      </c>
      <c r="I784" s="38">
        <v>30</v>
      </c>
      <c r="J784" s="38">
        <v>32</v>
      </c>
      <c r="K784" s="38">
        <v>33</v>
      </c>
      <c r="L784" s="38">
        <v>35</v>
      </c>
      <c r="M784" s="38">
        <v>37</v>
      </c>
      <c r="N784" s="37" t="s">
        <v>11</v>
      </c>
      <c r="O784" s="192">
        <v>261029</v>
      </c>
      <c r="P784" s="735"/>
    </row>
    <row r="785" spans="1:16" s="10" customFormat="1" ht="33" hidden="1" customHeight="1">
      <c r="A785" s="687"/>
      <c r="B785" s="687" t="s">
        <v>257</v>
      </c>
      <c r="C785" s="684" t="s">
        <v>182</v>
      </c>
      <c r="D785" s="684" t="s">
        <v>245</v>
      </c>
      <c r="E785" s="37" t="s">
        <v>258</v>
      </c>
      <c r="F785" s="657" t="s">
        <v>247</v>
      </c>
      <c r="G785" s="37">
        <v>0</v>
      </c>
      <c r="H785" s="37">
        <v>8</v>
      </c>
      <c r="I785" s="37">
        <v>3</v>
      </c>
      <c r="J785" s="37">
        <v>1</v>
      </c>
      <c r="K785" s="37">
        <v>1</v>
      </c>
      <c r="L785" s="37">
        <v>0</v>
      </c>
      <c r="M785" s="37">
        <v>0</v>
      </c>
      <c r="N785" s="179"/>
      <c r="O785" s="37"/>
      <c r="P785" s="579" t="s">
        <v>259</v>
      </c>
    </row>
    <row r="786" spans="1:16" s="10" customFormat="1" ht="33" hidden="1" customHeight="1">
      <c r="A786" s="687"/>
      <c r="B786" s="687"/>
      <c r="C786" s="684"/>
      <c r="D786" s="684"/>
      <c r="E786" s="37" t="s">
        <v>51</v>
      </c>
      <c r="F786" s="657"/>
      <c r="G786" s="37">
        <v>0</v>
      </c>
      <c r="H786" s="37">
        <v>361.1</v>
      </c>
      <c r="I786" s="37">
        <v>56.9</v>
      </c>
      <c r="J786" s="37">
        <v>20.2</v>
      </c>
      <c r="K786" s="37">
        <v>20.2</v>
      </c>
      <c r="L786" s="37">
        <v>0</v>
      </c>
      <c r="M786" s="37">
        <v>0</v>
      </c>
      <c r="N786" s="37" t="s">
        <v>11</v>
      </c>
      <c r="O786" s="192">
        <v>261024</v>
      </c>
      <c r="P786" s="581"/>
    </row>
    <row r="787" spans="1:16" s="10" customFormat="1" ht="33" hidden="1" customHeight="1">
      <c r="A787" s="687"/>
      <c r="B787" s="687" t="s">
        <v>260</v>
      </c>
      <c r="C787" s="657" t="s">
        <v>182</v>
      </c>
      <c r="D787" s="684" t="s">
        <v>245</v>
      </c>
      <c r="E787" s="37" t="s">
        <v>261</v>
      </c>
      <c r="F787" s="657" t="s">
        <v>247</v>
      </c>
      <c r="G787" s="37">
        <v>270</v>
      </c>
      <c r="H787" s="37">
        <v>270</v>
      </c>
      <c r="I787" s="37">
        <v>270</v>
      </c>
      <c r="J787" s="37">
        <v>270</v>
      </c>
      <c r="K787" s="37">
        <v>270</v>
      </c>
      <c r="L787" s="37">
        <v>270</v>
      </c>
      <c r="M787" s="37">
        <v>270</v>
      </c>
      <c r="N787" s="37"/>
      <c r="O787" s="37"/>
      <c r="P787" s="579" t="s">
        <v>262</v>
      </c>
    </row>
    <row r="788" spans="1:16" s="10" customFormat="1" ht="33" hidden="1" customHeight="1">
      <c r="A788" s="687"/>
      <c r="B788" s="687"/>
      <c r="C788" s="657"/>
      <c r="D788" s="684"/>
      <c r="E788" s="37" t="s">
        <v>51</v>
      </c>
      <c r="F788" s="657"/>
      <c r="G788" s="38">
        <v>1465.1</v>
      </c>
      <c r="H788" s="38" t="s">
        <v>263</v>
      </c>
      <c r="I788" s="38">
        <v>1554.3</v>
      </c>
      <c r="J788" s="38" t="s">
        <v>264</v>
      </c>
      <c r="K788" s="38" t="s">
        <v>265</v>
      </c>
      <c r="L788" s="38">
        <v>1667.3</v>
      </c>
      <c r="M788" s="38">
        <v>1717.3</v>
      </c>
      <c r="N788" s="37" t="s">
        <v>11</v>
      </c>
      <c r="O788" s="192">
        <v>261057</v>
      </c>
      <c r="P788" s="581"/>
    </row>
    <row r="789" spans="1:16" ht="69.75" customHeight="1">
      <c r="A789" s="34"/>
      <c r="B789" s="33" t="s">
        <v>1009</v>
      </c>
      <c r="C789" s="37" t="s">
        <v>1010</v>
      </c>
      <c r="D789" s="37" t="s">
        <v>345</v>
      </c>
      <c r="E789" s="32" t="s">
        <v>2</v>
      </c>
      <c r="F789" s="32"/>
      <c r="G789" s="32">
        <v>93</v>
      </c>
      <c r="H789" s="32">
        <v>94</v>
      </c>
      <c r="I789" s="85">
        <v>95</v>
      </c>
      <c r="J789" s="32">
        <v>97</v>
      </c>
      <c r="K789" s="140">
        <v>98</v>
      </c>
      <c r="L789" s="140">
        <v>98</v>
      </c>
      <c r="M789" s="238">
        <v>98.5</v>
      </c>
      <c r="N789" s="92"/>
      <c r="O789" s="158"/>
      <c r="P789" s="158"/>
    </row>
    <row r="790" spans="1:16" ht="37.5" customHeight="1">
      <c r="A790" s="34"/>
      <c r="B790" s="170" t="s">
        <v>524</v>
      </c>
      <c r="C790" s="37"/>
      <c r="D790" s="37" t="s">
        <v>345</v>
      </c>
      <c r="E790" s="32" t="s">
        <v>2</v>
      </c>
      <c r="F790" s="32"/>
      <c r="G790" s="32">
        <v>92.7</v>
      </c>
      <c r="H790" s="32"/>
      <c r="I790" s="85">
        <v>92.8</v>
      </c>
      <c r="J790" s="85">
        <v>92.9</v>
      </c>
      <c r="K790" s="88">
        <v>93</v>
      </c>
      <c r="L790" s="88">
        <v>93</v>
      </c>
      <c r="M790" s="88">
        <v>93</v>
      </c>
      <c r="N790" s="92"/>
      <c r="O790" s="158"/>
      <c r="P790" s="158"/>
    </row>
    <row r="791" spans="1:16" ht="45" customHeight="1">
      <c r="A791" s="34"/>
      <c r="B791" s="692" t="s">
        <v>1011</v>
      </c>
      <c r="C791" s="693"/>
      <c r="D791" s="693"/>
      <c r="E791" s="693"/>
      <c r="F791" s="693"/>
      <c r="G791" s="693"/>
      <c r="H791" s="693"/>
      <c r="I791" s="693"/>
      <c r="J791" s="693"/>
      <c r="K791" s="693"/>
      <c r="L791" s="693"/>
      <c r="M791" s="694"/>
      <c r="N791" s="92"/>
      <c r="O791" s="158"/>
      <c r="P791" s="158"/>
    </row>
    <row r="792" spans="1:16" s="2" customFormat="1">
      <c r="A792" s="310"/>
      <c r="B792" s="311" t="s">
        <v>1012</v>
      </c>
      <c r="C792" s="312"/>
      <c r="D792" s="312"/>
      <c r="E792" s="312"/>
      <c r="F792" s="312"/>
      <c r="G792" s="38">
        <f>G793+G794</f>
        <v>0</v>
      </c>
      <c r="H792" s="38">
        <f t="shared" ref="H792:M792" si="123">H793+H794</f>
        <v>177.309</v>
      </c>
      <c r="I792" s="38">
        <f t="shared" si="123"/>
        <v>376.26149700000002</v>
      </c>
      <c r="J792" s="38">
        <f t="shared" si="123"/>
        <v>0</v>
      </c>
      <c r="K792" s="38">
        <f t="shared" si="123"/>
        <v>0</v>
      </c>
      <c r="L792" s="38">
        <f t="shared" si="123"/>
        <v>0</v>
      </c>
      <c r="M792" s="38">
        <f t="shared" si="123"/>
        <v>0</v>
      </c>
      <c r="N792" s="312"/>
      <c r="O792" s="312"/>
      <c r="P792" s="92"/>
    </row>
    <row r="793" spans="1:16" s="10" customFormat="1" ht="27.75" customHeight="1">
      <c r="A793" s="722"/>
      <c r="B793" s="580" t="s">
        <v>1013</v>
      </c>
      <c r="C793" s="578"/>
      <c r="D793" s="196"/>
      <c r="E793" s="578"/>
      <c r="F793" s="578"/>
      <c r="G793" s="183"/>
      <c r="H793" s="183"/>
      <c r="I793" s="183"/>
      <c r="J793" s="183"/>
      <c r="K793" s="183"/>
      <c r="L793" s="191"/>
      <c r="M793" s="191"/>
      <c r="N793" s="37" t="s">
        <v>10</v>
      </c>
      <c r="O793" s="37"/>
      <c r="P793" s="191"/>
    </row>
    <row r="794" spans="1:16" s="10" customFormat="1" ht="27.75" customHeight="1">
      <c r="A794" s="703"/>
      <c r="B794" s="581"/>
      <c r="C794" s="572"/>
      <c r="D794" s="198"/>
      <c r="E794" s="572"/>
      <c r="F794" s="572"/>
      <c r="G794" s="183"/>
      <c r="H794" s="183">
        <v>177.309</v>
      </c>
      <c r="I794" s="183">
        <v>376.26149700000002</v>
      </c>
      <c r="J794" s="183"/>
      <c r="K794" s="183"/>
      <c r="L794" s="191"/>
      <c r="M794" s="191"/>
      <c r="N794" s="37" t="s">
        <v>11</v>
      </c>
      <c r="O794" s="37"/>
      <c r="P794" s="191"/>
    </row>
    <row r="795" spans="1:16" ht="75" hidden="1">
      <c r="A795" s="34"/>
      <c r="B795" s="165" t="s">
        <v>267</v>
      </c>
      <c r="C795" s="32" t="s">
        <v>268</v>
      </c>
      <c r="D795" s="32" t="s">
        <v>266</v>
      </c>
      <c r="E795" s="32" t="s">
        <v>51</v>
      </c>
      <c r="F795" s="32" t="s">
        <v>269</v>
      </c>
      <c r="G795" s="85">
        <v>9705.1</v>
      </c>
      <c r="H795" s="85">
        <v>9324.4</v>
      </c>
      <c r="I795" s="85">
        <v>9751.4</v>
      </c>
      <c r="J795" s="85">
        <v>17751.400000000001</v>
      </c>
      <c r="K795" s="85">
        <v>22751.4</v>
      </c>
      <c r="L795" s="85">
        <v>22751.4</v>
      </c>
      <c r="M795" s="85">
        <v>22751.4</v>
      </c>
      <c r="N795" s="174" t="s">
        <v>213</v>
      </c>
      <c r="O795" s="37" t="s">
        <v>270</v>
      </c>
      <c r="P795" s="158"/>
    </row>
    <row r="796" spans="1:16" ht="75" hidden="1">
      <c r="A796" s="34"/>
      <c r="B796" s="165" t="s">
        <v>271</v>
      </c>
      <c r="C796" s="32" t="s">
        <v>268</v>
      </c>
      <c r="D796" s="32" t="s">
        <v>266</v>
      </c>
      <c r="E796" s="32" t="s">
        <v>51</v>
      </c>
      <c r="F796" s="32" t="s">
        <v>269</v>
      </c>
      <c r="G796" s="85">
        <v>201</v>
      </c>
      <c r="H796" s="85">
        <v>1277.3</v>
      </c>
      <c r="I796" s="85">
        <v>2000</v>
      </c>
      <c r="J796" s="85">
        <v>10000</v>
      </c>
      <c r="K796" s="85">
        <v>15000</v>
      </c>
      <c r="L796" s="85">
        <v>15000</v>
      </c>
      <c r="M796" s="85">
        <v>20000</v>
      </c>
      <c r="N796" s="174" t="s">
        <v>213</v>
      </c>
      <c r="O796" s="37" t="s">
        <v>270</v>
      </c>
      <c r="P796" s="158"/>
    </row>
    <row r="797" spans="1:16" ht="75" hidden="1">
      <c r="A797" s="34"/>
      <c r="B797" s="165" t="s">
        <v>272</v>
      </c>
      <c r="C797" s="32" t="s">
        <v>268</v>
      </c>
      <c r="D797" s="32" t="s">
        <v>266</v>
      </c>
      <c r="E797" s="32" t="s">
        <v>51</v>
      </c>
      <c r="F797" s="32" t="s">
        <v>269</v>
      </c>
      <c r="G797" s="85">
        <v>9504.1</v>
      </c>
      <c r="H797" s="85">
        <v>8047.1</v>
      </c>
      <c r="I797" s="85">
        <v>7751.4</v>
      </c>
      <c r="J797" s="85">
        <v>7751.4</v>
      </c>
      <c r="K797" s="85">
        <v>7751.4</v>
      </c>
      <c r="L797" s="85">
        <v>7751.4</v>
      </c>
      <c r="M797" s="85">
        <v>7751.4</v>
      </c>
      <c r="N797" s="174" t="s">
        <v>213</v>
      </c>
      <c r="O797" s="37" t="s">
        <v>270</v>
      </c>
      <c r="P797" s="158"/>
    </row>
    <row r="798" spans="1:16" s="9" customFormat="1" ht="17.25" customHeight="1">
      <c r="A798" s="144"/>
      <c r="B798" s="145" t="s">
        <v>362</v>
      </c>
      <c r="C798" s="145"/>
      <c r="D798" s="145"/>
      <c r="E798" s="145"/>
      <c r="F798" s="145"/>
      <c r="G798" s="146">
        <f>SUM(G799:G802)</f>
        <v>29.4</v>
      </c>
      <c r="H798" s="146">
        <f t="shared" ref="H798:M798" si="124">SUM(H799:H802)</f>
        <v>215.10899999999998</v>
      </c>
      <c r="I798" s="146">
        <f t="shared" si="124"/>
        <v>414.76149700000002</v>
      </c>
      <c r="J798" s="146">
        <f t="shared" si="124"/>
        <v>38.5</v>
      </c>
      <c r="K798" s="146">
        <f t="shared" si="124"/>
        <v>38.5</v>
      </c>
      <c r="L798" s="146">
        <f t="shared" si="124"/>
        <v>38.5</v>
      </c>
      <c r="M798" s="146">
        <f t="shared" si="124"/>
        <v>38.5</v>
      </c>
      <c r="N798" s="145"/>
      <c r="O798" s="145"/>
      <c r="P798" s="145"/>
    </row>
    <row r="799" spans="1:16" s="5" customFormat="1">
      <c r="A799" s="69"/>
      <c r="B799" s="57" t="s">
        <v>10</v>
      </c>
      <c r="C799" s="263"/>
      <c r="D799" s="263"/>
      <c r="E799" s="113"/>
      <c r="F799" s="67"/>
      <c r="G799" s="265"/>
      <c r="H799" s="265"/>
      <c r="I799" s="265"/>
      <c r="J799" s="401"/>
      <c r="K799" s="265"/>
      <c r="L799" s="265"/>
      <c r="M799" s="265"/>
      <c r="N799" s="69"/>
      <c r="O799" s="67"/>
      <c r="P799" s="274"/>
    </row>
    <row r="800" spans="1:16" s="5" customFormat="1">
      <c r="A800" s="69"/>
      <c r="B800" s="57" t="s">
        <v>11</v>
      </c>
      <c r="C800" s="263"/>
      <c r="D800" s="263"/>
      <c r="E800" s="113"/>
      <c r="F800" s="67"/>
      <c r="G800" s="265"/>
      <c r="H800" s="265">
        <f>H794</f>
        <v>177.309</v>
      </c>
      <c r="I800" s="265">
        <f>I794</f>
        <v>376.26149700000002</v>
      </c>
      <c r="J800" s="401">
        <f>J794</f>
        <v>0</v>
      </c>
      <c r="K800" s="265">
        <f>K794</f>
        <v>0</v>
      </c>
      <c r="L800" s="265">
        <f>L794</f>
        <v>0</v>
      </c>
      <c r="M800" s="265"/>
      <c r="N800" s="69"/>
      <c r="O800" s="67"/>
      <c r="P800" s="274"/>
    </row>
    <row r="801" spans="1:16" s="5" customFormat="1">
      <c r="A801" s="69"/>
      <c r="B801" s="57" t="s">
        <v>363</v>
      </c>
      <c r="C801" s="263"/>
      <c r="D801" s="263"/>
      <c r="E801" s="113"/>
      <c r="F801" s="67"/>
      <c r="G801" s="265">
        <f>G770+G772</f>
        <v>29.4</v>
      </c>
      <c r="H801" s="265">
        <f t="shared" ref="H801:M801" si="125">H770+H772</f>
        <v>37.799999999999997</v>
      </c>
      <c r="I801" s="265">
        <f t="shared" si="125"/>
        <v>38.5</v>
      </c>
      <c r="J801" s="401">
        <f t="shared" si="125"/>
        <v>38.5</v>
      </c>
      <c r="K801" s="265">
        <f t="shared" si="125"/>
        <v>38.5</v>
      </c>
      <c r="L801" s="265">
        <f t="shared" si="125"/>
        <v>38.5</v>
      </c>
      <c r="M801" s="265">
        <f t="shared" si="125"/>
        <v>38.5</v>
      </c>
      <c r="N801" s="69"/>
      <c r="O801" s="67"/>
      <c r="P801" s="274"/>
    </row>
    <row r="802" spans="1:16" s="5" customFormat="1">
      <c r="A802" s="69"/>
      <c r="B802" s="57" t="s">
        <v>364</v>
      </c>
      <c r="C802" s="263"/>
      <c r="D802" s="263"/>
      <c r="E802" s="113"/>
      <c r="F802" s="67"/>
      <c r="G802" s="265"/>
      <c r="H802" s="265"/>
      <c r="I802" s="265"/>
      <c r="J802" s="401"/>
      <c r="K802" s="265"/>
      <c r="L802" s="265"/>
      <c r="M802" s="265"/>
      <c r="N802" s="69"/>
      <c r="O802" s="67"/>
      <c r="P802" s="274"/>
    </row>
    <row r="803" spans="1:16" s="1" customFormat="1" ht="15" customHeight="1">
      <c r="A803" s="166"/>
      <c r="B803" s="681" t="s">
        <v>1015</v>
      </c>
      <c r="C803" s="682"/>
      <c r="D803" s="682"/>
      <c r="E803" s="682"/>
      <c r="F803" s="682"/>
      <c r="G803" s="682"/>
      <c r="H803" s="682"/>
      <c r="I803" s="682"/>
      <c r="J803" s="682"/>
      <c r="K803" s="682"/>
      <c r="L803" s="682"/>
      <c r="M803" s="682"/>
      <c r="N803" s="682"/>
      <c r="O803" s="682"/>
      <c r="P803" s="683"/>
    </row>
    <row r="804" spans="1:16" s="2" customFormat="1" ht="63" hidden="1" customHeight="1">
      <c r="A804" s="128"/>
      <c r="B804" s="126" t="s">
        <v>273</v>
      </c>
      <c r="C804" s="128" t="s">
        <v>274</v>
      </c>
      <c r="D804" s="128" t="s">
        <v>275</v>
      </c>
      <c r="E804" s="128" t="s">
        <v>85</v>
      </c>
      <c r="F804" s="128" t="s">
        <v>3</v>
      </c>
      <c r="G804" s="128">
        <v>1</v>
      </c>
      <c r="H804" s="176">
        <v>1</v>
      </c>
      <c r="I804" s="176">
        <v>1</v>
      </c>
      <c r="J804" s="174">
        <v>1</v>
      </c>
      <c r="K804" s="176">
        <v>1</v>
      </c>
      <c r="L804" s="176">
        <v>1</v>
      </c>
      <c r="M804" s="176">
        <v>1</v>
      </c>
      <c r="N804" s="176"/>
      <c r="O804" s="336"/>
      <c r="P804" s="92"/>
    </row>
    <row r="805" spans="1:16" s="2" customFormat="1" ht="39" hidden="1" customHeight="1">
      <c r="A805" s="648"/>
      <c r="B805" s="589" t="s">
        <v>276</v>
      </c>
      <c r="C805" s="648" t="s">
        <v>274</v>
      </c>
      <c r="D805" s="648" t="s">
        <v>275</v>
      </c>
      <c r="E805" s="127" t="s">
        <v>85</v>
      </c>
      <c r="F805" s="648" t="s">
        <v>3</v>
      </c>
      <c r="G805" s="128">
        <v>300</v>
      </c>
      <c r="H805" s="128">
        <v>320</v>
      </c>
      <c r="I805" s="176">
        <v>340</v>
      </c>
      <c r="J805" s="37">
        <v>360</v>
      </c>
      <c r="K805" s="128">
        <v>380</v>
      </c>
      <c r="L805" s="128">
        <v>400</v>
      </c>
      <c r="M805" s="128">
        <v>420</v>
      </c>
      <c r="O805" s="336"/>
      <c r="P805" s="92"/>
    </row>
    <row r="806" spans="1:16" s="2" customFormat="1" ht="40.5" hidden="1" customHeight="1">
      <c r="A806" s="649"/>
      <c r="B806" s="590"/>
      <c r="C806" s="649"/>
      <c r="D806" s="649"/>
      <c r="E806" s="128" t="s">
        <v>51</v>
      </c>
      <c r="F806" s="659"/>
      <c r="G806" s="128"/>
      <c r="H806" s="128">
        <v>11.8</v>
      </c>
      <c r="I806" s="128">
        <v>11.8</v>
      </c>
      <c r="J806" s="37">
        <v>11.8</v>
      </c>
      <c r="K806" s="128">
        <v>11.8</v>
      </c>
      <c r="L806" s="128">
        <v>35.4</v>
      </c>
      <c r="M806" s="128">
        <v>75.8</v>
      </c>
      <c r="N806" s="128">
        <v>75.8</v>
      </c>
      <c r="O806" s="336" t="s">
        <v>11</v>
      </c>
      <c r="P806" s="92"/>
    </row>
    <row r="807" spans="1:16" s="2" customFormat="1" ht="75" hidden="1">
      <c r="A807" s="128"/>
      <c r="B807" s="126" t="s">
        <v>277</v>
      </c>
      <c r="C807" s="128" t="s">
        <v>278</v>
      </c>
      <c r="D807" s="128" t="s">
        <v>275</v>
      </c>
      <c r="E807" s="128" t="s">
        <v>85</v>
      </c>
      <c r="F807" s="128" t="s">
        <v>3</v>
      </c>
      <c r="G807" s="128">
        <v>1</v>
      </c>
      <c r="H807" s="176">
        <v>1</v>
      </c>
      <c r="I807" s="176">
        <v>1</v>
      </c>
      <c r="J807" s="174">
        <v>1</v>
      </c>
      <c r="K807" s="176">
        <v>1</v>
      </c>
      <c r="L807" s="176">
        <v>1</v>
      </c>
      <c r="M807" s="176">
        <v>1</v>
      </c>
      <c r="N807" s="176"/>
      <c r="O807" s="336"/>
      <c r="P807" s="92"/>
    </row>
    <row r="808" spans="1:16" s="10" customFormat="1" ht="87" hidden="1" customHeight="1">
      <c r="A808" s="37"/>
      <c r="B808" s="36" t="s">
        <v>279</v>
      </c>
      <c r="C808" s="37" t="s">
        <v>280</v>
      </c>
      <c r="D808" s="37" t="s">
        <v>275</v>
      </c>
      <c r="E808" s="37" t="s">
        <v>85</v>
      </c>
      <c r="F808" s="37" t="s">
        <v>3</v>
      </c>
      <c r="G808" s="37">
        <v>35</v>
      </c>
      <c r="H808" s="37">
        <v>40</v>
      </c>
      <c r="I808" s="174">
        <v>40</v>
      </c>
      <c r="J808" s="37">
        <v>40</v>
      </c>
      <c r="K808" s="37">
        <v>40</v>
      </c>
      <c r="L808" s="37">
        <v>40</v>
      </c>
      <c r="M808" s="37">
        <v>40</v>
      </c>
      <c r="N808" s="37"/>
      <c r="O808" s="191"/>
      <c r="P808" s="170" t="s">
        <v>281</v>
      </c>
    </row>
    <row r="809" spans="1:16" s="10" customFormat="1" ht="93" hidden="1" customHeight="1">
      <c r="A809" s="37"/>
      <c r="B809" s="36" t="s">
        <v>282</v>
      </c>
      <c r="C809" s="37" t="s">
        <v>283</v>
      </c>
      <c r="D809" s="37" t="s">
        <v>275</v>
      </c>
      <c r="E809" s="37" t="s">
        <v>163</v>
      </c>
      <c r="F809" s="37" t="s">
        <v>3</v>
      </c>
      <c r="G809" s="174">
        <f>344+38</f>
        <v>382</v>
      </c>
      <c r="H809" s="174">
        <f>346+38</f>
        <v>384</v>
      </c>
      <c r="I809" s="174">
        <v>384</v>
      </c>
      <c r="J809" s="174">
        <v>384</v>
      </c>
      <c r="K809" s="174">
        <v>384</v>
      </c>
      <c r="L809" s="174">
        <v>384</v>
      </c>
      <c r="M809" s="174">
        <v>384</v>
      </c>
      <c r="N809" s="37"/>
      <c r="O809" s="191"/>
      <c r="P809" s="170" t="s">
        <v>284</v>
      </c>
    </row>
    <row r="810" spans="1:16" s="1" customFormat="1" ht="33" hidden="1" customHeight="1">
      <c r="A810" s="710"/>
      <c r="B810" s="685" t="s">
        <v>285</v>
      </c>
      <c r="C810" s="666"/>
      <c r="D810" s="666"/>
      <c r="E810" s="123" t="s">
        <v>5</v>
      </c>
      <c r="F810" s="185"/>
      <c r="G810" s="324"/>
      <c r="H810" s="324"/>
      <c r="I810" s="324">
        <v>5000</v>
      </c>
      <c r="J810" s="219">
        <v>6889.28</v>
      </c>
      <c r="K810" s="324"/>
      <c r="L810" s="324"/>
      <c r="M810" s="316"/>
      <c r="N810" s="176" t="s">
        <v>10</v>
      </c>
      <c r="O810" s="629">
        <v>288005</v>
      </c>
      <c r="P810" s="624"/>
    </row>
    <row r="811" spans="1:16" s="1" customFormat="1" ht="33" hidden="1" customHeight="1">
      <c r="A811" s="711"/>
      <c r="B811" s="590"/>
      <c r="C811" s="667"/>
      <c r="D811" s="667"/>
      <c r="E811" s="123" t="s">
        <v>5</v>
      </c>
      <c r="F811" s="185"/>
      <c r="G811" s="324"/>
      <c r="H811" s="324">
        <v>0.1</v>
      </c>
      <c r="I811" s="324">
        <v>1500</v>
      </c>
      <c r="J811" s="219">
        <v>2066.7840000000001</v>
      </c>
      <c r="K811" s="324">
        <v>1528.5218</v>
      </c>
      <c r="L811" s="324"/>
      <c r="M811" s="316"/>
      <c r="N811" s="176" t="s">
        <v>11</v>
      </c>
      <c r="O811" s="625"/>
      <c r="P811" s="625"/>
    </row>
    <row r="812" spans="1:16" s="1" customFormat="1" ht="33" hidden="1" customHeight="1">
      <c r="A812" s="326"/>
      <c r="B812" s="187" t="s">
        <v>286</v>
      </c>
      <c r="C812" s="325"/>
      <c r="D812" s="325"/>
      <c r="E812" s="123" t="s">
        <v>5</v>
      </c>
      <c r="F812" s="185"/>
      <c r="G812" s="324"/>
      <c r="H812" s="324"/>
      <c r="I812" s="324"/>
      <c r="J812" s="219">
        <v>1000</v>
      </c>
      <c r="K812" s="324">
        <v>1700</v>
      </c>
      <c r="L812" s="324"/>
      <c r="M812" s="316"/>
      <c r="N812" s="176" t="s">
        <v>11</v>
      </c>
      <c r="O812" s="337"/>
      <c r="P812" s="337"/>
    </row>
    <row r="813" spans="1:16" ht="18.75" customHeight="1">
      <c r="A813" s="32" t="s">
        <v>287</v>
      </c>
      <c r="B813" s="692" t="s">
        <v>1016</v>
      </c>
      <c r="C813" s="693"/>
      <c r="D813" s="693"/>
      <c r="E813" s="693"/>
      <c r="F813" s="693"/>
      <c r="G813" s="693"/>
      <c r="H813" s="693"/>
      <c r="I813" s="693"/>
      <c r="J813" s="693"/>
      <c r="K813" s="693"/>
      <c r="L813" s="693"/>
      <c r="M813" s="694"/>
      <c r="N813" s="92"/>
      <c r="O813" s="158"/>
      <c r="P813" s="158"/>
    </row>
    <row r="814" spans="1:16" ht="42" customHeight="1">
      <c r="A814" s="34"/>
      <c r="B814" s="33" t="s">
        <v>1017</v>
      </c>
      <c r="C814" s="37" t="s">
        <v>940</v>
      </c>
      <c r="D814" s="37" t="s">
        <v>989</v>
      </c>
      <c r="E814" s="37" t="s">
        <v>57</v>
      </c>
      <c r="F814" s="37" t="s">
        <v>349</v>
      </c>
      <c r="G814" s="32"/>
      <c r="H814" s="32">
        <v>86.8</v>
      </c>
      <c r="I814" s="85">
        <v>86.8</v>
      </c>
      <c r="J814" s="32">
        <v>89.5</v>
      </c>
      <c r="K814" s="32">
        <v>89.5</v>
      </c>
      <c r="L814" s="32">
        <v>92.1</v>
      </c>
      <c r="M814" s="42">
        <v>92.1</v>
      </c>
      <c r="N814" s="92"/>
      <c r="O814" s="158"/>
      <c r="P814" s="158"/>
    </row>
    <row r="815" spans="1:16" ht="15" customHeight="1">
      <c r="A815" s="32" t="s">
        <v>288</v>
      </c>
      <c r="B815" s="692" t="s">
        <v>1018</v>
      </c>
      <c r="C815" s="693"/>
      <c r="D815" s="693"/>
      <c r="E815" s="693"/>
      <c r="F815" s="693"/>
      <c r="G815" s="693"/>
      <c r="H815" s="693"/>
      <c r="I815" s="693"/>
      <c r="J815" s="693"/>
      <c r="K815" s="693"/>
      <c r="L815" s="693"/>
      <c r="M815" s="694"/>
      <c r="N815" s="92"/>
      <c r="O815" s="158"/>
      <c r="P815" s="158"/>
    </row>
    <row r="816" spans="1:16" ht="18.75" customHeight="1">
      <c r="A816" s="32" t="s">
        <v>289</v>
      </c>
      <c r="B816" s="692" t="s">
        <v>1019</v>
      </c>
      <c r="C816" s="693"/>
      <c r="D816" s="693"/>
      <c r="E816" s="693"/>
      <c r="F816" s="693"/>
      <c r="G816" s="693"/>
      <c r="H816" s="693"/>
      <c r="I816" s="693"/>
      <c r="J816" s="693"/>
      <c r="K816" s="693"/>
      <c r="L816" s="693"/>
      <c r="M816" s="694"/>
      <c r="N816" s="92"/>
      <c r="O816" s="158"/>
      <c r="P816" s="158"/>
    </row>
    <row r="817" spans="1:16" ht="30">
      <c r="A817" s="34"/>
      <c r="B817" s="33" t="s">
        <v>1020</v>
      </c>
      <c r="C817" s="37" t="s">
        <v>940</v>
      </c>
      <c r="D817" s="37" t="s">
        <v>1021</v>
      </c>
      <c r="E817" s="32" t="s">
        <v>2</v>
      </c>
      <c r="F817" s="32"/>
      <c r="G817" s="32"/>
      <c r="H817" s="32">
        <v>100</v>
      </c>
      <c r="I817" s="85">
        <v>100</v>
      </c>
      <c r="J817" s="32">
        <v>100</v>
      </c>
      <c r="K817" s="85">
        <v>100</v>
      </c>
      <c r="L817" s="32">
        <v>100</v>
      </c>
      <c r="M817" s="85">
        <v>100</v>
      </c>
      <c r="N817" s="92"/>
      <c r="O817" s="158"/>
      <c r="P817" s="158"/>
    </row>
    <row r="818" spans="1:16" s="4" customFormat="1" ht="47.25">
      <c r="A818" s="51"/>
      <c r="B818" s="327" t="s">
        <v>1023</v>
      </c>
      <c r="C818" s="51" t="s">
        <v>958</v>
      </c>
      <c r="D818" s="51" t="s">
        <v>358</v>
      </c>
      <c r="E818" s="37" t="s">
        <v>346</v>
      </c>
      <c r="F818" s="51" t="s">
        <v>760</v>
      </c>
      <c r="G818" s="51">
        <v>15</v>
      </c>
      <c r="H818" s="51"/>
      <c r="I818" s="55"/>
      <c r="J818" s="98"/>
      <c r="K818" s="338"/>
      <c r="L818" s="51"/>
      <c r="M818" s="98"/>
      <c r="N818" s="51" t="s">
        <v>11</v>
      </c>
      <c r="O818" s="339"/>
      <c r="P818" s="806" t="s">
        <v>1077</v>
      </c>
    </row>
    <row r="819" spans="1:16" s="4" customFormat="1" ht="50.25" customHeight="1">
      <c r="A819" s="51"/>
      <c r="B819" s="327" t="s">
        <v>1024</v>
      </c>
      <c r="C819" s="51" t="s">
        <v>958</v>
      </c>
      <c r="D819" s="51" t="s">
        <v>358</v>
      </c>
      <c r="E819" s="37" t="s">
        <v>346</v>
      </c>
      <c r="F819" s="51" t="s">
        <v>760</v>
      </c>
      <c r="G819" s="51">
        <v>19.7</v>
      </c>
      <c r="H819" s="51"/>
      <c r="I819" s="55"/>
      <c r="J819" s="98"/>
      <c r="K819" s="330"/>
      <c r="L819" s="98"/>
      <c r="M819" s="51"/>
      <c r="N819" s="51" t="s">
        <v>1022</v>
      </c>
      <c r="O819" s="339"/>
      <c r="P819" s="806"/>
    </row>
    <row r="820" spans="1:16" s="4" customFormat="1" ht="47.25">
      <c r="A820" s="51"/>
      <c r="B820" s="327" t="s">
        <v>1025</v>
      </c>
      <c r="C820" s="51" t="s">
        <v>958</v>
      </c>
      <c r="D820" s="51" t="s">
        <v>358</v>
      </c>
      <c r="E820" s="37" t="s">
        <v>346</v>
      </c>
      <c r="F820" s="51" t="s">
        <v>760</v>
      </c>
      <c r="G820" s="51">
        <v>38.5</v>
      </c>
      <c r="H820" s="51"/>
      <c r="I820" s="55"/>
      <c r="J820" s="98"/>
      <c r="K820" s="330"/>
      <c r="L820" s="98"/>
      <c r="M820" s="51"/>
      <c r="N820" s="51" t="s">
        <v>11</v>
      </c>
      <c r="O820" s="339"/>
      <c r="P820" s="806"/>
    </row>
    <row r="821" spans="1:16" s="4" customFormat="1" ht="47.25">
      <c r="A821" s="51"/>
      <c r="B821" s="327" t="s">
        <v>1026</v>
      </c>
      <c r="C821" s="51" t="s">
        <v>958</v>
      </c>
      <c r="D821" s="51" t="s">
        <v>358</v>
      </c>
      <c r="E821" s="37" t="s">
        <v>346</v>
      </c>
      <c r="F821" s="51" t="s">
        <v>760</v>
      </c>
      <c r="G821" s="51"/>
      <c r="H821" s="51">
        <v>21.9</v>
      </c>
      <c r="I821" s="55"/>
      <c r="J821" s="98"/>
      <c r="K821" s="330"/>
      <c r="L821" s="98"/>
      <c r="M821" s="51"/>
      <c r="N821" s="51" t="s">
        <v>1022</v>
      </c>
      <c r="O821" s="339"/>
      <c r="P821" s="806"/>
    </row>
    <row r="822" spans="1:16" s="4" customFormat="1" ht="47.25">
      <c r="A822" s="51"/>
      <c r="B822" s="327" t="s">
        <v>1027</v>
      </c>
      <c r="C822" s="51" t="s">
        <v>958</v>
      </c>
      <c r="D822" s="51" t="s">
        <v>358</v>
      </c>
      <c r="E822" s="37" t="s">
        <v>346</v>
      </c>
      <c r="F822" s="51" t="s">
        <v>760</v>
      </c>
      <c r="G822" s="51"/>
      <c r="H822" s="51">
        <v>10</v>
      </c>
      <c r="I822" s="55"/>
      <c r="J822" s="98"/>
      <c r="K822" s="330"/>
      <c r="L822" s="98"/>
      <c r="M822" s="51"/>
      <c r="N822" s="51" t="s">
        <v>11</v>
      </c>
      <c r="O822" s="339"/>
      <c r="P822" s="806"/>
    </row>
    <row r="823" spans="1:16" ht="18.75" customHeight="1">
      <c r="A823" s="32" t="s">
        <v>290</v>
      </c>
      <c r="B823" s="692" t="s">
        <v>1028</v>
      </c>
      <c r="C823" s="693"/>
      <c r="D823" s="693"/>
      <c r="E823" s="693"/>
      <c r="F823" s="693"/>
      <c r="G823" s="693"/>
      <c r="H823" s="693"/>
      <c r="I823" s="693"/>
      <c r="J823" s="693"/>
      <c r="K823" s="693"/>
      <c r="L823" s="693"/>
      <c r="M823" s="694"/>
      <c r="N823" s="92"/>
      <c r="O823" s="158"/>
      <c r="P823" s="158"/>
    </row>
    <row r="824" spans="1:16" ht="30">
      <c r="A824" s="34"/>
      <c r="B824" s="33" t="s">
        <v>1029</v>
      </c>
      <c r="C824" s="37" t="s">
        <v>1030</v>
      </c>
      <c r="D824" s="37" t="s">
        <v>1021</v>
      </c>
      <c r="E824" s="37" t="s">
        <v>2</v>
      </c>
      <c r="F824" s="37" t="s">
        <v>291</v>
      </c>
      <c r="G824" s="88">
        <v>2.5499999999999998</v>
      </c>
      <c r="H824" s="88">
        <v>54.05</v>
      </c>
      <c r="I824" s="88">
        <v>54.05</v>
      </c>
      <c r="J824" s="88">
        <v>54.85</v>
      </c>
      <c r="K824" s="88">
        <v>55.7</v>
      </c>
      <c r="L824" s="88">
        <v>56.55</v>
      </c>
      <c r="M824" s="89">
        <v>57.4</v>
      </c>
      <c r="N824" s="92"/>
      <c r="O824" s="158"/>
      <c r="P824" s="158"/>
    </row>
    <row r="825" spans="1:16" s="3" customFormat="1" ht="21" customHeight="1">
      <c r="A825" s="50"/>
      <c r="B825" s="40" t="s">
        <v>416</v>
      </c>
      <c r="C825" s="41"/>
      <c r="D825" s="41"/>
      <c r="E825" s="41" t="s">
        <v>383</v>
      </c>
      <c r="F825" s="39"/>
      <c r="G825" s="39" t="s">
        <v>178</v>
      </c>
      <c r="H825" s="39"/>
      <c r="I825" s="39" t="s">
        <v>178</v>
      </c>
      <c r="J825" s="202" t="s">
        <v>178</v>
      </c>
      <c r="K825" s="202" t="s">
        <v>178</v>
      </c>
      <c r="L825" s="202">
        <v>13</v>
      </c>
      <c r="M825" s="203">
        <v>12</v>
      </c>
      <c r="N825" s="41"/>
      <c r="O825" s="97"/>
      <c r="P825" s="40"/>
    </row>
    <row r="826" spans="1:16" s="4" customFormat="1" ht="47.25">
      <c r="A826" s="328" t="s">
        <v>292</v>
      </c>
      <c r="B826" s="327" t="s">
        <v>1031</v>
      </c>
      <c r="C826" s="571" t="s">
        <v>1030</v>
      </c>
      <c r="D826" s="571" t="s">
        <v>989</v>
      </c>
      <c r="E826" s="51" t="s">
        <v>383</v>
      </c>
      <c r="F826" s="51" t="s">
        <v>760</v>
      </c>
      <c r="G826" s="55" t="s">
        <v>293</v>
      </c>
      <c r="H826" s="51">
        <v>1</v>
      </c>
      <c r="I826" s="55" t="s">
        <v>293</v>
      </c>
      <c r="J826" s="330" t="s">
        <v>293</v>
      </c>
      <c r="K826" s="51"/>
      <c r="L826" s="330"/>
      <c r="M826" s="51"/>
      <c r="N826" s="51"/>
      <c r="O826" s="330"/>
      <c r="P826" s="626"/>
    </row>
    <row r="827" spans="1:16" s="4" customFormat="1" ht="31.5">
      <c r="A827" s="329">
        <v>1</v>
      </c>
      <c r="B827" s="193" t="s">
        <v>1032</v>
      </c>
      <c r="C827" s="578"/>
      <c r="D827" s="578"/>
      <c r="E827" s="43" t="s">
        <v>346</v>
      </c>
      <c r="F827" s="285"/>
      <c r="G827" s="343"/>
      <c r="H827" s="344">
        <v>7</v>
      </c>
      <c r="I827" s="344"/>
      <c r="J827" s="343"/>
      <c r="K827" s="173"/>
      <c r="L827" s="53"/>
      <c r="M827" s="53"/>
      <c r="N827" s="51" t="s">
        <v>1022</v>
      </c>
      <c r="O827" s="344"/>
      <c r="P827" s="627"/>
    </row>
    <row r="828" spans="1:16" s="4" customFormat="1" ht="30" customHeight="1">
      <c r="A828" s="342"/>
      <c r="B828" s="608" t="s">
        <v>1033</v>
      </c>
      <c r="C828" s="609"/>
      <c r="D828" s="609"/>
      <c r="E828" s="609"/>
      <c r="F828" s="609"/>
      <c r="G828" s="609"/>
      <c r="H828" s="609"/>
      <c r="I828" s="609"/>
      <c r="J828" s="609"/>
      <c r="K828" s="609"/>
      <c r="L828" s="609"/>
      <c r="M828" s="609"/>
      <c r="N828" s="609"/>
      <c r="O828" s="609"/>
      <c r="P828" s="610"/>
    </row>
    <row r="829" spans="1:16" s="4" customFormat="1" ht="15.75">
      <c r="A829" s="342"/>
      <c r="B829" s="608" t="s">
        <v>1034</v>
      </c>
      <c r="C829" s="609"/>
      <c r="D829" s="609"/>
      <c r="E829" s="609"/>
      <c r="F829" s="609"/>
      <c r="G829" s="609"/>
      <c r="H829" s="609"/>
      <c r="I829" s="609"/>
      <c r="J829" s="609"/>
      <c r="K829" s="609"/>
      <c r="L829" s="609"/>
      <c r="M829" s="609"/>
      <c r="N829" s="609"/>
      <c r="O829" s="609"/>
      <c r="P829" s="610"/>
    </row>
    <row r="830" spans="1:16" s="4" customFormat="1" ht="30">
      <c r="A830" s="342"/>
      <c r="B830" s="421" t="s">
        <v>1035</v>
      </c>
      <c r="C830" s="36"/>
      <c r="D830" s="36"/>
      <c r="E830" s="36"/>
      <c r="F830" s="36"/>
      <c r="G830" s="36"/>
      <c r="H830" s="36"/>
      <c r="I830" s="36"/>
      <c r="J830" s="36"/>
      <c r="K830" s="36"/>
      <c r="L830" s="36"/>
      <c r="M830" s="36"/>
      <c r="N830" s="36"/>
      <c r="O830" s="36"/>
      <c r="P830" s="36"/>
    </row>
    <row r="831" spans="1:16" s="4" customFormat="1" ht="47.25">
      <c r="A831" s="342"/>
      <c r="B831" s="421" t="s">
        <v>1036</v>
      </c>
      <c r="C831" s="51" t="s">
        <v>958</v>
      </c>
      <c r="D831" s="51" t="s">
        <v>358</v>
      </c>
      <c r="E831" s="37" t="s">
        <v>346</v>
      </c>
      <c r="F831" s="51" t="s">
        <v>760</v>
      </c>
      <c r="G831" s="36"/>
      <c r="H831" s="36"/>
      <c r="I831" s="36"/>
      <c r="J831" s="36"/>
      <c r="K831" s="396">
        <v>96</v>
      </c>
      <c r="L831" s="396">
        <v>1115</v>
      </c>
      <c r="M831" s="36"/>
      <c r="N831" s="37" t="s">
        <v>363</v>
      </c>
      <c r="O831" s="36"/>
      <c r="P831" s="36"/>
    </row>
    <row r="832" spans="1:16" s="9" customFormat="1" ht="17.25" customHeight="1">
      <c r="A832" s="144"/>
      <c r="B832" s="331" t="s">
        <v>362</v>
      </c>
      <c r="C832" s="145"/>
      <c r="D832" s="145"/>
      <c r="E832" s="145"/>
      <c r="F832" s="145"/>
      <c r="G832" s="146">
        <f>SUM(G833:G836)</f>
        <v>73.2</v>
      </c>
      <c r="H832" s="146">
        <f t="shared" ref="H832:M832" si="126">SUM(H833:H836)</f>
        <v>38.9</v>
      </c>
      <c r="I832" s="146">
        <f t="shared" si="126"/>
        <v>0</v>
      </c>
      <c r="J832" s="146">
        <f t="shared" si="126"/>
        <v>0</v>
      </c>
      <c r="K832" s="146">
        <f t="shared" si="126"/>
        <v>96</v>
      </c>
      <c r="L832" s="146">
        <f t="shared" si="126"/>
        <v>1115</v>
      </c>
      <c r="M832" s="146">
        <f t="shared" si="126"/>
        <v>0</v>
      </c>
      <c r="N832" s="145"/>
      <c r="O832" s="145"/>
      <c r="P832" s="145"/>
    </row>
    <row r="833" spans="1:16" s="5" customFormat="1">
      <c r="A833" s="69"/>
      <c r="B833" s="57" t="s">
        <v>10</v>
      </c>
      <c r="C833" s="263"/>
      <c r="D833" s="263"/>
      <c r="E833" s="113"/>
      <c r="F833" s="67"/>
      <c r="G833" s="265"/>
      <c r="H833" s="265"/>
      <c r="I833" s="265"/>
      <c r="J833" s="401"/>
      <c r="K833" s="265"/>
      <c r="L833" s="265"/>
      <c r="M833" s="265"/>
      <c r="N833" s="69"/>
      <c r="O833" s="67"/>
      <c r="P833" s="274"/>
    </row>
    <row r="834" spans="1:16" s="5" customFormat="1">
      <c r="A834" s="69"/>
      <c r="B834" s="57" t="s">
        <v>11</v>
      </c>
      <c r="C834" s="263"/>
      <c r="D834" s="263"/>
      <c r="E834" s="113"/>
      <c r="F834" s="67"/>
      <c r="G834" s="265">
        <f>G818+G820+G822+G831</f>
        <v>53.5</v>
      </c>
      <c r="H834" s="265">
        <f t="shared" ref="H834:M834" si="127">H818+H820+H822+H831</f>
        <v>10</v>
      </c>
      <c r="I834" s="265">
        <f t="shared" si="127"/>
        <v>0</v>
      </c>
      <c r="J834" s="401">
        <f t="shared" si="127"/>
        <v>0</v>
      </c>
      <c r="K834" s="265">
        <f t="shared" si="127"/>
        <v>96</v>
      </c>
      <c r="L834" s="265">
        <f t="shared" si="127"/>
        <v>1115</v>
      </c>
      <c r="M834" s="265">
        <f t="shared" si="127"/>
        <v>0</v>
      </c>
      <c r="N834" s="69"/>
      <c r="O834" s="67"/>
      <c r="P834" s="274"/>
    </row>
    <row r="835" spans="1:16" s="5" customFormat="1">
      <c r="A835" s="69"/>
      <c r="B835" s="57" t="s">
        <v>363</v>
      </c>
      <c r="C835" s="263"/>
      <c r="D835" s="263"/>
      <c r="E835" s="113"/>
      <c r="F835" s="67"/>
      <c r="G835" s="265">
        <f>G819+G821+G827</f>
        <v>19.7</v>
      </c>
      <c r="H835" s="265">
        <f t="shared" ref="H835:M835" si="128">H819+H821+H827</f>
        <v>28.9</v>
      </c>
      <c r="I835" s="265">
        <f t="shared" si="128"/>
        <v>0</v>
      </c>
      <c r="J835" s="401">
        <f t="shared" si="128"/>
        <v>0</v>
      </c>
      <c r="K835" s="265">
        <f t="shared" si="128"/>
        <v>0</v>
      </c>
      <c r="L835" s="265">
        <f t="shared" si="128"/>
        <v>0</v>
      </c>
      <c r="M835" s="265">
        <f t="shared" si="128"/>
        <v>0</v>
      </c>
      <c r="N835" s="69"/>
      <c r="O835" s="67"/>
      <c r="P835" s="274"/>
    </row>
    <row r="836" spans="1:16" s="5" customFormat="1">
      <c r="A836" s="69"/>
      <c r="B836" s="57" t="s">
        <v>364</v>
      </c>
      <c r="C836" s="263"/>
      <c r="D836" s="263"/>
      <c r="E836" s="113"/>
      <c r="F836" s="67"/>
      <c r="G836" s="265"/>
      <c r="H836" s="265"/>
      <c r="I836" s="265"/>
      <c r="J836" s="401"/>
      <c r="K836" s="265"/>
      <c r="L836" s="265"/>
      <c r="M836" s="265"/>
      <c r="N836" s="69"/>
      <c r="O836" s="67"/>
      <c r="P836" s="274"/>
    </row>
    <row r="837" spans="1:16" ht="15" customHeight="1">
      <c r="A837" s="37" t="s">
        <v>294</v>
      </c>
      <c r="B837" s="608" t="s">
        <v>1037</v>
      </c>
      <c r="C837" s="609"/>
      <c r="D837" s="609"/>
      <c r="E837" s="609"/>
      <c r="F837" s="609"/>
      <c r="G837" s="609"/>
      <c r="H837" s="609"/>
      <c r="I837" s="609"/>
      <c r="J837" s="609"/>
      <c r="K837" s="609"/>
      <c r="L837" s="609"/>
      <c r="M837" s="609"/>
      <c r="N837" s="609"/>
      <c r="O837" s="609"/>
      <c r="P837" s="610"/>
    </row>
    <row r="838" spans="1:16" ht="15" customHeight="1">
      <c r="A838" s="37"/>
      <c r="B838" s="608" t="s">
        <v>1038</v>
      </c>
      <c r="C838" s="609"/>
      <c r="D838" s="609"/>
      <c r="E838" s="609"/>
      <c r="F838" s="609"/>
      <c r="G838" s="609"/>
      <c r="H838" s="609"/>
      <c r="I838" s="609"/>
      <c r="J838" s="609"/>
      <c r="K838" s="609"/>
      <c r="L838" s="609"/>
      <c r="M838" s="609"/>
      <c r="N838" s="609"/>
      <c r="O838" s="609"/>
      <c r="P838" s="610"/>
    </row>
    <row r="839" spans="1:16" s="2" customFormat="1" ht="58.5" customHeight="1">
      <c r="A839" s="181"/>
      <c r="B839" s="332" t="s">
        <v>1039</v>
      </c>
      <c r="C839" s="128" t="s">
        <v>1040</v>
      </c>
      <c r="D839" s="128" t="s">
        <v>345</v>
      </c>
      <c r="E839" s="128" t="s">
        <v>346</v>
      </c>
      <c r="F839" s="128" t="s">
        <v>760</v>
      </c>
      <c r="G839" s="183"/>
      <c r="H839" s="183"/>
      <c r="I839" s="340">
        <v>73.5</v>
      </c>
      <c r="J839" s="279">
        <v>73.5</v>
      </c>
      <c r="K839" s="183">
        <v>49</v>
      </c>
      <c r="L839" s="183">
        <v>24.5</v>
      </c>
      <c r="M839" s="183"/>
      <c r="N839" s="37" t="s">
        <v>295</v>
      </c>
      <c r="O839" s="128"/>
      <c r="P839" s="298"/>
    </row>
    <row r="840" spans="1:16" s="9" customFormat="1" ht="30" customHeight="1">
      <c r="A840" s="144"/>
      <c r="B840" s="145" t="s">
        <v>1041</v>
      </c>
      <c r="C840" s="145"/>
      <c r="D840" s="145"/>
      <c r="E840" s="145"/>
      <c r="F840" s="145"/>
      <c r="G840" s="146">
        <f>SUM(G841:G844)</f>
        <v>73.2</v>
      </c>
      <c r="H840" s="146">
        <f t="shared" ref="H840:M840" si="129">SUM(H841:H844)</f>
        <v>38.9</v>
      </c>
      <c r="I840" s="146">
        <f t="shared" si="129"/>
        <v>73.5</v>
      </c>
      <c r="J840" s="146">
        <f t="shared" si="129"/>
        <v>73.5</v>
      </c>
      <c r="K840" s="146">
        <f t="shared" si="129"/>
        <v>145</v>
      </c>
      <c r="L840" s="146">
        <f t="shared" si="129"/>
        <v>1139.5</v>
      </c>
      <c r="M840" s="146">
        <f t="shared" si="129"/>
        <v>0</v>
      </c>
      <c r="N840" s="341"/>
      <c r="O840" s="145"/>
      <c r="P840" s="145"/>
    </row>
    <row r="841" spans="1:16" s="5" customFormat="1">
      <c r="A841" s="69"/>
      <c r="B841" s="57" t="s">
        <v>10</v>
      </c>
      <c r="C841" s="263"/>
      <c r="D841" s="263"/>
      <c r="E841" s="113"/>
      <c r="F841" s="67"/>
      <c r="G841" s="265">
        <f t="shared" ref="G841:M841" si="130">G833</f>
        <v>0</v>
      </c>
      <c r="H841" s="265">
        <f t="shared" si="130"/>
        <v>0</v>
      </c>
      <c r="I841" s="265">
        <f t="shared" si="130"/>
        <v>0</v>
      </c>
      <c r="J841" s="265">
        <f t="shared" si="130"/>
        <v>0</v>
      </c>
      <c r="K841" s="265">
        <f t="shared" si="130"/>
        <v>0</v>
      </c>
      <c r="L841" s="265">
        <f t="shared" si="130"/>
        <v>0</v>
      </c>
      <c r="M841" s="265">
        <f t="shared" si="130"/>
        <v>0</v>
      </c>
      <c r="N841" s="69"/>
      <c r="O841" s="67"/>
      <c r="P841" s="274"/>
    </row>
    <row r="842" spans="1:16" s="5" customFormat="1">
      <c r="A842" s="69"/>
      <c r="B842" s="57" t="s">
        <v>11</v>
      </c>
      <c r="C842" s="263"/>
      <c r="D842" s="263"/>
      <c r="E842" s="113"/>
      <c r="F842" s="67"/>
      <c r="G842" s="265">
        <f t="shared" ref="G842:M842" si="131">G834</f>
        <v>53.5</v>
      </c>
      <c r="H842" s="265">
        <f t="shared" si="131"/>
        <v>10</v>
      </c>
      <c r="I842" s="265">
        <f t="shared" si="131"/>
        <v>0</v>
      </c>
      <c r="J842" s="265">
        <f t="shared" si="131"/>
        <v>0</v>
      </c>
      <c r="K842" s="265">
        <f t="shared" si="131"/>
        <v>96</v>
      </c>
      <c r="L842" s="265">
        <f t="shared" si="131"/>
        <v>1115</v>
      </c>
      <c r="M842" s="265">
        <f t="shared" si="131"/>
        <v>0</v>
      </c>
      <c r="N842" s="69"/>
      <c r="O842" s="67"/>
      <c r="P842" s="274"/>
    </row>
    <row r="843" spans="1:16" s="5" customFormat="1">
      <c r="A843" s="69"/>
      <c r="B843" s="57" t="s">
        <v>363</v>
      </c>
      <c r="C843" s="263"/>
      <c r="D843" s="263"/>
      <c r="E843" s="113"/>
      <c r="F843" s="67"/>
      <c r="G843" s="265">
        <f t="shared" ref="G843:M843" si="132">G835</f>
        <v>19.7</v>
      </c>
      <c r="H843" s="265">
        <f t="shared" si="132"/>
        <v>28.9</v>
      </c>
      <c r="I843" s="265">
        <f t="shared" si="132"/>
        <v>0</v>
      </c>
      <c r="J843" s="265">
        <f t="shared" si="132"/>
        <v>0</v>
      </c>
      <c r="K843" s="265">
        <f t="shared" si="132"/>
        <v>0</v>
      </c>
      <c r="L843" s="265">
        <f t="shared" si="132"/>
        <v>0</v>
      </c>
      <c r="M843" s="265">
        <f t="shared" si="132"/>
        <v>0</v>
      </c>
      <c r="N843" s="69"/>
      <c r="O843" s="67"/>
      <c r="P843" s="274"/>
    </row>
    <row r="844" spans="1:16" s="5" customFormat="1">
      <c r="A844" s="69"/>
      <c r="B844" s="57" t="s">
        <v>364</v>
      </c>
      <c r="C844" s="263"/>
      <c r="D844" s="263"/>
      <c r="E844" s="113"/>
      <c r="F844" s="67"/>
      <c r="G844" s="265">
        <f>G839</f>
        <v>0</v>
      </c>
      <c r="H844" s="265">
        <f t="shared" ref="H844:M844" si="133">H839</f>
        <v>0</v>
      </c>
      <c r="I844" s="265">
        <f t="shared" si="133"/>
        <v>73.5</v>
      </c>
      <c r="J844" s="265">
        <f t="shared" si="133"/>
        <v>73.5</v>
      </c>
      <c r="K844" s="265">
        <f t="shared" si="133"/>
        <v>49</v>
      </c>
      <c r="L844" s="265">
        <f t="shared" si="133"/>
        <v>24.5</v>
      </c>
      <c r="M844" s="265">
        <f t="shared" si="133"/>
        <v>0</v>
      </c>
      <c r="N844" s="69"/>
      <c r="O844" s="67"/>
      <c r="P844" s="274"/>
    </row>
    <row r="845" spans="1:16" s="5" customFormat="1" ht="30">
      <c r="A845" s="333"/>
      <c r="B845" s="145" t="s">
        <v>1042</v>
      </c>
      <c r="C845" s="263"/>
      <c r="D845" s="263"/>
      <c r="E845" s="113"/>
      <c r="F845" s="67"/>
      <c r="G845" s="264">
        <f>SUM(G846:G849)</f>
        <v>102.6</v>
      </c>
      <c r="H845" s="264">
        <f t="shared" ref="H845:M845" si="134">SUM(H846:H849)</f>
        <v>254.00899999999999</v>
      </c>
      <c r="I845" s="264">
        <f t="shared" si="134"/>
        <v>488.26149700000002</v>
      </c>
      <c r="J845" s="264">
        <f t="shared" si="134"/>
        <v>112</v>
      </c>
      <c r="K845" s="264">
        <f t="shared" si="134"/>
        <v>183.5</v>
      </c>
      <c r="L845" s="264">
        <f t="shared" si="134"/>
        <v>1178</v>
      </c>
      <c r="M845" s="264">
        <f t="shared" si="134"/>
        <v>38.5</v>
      </c>
      <c r="N845" s="69"/>
      <c r="O845" s="67"/>
      <c r="P845" s="274"/>
    </row>
    <row r="846" spans="1:16" s="5" customFormat="1">
      <c r="A846" s="69"/>
      <c r="B846" s="57" t="s">
        <v>10</v>
      </c>
      <c r="C846" s="263"/>
      <c r="D846" s="263"/>
      <c r="E846" s="113"/>
      <c r="F846" s="67"/>
      <c r="G846" s="265">
        <f t="shared" ref="G846:M846" si="135">G799+G841</f>
        <v>0</v>
      </c>
      <c r="H846" s="265">
        <f t="shared" si="135"/>
        <v>0</v>
      </c>
      <c r="I846" s="265">
        <f t="shared" si="135"/>
        <v>0</v>
      </c>
      <c r="J846" s="265">
        <f t="shared" si="135"/>
        <v>0</v>
      </c>
      <c r="K846" s="265">
        <f t="shared" si="135"/>
        <v>0</v>
      </c>
      <c r="L846" s="265">
        <f t="shared" si="135"/>
        <v>0</v>
      </c>
      <c r="M846" s="265">
        <f t="shared" si="135"/>
        <v>0</v>
      </c>
      <c r="N846" s="69"/>
      <c r="O846" s="67"/>
      <c r="P846" s="274"/>
    </row>
    <row r="847" spans="1:16" s="5" customFormat="1">
      <c r="A847" s="69"/>
      <c r="B847" s="57" t="s">
        <v>11</v>
      </c>
      <c r="C847" s="263"/>
      <c r="D847" s="263"/>
      <c r="E847" s="113"/>
      <c r="F847" s="67"/>
      <c r="G847" s="265">
        <f t="shared" ref="G847:M847" si="136">G800+G842</f>
        <v>53.5</v>
      </c>
      <c r="H847" s="265">
        <f t="shared" si="136"/>
        <v>187.309</v>
      </c>
      <c r="I847" s="265">
        <f t="shared" si="136"/>
        <v>376.26149700000002</v>
      </c>
      <c r="J847" s="265">
        <f t="shared" si="136"/>
        <v>0</v>
      </c>
      <c r="K847" s="265">
        <f t="shared" si="136"/>
        <v>96</v>
      </c>
      <c r="L847" s="265">
        <f t="shared" si="136"/>
        <v>1115</v>
      </c>
      <c r="M847" s="265">
        <f t="shared" si="136"/>
        <v>0</v>
      </c>
      <c r="N847" s="69"/>
      <c r="O847" s="67"/>
      <c r="P847" s="274"/>
    </row>
    <row r="848" spans="1:16" s="5" customFormat="1">
      <c r="A848" s="69"/>
      <c r="B848" s="57" t="s">
        <v>363</v>
      </c>
      <c r="C848" s="263"/>
      <c r="D848" s="263"/>
      <c r="E848" s="113"/>
      <c r="F848" s="67"/>
      <c r="G848" s="265">
        <f t="shared" ref="G848:M848" si="137">G801+G843</f>
        <v>49.099999999999994</v>
      </c>
      <c r="H848" s="265">
        <f t="shared" si="137"/>
        <v>66.699999999999989</v>
      </c>
      <c r="I848" s="265">
        <f t="shared" si="137"/>
        <v>38.5</v>
      </c>
      <c r="J848" s="265">
        <f t="shared" si="137"/>
        <v>38.5</v>
      </c>
      <c r="K848" s="265">
        <f t="shared" si="137"/>
        <v>38.5</v>
      </c>
      <c r="L848" s="265">
        <f t="shared" si="137"/>
        <v>38.5</v>
      </c>
      <c r="M848" s="265">
        <f t="shared" si="137"/>
        <v>38.5</v>
      </c>
      <c r="N848" s="69"/>
      <c r="O848" s="67"/>
      <c r="P848" s="274"/>
    </row>
    <row r="849" spans="1:16" s="5" customFormat="1">
      <c r="A849" s="69"/>
      <c r="B849" s="57" t="s">
        <v>364</v>
      </c>
      <c r="C849" s="263"/>
      <c r="D849" s="263"/>
      <c r="E849" s="113"/>
      <c r="F849" s="67"/>
      <c r="G849" s="265">
        <f>G802+G844</f>
        <v>0</v>
      </c>
      <c r="H849" s="265">
        <f t="shared" ref="H849:M849" si="138">H802+H844</f>
        <v>0</v>
      </c>
      <c r="I849" s="265">
        <f t="shared" si="138"/>
        <v>73.5</v>
      </c>
      <c r="J849" s="265">
        <f t="shared" si="138"/>
        <v>73.5</v>
      </c>
      <c r="K849" s="265">
        <f t="shared" si="138"/>
        <v>49</v>
      </c>
      <c r="L849" s="265">
        <f t="shared" si="138"/>
        <v>24.5</v>
      </c>
      <c r="M849" s="265">
        <f t="shared" si="138"/>
        <v>0</v>
      </c>
      <c r="N849" s="69"/>
      <c r="O849" s="67"/>
      <c r="P849" s="274"/>
    </row>
    <row r="850" spans="1:16" s="5" customFormat="1">
      <c r="A850" s="333"/>
      <c r="B850" s="57" t="s">
        <v>1043</v>
      </c>
      <c r="C850" s="263"/>
      <c r="D850" s="263"/>
      <c r="E850" s="113"/>
      <c r="F850" s="67"/>
      <c r="G850" s="264">
        <f>G845+G750</f>
        <v>21647085.160785001</v>
      </c>
      <c r="H850" s="264">
        <f t="shared" ref="H850:M850" si="139">H845+H750</f>
        <v>23121002.510919001</v>
      </c>
      <c r="I850" s="264">
        <f t="shared" si="139"/>
        <v>7304907.7967969999</v>
      </c>
      <c r="J850" s="264">
        <f t="shared" si="139"/>
        <v>7269331.4102999996</v>
      </c>
      <c r="K850" s="264">
        <f t="shared" si="139"/>
        <v>7263132.44405</v>
      </c>
      <c r="L850" s="264">
        <f t="shared" si="139"/>
        <v>7256318.6594874999</v>
      </c>
      <c r="M850" s="264">
        <f t="shared" si="139"/>
        <v>7342139.6286968747</v>
      </c>
      <c r="N850" s="69"/>
      <c r="O850" s="67"/>
      <c r="P850" s="274"/>
    </row>
    <row r="851" spans="1:16">
      <c r="F851" s="21"/>
      <c r="G851" s="77"/>
      <c r="H851" s="21"/>
      <c r="N851" s="2"/>
      <c r="O851"/>
      <c r="P851"/>
    </row>
    <row r="852" spans="1:16" s="20" customFormat="1" ht="14.25">
      <c r="C852" s="334"/>
      <c r="E852" s="727"/>
      <c r="F852" s="727"/>
      <c r="G852" s="335"/>
      <c r="H852" s="335"/>
      <c r="I852" s="335"/>
      <c r="J852" s="335"/>
      <c r="K852" s="335"/>
      <c r="L852" s="335"/>
      <c r="M852" s="335"/>
    </row>
  </sheetData>
  <dataConsolidate/>
  <mergeCells count="729">
    <mergeCell ref="P727:P728"/>
    <mergeCell ref="P729:P730"/>
    <mergeCell ref="P731:P732"/>
    <mergeCell ref="P818:P822"/>
    <mergeCell ref="P613:P623"/>
    <mergeCell ref="P640:P641"/>
    <mergeCell ref="P642:P643"/>
    <mergeCell ref="P662:P664"/>
    <mergeCell ref="P667:P668"/>
    <mergeCell ref="P681:P682"/>
    <mergeCell ref="P683:P698"/>
    <mergeCell ref="P426:P427"/>
    <mergeCell ref="P458:P459"/>
    <mergeCell ref="P475:P476"/>
    <mergeCell ref="P522:P523"/>
    <mergeCell ref="P524:P525"/>
    <mergeCell ref="P526:P527"/>
    <mergeCell ref="P579:P580"/>
    <mergeCell ref="P405:P406"/>
    <mergeCell ref="P407:P408"/>
    <mergeCell ref="P409:P410"/>
    <mergeCell ref="P411:P412"/>
    <mergeCell ref="P413:P414"/>
    <mergeCell ref="P416:P417"/>
    <mergeCell ref="P418:P419"/>
    <mergeCell ref="P421:P422"/>
    <mergeCell ref="P424:P425"/>
    <mergeCell ref="B828:P828"/>
    <mergeCell ref="B210:P210"/>
    <mergeCell ref="C388:C389"/>
    <mergeCell ref="A356:A357"/>
    <mergeCell ref="A375:A376"/>
    <mergeCell ref="A377:A378"/>
    <mergeCell ref="A386:A387"/>
    <mergeCell ref="A388:A389"/>
    <mergeCell ref="F375:F376"/>
    <mergeCell ref="F377:F378"/>
    <mergeCell ref="F386:F387"/>
    <mergeCell ref="F388:F389"/>
    <mergeCell ref="B388:B389"/>
    <mergeCell ref="B289:P289"/>
    <mergeCell ref="B304:P304"/>
    <mergeCell ref="B306:P306"/>
    <mergeCell ref="A287:P287"/>
    <mergeCell ref="F269:F270"/>
    <mergeCell ref="F271:F272"/>
    <mergeCell ref="F273:F274"/>
    <mergeCell ref="B237:P237"/>
    <mergeCell ref="B239:P239"/>
    <mergeCell ref="B242:P242"/>
    <mergeCell ref="D388:D389"/>
    <mergeCell ref="B185:B186"/>
    <mergeCell ref="C185:C186"/>
    <mergeCell ref="D185:D186"/>
    <mergeCell ref="F185:F186"/>
    <mergeCell ref="O185:O186"/>
    <mergeCell ref="P185:P186"/>
    <mergeCell ref="B145:P145"/>
    <mergeCell ref="A152:P152"/>
    <mergeCell ref="A159:P159"/>
    <mergeCell ref="A167:P167"/>
    <mergeCell ref="B829:P829"/>
    <mergeCell ref="B7:P7"/>
    <mergeCell ref="I9:M9"/>
    <mergeCell ref="A12:P12"/>
    <mergeCell ref="A13:P13"/>
    <mergeCell ref="B16:P16"/>
    <mergeCell ref="B17:P17"/>
    <mergeCell ref="B40:P40"/>
    <mergeCell ref="B42:M42"/>
    <mergeCell ref="A77:P77"/>
    <mergeCell ref="F9:F10"/>
    <mergeCell ref="F43:F44"/>
    <mergeCell ref="F45:F46"/>
    <mergeCell ref="F47:F48"/>
    <mergeCell ref="F49:F50"/>
    <mergeCell ref="F51:F52"/>
    <mergeCell ref="F53:F54"/>
    <mergeCell ref="F55:F56"/>
    <mergeCell ref="F57:F58"/>
    <mergeCell ref="B102:P102"/>
    <mergeCell ref="B138:P138"/>
    <mergeCell ref="B139:P139"/>
    <mergeCell ref="B144:P144"/>
    <mergeCell ref="A185:A186"/>
    <mergeCell ref="A205:P205"/>
    <mergeCell ref="B340:M340"/>
    <mergeCell ref="B343:M343"/>
    <mergeCell ref="B358:P358"/>
    <mergeCell ref="B371:P371"/>
    <mergeCell ref="B354:B355"/>
    <mergeCell ref="B356:B357"/>
    <mergeCell ref="F320:F322"/>
    <mergeCell ref="F345:F346"/>
    <mergeCell ref="F347:F349"/>
    <mergeCell ref="F350:F351"/>
    <mergeCell ref="F354:F355"/>
    <mergeCell ref="F356:F357"/>
    <mergeCell ref="P345:P346"/>
    <mergeCell ref="B290:P290"/>
    <mergeCell ref="B293:P293"/>
    <mergeCell ref="B297:P297"/>
    <mergeCell ref="B317:P317"/>
    <mergeCell ref="B243:P243"/>
    <mergeCell ref="O271:O272"/>
    <mergeCell ref="O273:O274"/>
    <mergeCell ref="B256:P256"/>
    <mergeCell ref="B268:M268"/>
    <mergeCell ref="C227:C228"/>
    <mergeCell ref="D405:D406"/>
    <mergeCell ref="D407:D408"/>
    <mergeCell ref="D409:D410"/>
    <mergeCell ref="F401:F402"/>
    <mergeCell ref="F405:F406"/>
    <mergeCell ref="F407:F408"/>
    <mergeCell ref="F409:F410"/>
    <mergeCell ref="N405:N406"/>
    <mergeCell ref="N407:N408"/>
    <mergeCell ref="N409:N410"/>
    <mergeCell ref="D411:D412"/>
    <mergeCell ref="D413:D414"/>
    <mergeCell ref="D416:D417"/>
    <mergeCell ref="D418:D419"/>
    <mergeCell ref="D421:D422"/>
    <mergeCell ref="F411:F412"/>
    <mergeCell ref="F413:F414"/>
    <mergeCell ref="F416:F417"/>
    <mergeCell ref="F421:F422"/>
    <mergeCell ref="B415:P415"/>
    <mergeCell ref="B420:P420"/>
    <mergeCell ref="C411:C412"/>
    <mergeCell ref="N411:N412"/>
    <mergeCell ref="N413:N414"/>
    <mergeCell ref="N416:N417"/>
    <mergeCell ref="P780:P781"/>
    <mergeCell ref="P783:P784"/>
    <mergeCell ref="P785:P786"/>
    <mergeCell ref="F778:F779"/>
    <mergeCell ref="F780:F781"/>
    <mergeCell ref="F783:F784"/>
    <mergeCell ref="F785:F786"/>
    <mergeCell ref="A424:A425"/>
    <mergeCell ref="A426:A427"/>
    <mergeCell ref="A428:A429"/>
    <mergeCell ref="A430:A431"/>
    <mergeCell ref="A432:A433"/>
    <mergeCell ref="A442:A443"/>
    <mergeCell ref="A445:A446"/>
    <mergeCell ref="A451:A452"/>
    <mergeCell ref="A453:A454"/>
    <mergeCell ref="A458:A459"/>
    <mergeCell ref="A460:A461"/>
    <mergeCell ref="A470:A471"/>
    <mergeCell ref="A480:A481"/>
    <mergeCell ref="A494:A495"/>
    <mergeCell ref="A497:A498"/>
    <mergeCell ref="A502:A503"/>
    <mergeCell ref="A511:A512"/>
    <mergeCell ref="F787:F788"/>
    <mergeCell ref="B458:B459"/>
    <mergeCell ref="B460:B461"/>
    <mergeCell ref="B470:B471"/>
    <mergeCell ref="B475:B476"/>
    <mergeCell ref="B480:B481"/>
    <mergeCell ref="B494:B495"/>
    <mergeCell ref="B497:B498"/>
    <mergeCell ref="B502:B503"/>
    <mergeCell ref="B511:B512"/>
    <mergeCell ref="B520:B521"/>
    <mergeCell ref="B522:B523"/>
    <mergeCell ref="B524:B525"/>
    <mergeCell ref="B526:B527"/>
    <mergeCell ref="B542:B543"/>
    <mergeCell ref="B544:B545"/>
    <mergeCell ref="B552:B553"/>
    <mergeCell ref="B611:B612"/>
    <mergeCell ref="B630:B631"/>
    <mergeCell ref="B637:B638"/>
    <mergeCell ref="B640:B641"/>
    <mergeCell ref="B642:B643"/>
    <mergeCell ref="B650:B651"/>
    <mergeCell ref="B654:B655"/>
    <mergeCell ref="B813:M813"/>
    <mergeCell ref="B815:M815"/>
    <mergeCell ref="B816:M816"/>
    <mergeCell ref="B823:M823"/>
    <mergeCell ref="B837:P837"/>
    <mergeCell ref="B838:P838"/>
    <mergeCell ref="E852:F852"/>
    <mergeCell ref="A9:A10"/>
    <mergeCell ref="A43:A44"/>
    <mergeCell ref="A45:A46"/>
    <mergeCell ref="A47:A48"/>
    <mergeCell ref="A49:A50"/>
    <mergeCell ref="A51:A52"/>
    <mergeCell ref="A53:A54"/>
    <mergeCell ref="A55:A56"/>
    <mergeCell ref="A57:A58"/>
    <mergeCell ref="A269:A270"/>
    <mergeCell ref="A271:A272"/>
    <mergeCell ref="A273:A274"/>
    <mergeCell ref="A320:A322"/>
    <mergeCell ref="A345:A346"/>
    <mergeCell ref="A347:A349"/>
    <mergeCell ref="A350:A351"/>
    <mergeCell ref="A354:A355"/>
    <mergeCell ref="A520:A521"/>
    <mergeCell ref="A522:A523"/>
    <mergeCell ref="A524:A525"/>
    <mergeCell ref="A475:A476"/>
    <mergeCell ref="A405:A406"/>
    <mergeCell ref="A407:A408"/>
    <mergeCell ref="A409:A410"/>
    <mergeCell ref="A526:A527"/>
    <mergeCell ref="A542:A543"/>
    <mergeCell ref="A544:A545"/>
    <mergeCell ref="A552:A553"/>
    <mergeCell ref="A577:A578"/>
    <mergeCell ref="A579:A580"/>
    <mergeCell ref="A611:A612"/>
    <mergeCell ref="A630:A631"/>
    <mergeCell ref="A637:A638"/>
    <mergeCell ref="A640:A641"/>
    <mergeCell ref="A642:A643"/>
    <mergeCell ref="A650:A651"/>
    <mergeCell ref="A654:A655"/>
    <mergeCell ref="A659:A660"/>
    <mergeCell ref="A665:A666"/>
    <mergeCell ref="A667:A668"/>
    <mergeCell ref="A669:A670"/>
    <mergeCell ref="A681:A682"/>
    <mergeCell ref="A683:A684"/>
    <mergeCell ref="A685:A686"/>
    <mergeCell ref="A687:A688"/>
    <mergeCell ref="A689:A690"/>
    <mergeCell ref="A691:A692"/>
    <mergeCell ref="A693:A694"/>
    <mergeCell ref="A697:A698"/>
    <mergeCell ref="A708:A709"/>
    <mergeCell ref="A718:A719"/>
    <mergeCell ref="A727:A728"/>
    <mergeCell ref="A729:A730"/>
    <mergeCell ref="A731:A732"/>
    <mergeCell ref="A771:A772"/>
    <mergeCell ref="A774:A775"/>
    <mergeCell ref="A778:A779"/>
    <mergeCell ref="A780:A781"/>
    <mergeCell ref="A783:A784"/>
    <mergeCell ref="A785:A786"/>
    <mergeCell ref="A787:A788"/>
    <mergeCell ref="A793:A794"/>
    <mergeCell ref="A805:A806"/>
    <mergeCell ref="A810:A811"/>
    <mergeCell ref="B9:B10"/>
    <mergeCell ref="B43:B44"/>
    <mergeCell ref="B45:B46"/>
    <mergeCell ref="B47:B48"/>
    <mergeCell ref="B49:B50"/>
    <mergeCell ref="B51:B52"/>
    <mergeCell ref="B53:B54"/>
    <mergeCell ref="B55:B56"/>
    <mergeCell ref="B57:B58"/>
    <mergeCell ref="B405:B406"/>
    <mergeCell ref="B407:B408"/>
    <mergeCell ref="B409:B410"/>
    <mergeCell ref="B411:B412"/>
    <mergeCell ref="B413:B414"/>
    <mergeCell ref="B424:B425"/>
    <mergeCell ref="B426:B427"/>
    <mergeCell ref="B428:B429"/>
    <mergeCell ref="B430:B431"/>
    <mergeCell ref="B432:B433"/>
    <mergeCell ref="B442:B443"/>
    <mergeCell ref="B445:B446"/>
    <mergeCell ref="B451:B452"/>
    <mergeCell ref="B453:B454"/>
    <mergeCell ref="B440:P440"/>
    <mergeCell ref="C442:C443"/>
    <mergeCell ref="C445:C446"/>
    <mergeCell ref="C451:C452"/>
    <mergeCell ref="C453:C454"/>
    <mergeCell ref="D451:D452"/>
    <mergeCell ref="D453:D454"/>
    <mergeCell ref="F445:F446"/>
    <mergeCell ref="F451:F452"/>
    <mergeCell ref="F453:F454"/>
    <mergeCell ref="B577:B578"/>
    <mergeCell ref="B579:B580"/>
    <mergeCell ref="B585:B586"/>
    <mergeCell ref="C480:C481"/>
    <mergeCell ref="C491:C493"/>
    <mergeCell ref="C494:C495"/>
    <mergeCell ref="C497:C498"/>
    <mergeCell ref="C502:C503"/>
    <mergeCell ref="C511:C512"/>
    <mergeCell ref="C520:C521"/>
    <mergeCell ref="C522:C523"/>
    <mergeCell ref="C524:C525"/>
    <mergeCell ref="C526:C527"/>
    <mergeCell ref="C542:C543"/>
    <mergeCell ref="C544:C545"/>
    <mergeCell ref="C552:C553"/>
    <mergeCell ref="C577:C578"/>
    <mergeCell ref="C579:C580"/>
    <mergeCell ref="C585:C586"/>
    <mergeCell ref="B659:B660"/>
    <mergeCell ref="B665:B666"/>
    <mergeCell ref="B669:B670"/>
    <mergeCell ref="B681:B682"/>
    <mergeCell ref="B683:B684"/>
    <mergeCell ref="B685:B686"/>
    <mergeCell ref="B687:B688"/>
    <mergeCell ref="B689:B690"/>
    <mergeCell ref="B691:B692"/>
    <mergeCell ref="B693:B694"/>
    <mergeCell ref="B695:B696"/>
    <mergeCell ref="B697:B698"/>
    <mergeCell ref="B708:B709"/>
    <mergeCell ref="B718:B719"/>
    <mergeCell ref="B727:B728"/>
    <mergeCell ref="B729:B730"/>
    <mergeCell ref="B716:M716"/>
    <mergeCell ref="B717:M717"/>
    <mergeCell ref="B725:M725"/>
    <mergeCell ref="C693:C694"/>
    <mergeCell ref="C695:C696"/>
    <mergeCell ref="C697:C698"/>
    <mergeCell ref="C708:C709"/>
    <mergeCell ref="C718:C719"/>
    <mergeCell ref="C727:C728"/>
    <mergeCell ref="C729:C730"/>
    <mergeCell ref="F693:F694"/>
    <mergeCell ref="F695:F696"/>
    <mergeCell ref="F697:F698"/>
    <mergeCell ref="F708:F709"/>
    <mergeCell ref="F718:F719"/>
    <mergeCell ref="B731:B732"/>
    <mergeCell ref="B771:B772"/>
    <mergeCell ref="B774:B775"/>
    <mergeCell ref="B778:B779"/>
    <mergeCell ref="B780:B781"/>
    <mergeCell ref="B783:B784"/>
    <mergeCell ref="B785:B786"/>
    <mergeCell ref="B787:B788"/>
    <mergeCell ref="B793:B794"/>
    <mergeCell ref="B756:P756"/>
    <mergeCell ref="B757:P757"/>
    <mergeCell ref="B758:P758"/>
    <mergeCell ref="B760:M760"/>
    <mergeCell ref="B764:M764"/>
    <mergeCell ref="B767:P767"/>
    <mergeCell ref="B769:M769"/>
    <mergeCell ref="B791:M791"/>
    <mergeCell ref="B739:M739"/>
    <mergeCell ref="B740:M740"/>
    <mergeCell ref="B742:M742"/>
    <mergeCell ref="B755:P755"/>
    <mergeCell ref="C731:C732"/>
    <mergeCell ref="C771:C772"/>
    <mergeCell ref="C774:C775"/>
    <mergeCell ref="B805:B806"/>
    <mergeCell ref="B810:B811"/>
    <mergeCell ref="C9:C10"/>
    <mergeCell ref="C43:C44"/>
    <mergeCell ref="C45:C46"/>
    <mergeCell ref="C47:C48"/>
    <mergeCell ref="C49:C50"/>
    <mergeCell ref="C51:C52"/>
    <mergeCell ref="C53:C54"/>
    <mergeCell ref="C55:C56"/>
    <mergeCell ref="C57:C58"/>
    <mergeCell ref="C269:C270"/>
    <mergeCell ref="C271:C272"/>
    <mergeCell ref="C273:C274"/>
    <mergeCell ref="C320:C322"/>
    <mergeCell ref="C345:C346"/>
    <mergeCell ref="C347:C349"/>
    <mergeCell ref="C350:C351"/>
    <mergeCell ref="C354:C355"/>
    <mergeCell ref="C356:C357"/>
    <mergeCell ref="C375:C376"/>
    <mergeCell ref="C377:C378"/>
    <mergeCell ref="C413:C414"/>
    <mergeCell ref="C418:C419"/>
    <mergeCell ref="C424:C425"/>
    <mergeCell ref="C426:C427"/>
    <mergeCell ref="C428:C429"/>
    <mergeCell ref="C430:C431"/>
    <mergeCell ref="C432:C433"/>
    <mergeCell ref="C458:C459"/>
    <mergeCell ref="C460:C461"/>
    <mergeCell ref="C470:C471"/>
    <mergeCell ref="C475:C476"/>
    <mergeCell ref="C611:C612"/>
    <mergeCell ref="C630:C631"/>
    <mergeCell ref="C637:C638"/>
    <mergeCell ref="C640:C641"/>
    <mergeCell ref="C642:C643"/>
    <mergeCell ref="C650:C651"/>
    <mergeCell ref="C654:C655"/>
    <mergeCell ref="C659:C660"/>
    <mergeCell ref="C665:C666"/>
    <mergeCell ref="C669:C670"/>
    <mergeCell ref="C681:C682"/>
    <mergeCell ref="C683:C684"/>
    <mergeCell ref="C685:C686"/>
    <mergeCell ref="C687:C688"/>
    <mergeCell ref="C689:C690"/>
    <mergeCell ref="C691:C692"/>
    <mergeCell ref="C805:C806"/>
    <mergeCell ref="B803:P803"/>
    <mergeCell ref="C787:C788"/>
    <mergeCell ref="C793:C794"/>
    <mergeCell ref="D774:D775"/>
    <mergeCell ref="D778:D779"/>
    <mergeCell ref="D780:D781"/>
    <mergeCell ref="D783:D784"/>
    <mergeCell ref="D785:D786"/>
    <mergeCell ref="D787:D788"/>
    <mergeCell ref="P787:P788"/>
    <mergeCell ref="C778:C779"/>
    <mergeCell ref="C780:C781"/>
    <mergeCell ref="C783:C784"/>
    <mergeCell ref="C785:C786"/>
    <mergeCell ref="F793:F794"/>
    <mergeCell ref="D805:D806"/>
    <mergeCell ref="D470:D471"/>
    <mergeCell ref="D480:D481"/>
    <mergeCell ref="C810:C811"/>
    <mergeCell ref="C826:C827"/>
    <mergeCell ref="D9:D10"/>
    <mergeCell ref="D43:D44"/>
    <mergeCell ref="D45:D46"/>
    <mergeCell ref="D47:D48"/>
    <mergeCell ref="D49:D50"/>
    <mergeCell ref="D51:D52"/>
    <mergeCell ref="D53:D54"/>
    <mergeCell ref="D55:D56"/>
    <mergeCell ref="D57:D58"/>
    <mergeCell ref="D269:D270"/>
    <mergeCell ref="D271:D272"/>
    <mergeCell ref="D273:D274"/>
    <mergeCell ref="D320:D322"/>
    <mergeCell ref="D345:D346"/>
    <mergeCell ref="D347:D349"/>
    <mergeCell ref="D350:D351"/>
    <mergeCell ref="D354:D355"/>
    <mergeCell ref="D356:D357"/>
    <mergeCell ref="D375:D376"/>
    <mergeCell ref="D377:D378"/>
    <mergeCell ref="D491:D493"/>
    <mergeCell ref="D494:D495"/>
    <mergeCell ref="D497:D498"/>
    <mergeCell ref="D502:D503"/>
    <mergeCell ref="D511:D512"/>
    <mergeCell ref="D520:D521"/>
    <mergeCell ref="D522:D523"/>
    <mergeCell ref="D524:D525"/>
    <mergeCell ref="D526:D527"/>
    <mergeCell ref="D542:D543"/>
    <mergeCell ref="D544:D545"/>
    <mergeCell ref="D552:D553"/>
    <mergeCell ref="D577:D578"/>
    <mergeCell ref="D579:D580"/>
    <mergeCell ref="D585:D586"/>
    <mergeCell ref="D611:D612"/>
    <mergeCell ref="D630:D631"/>
    <mergeCell ref="D637:D638"/>
    <mergeCell ref="D731:D732"/>
    <mergeCell ref="D771:D772"/>
    <mergeCell ref="D659:D660"/>
    <mergeCell ref="D665:D666"/>
    <mergeCell ref="D669:D670"/>
    <mergeCell ref="D681:D682"/>
    <mergeCell ref="D683:D684"/>
    <mergeCell ref="D685:D686"/>
    <mergeCell ref="D687:D688"/>
    <mergeCell ref="D689:D690"/>
    <mergeCell ref="D691:D692"/>
    <mergeCell ref="D697:D698"/>
    <mergeCell ref="D708:D709"/>
    <mergeCell ref="D718:D719"/>
    <mergeCell ref="D727:D728"/>
    <mergeCell ref="D640:D641"/>
    <mergeCell ref="D642:D643"/>
    <mergeCell ref="D650:D651"/>
    <mergeCell ref="D654:D655"/>
    <mergeCell ref="D729:D730"/>
    <mergeCell ref="F432:F433"/>
    <mergeCell ref="F442:F443"/>
    <mergeCell ref="F458:F459"/>
    <mergeCell ref="F460:F461"/>
    <mergeCell ref="F470:F471"/>
    <mergeCell ref="F475:F476"/>
    <mergeCell ref="F480:F481"/>
    <mergeCell ref="F491:F493"/>
    <mergeCell ref="F494:F495"/>
    <mergeCell ref="F497:F498"/>
    <mergeCell ref="F502:F503"/>
    <mergeCell ref="F511:F512"/>
    <mergeCell ref="F520:F521"/>
    <mergeCell ref="F522:F523"/>
    <mergeCell ref="F524:F525"/>
    <mergeCell ref="F526:F527"/>
    <mergeCell ref="F542:F543"/>
    <mergeCell ref="F544:F545"/>
    <mergeCell ref="F552:F553"/>
    <mergeCell ref="D810:D811"/>
    <mergeCell ref="D826:D827"/>
    <mergeCell ref="E9:E10"/>
    <mergeCell ref="E321:E322"/>
    <mergeCell ref="E348:E349"/>
    <mergeCell ref="E401:E402"/>
    <mergeCell ref="E475:E476"/>
    <mergeCell ref="E491:E493"/>
    <mergeCell ref="E522:E523"/>
    <mergeCell ref="E524:E525"/>
    <mergeCell ref="E526:E527"/>
    <mergeCell ref="E579:E580"/>
    <mergeCell ref="E585:E586"/>
    <mergeCell ref="E727:E728"/>
    <mergeCell ref="E729:E730"/>
    <mergeCell ref="E731:E732"/>
    <mergeCell ref="E793:E794"/>
    <mergeCell ref="D693:D694"/>
    <mergeCell ref="D695:D696"/>
    <mergeCell ref="B70:P70"/>
    <mergeCell ref="B71:M71"/>
    <mergeCell ref="B74:P74"/>
    <mergeCell ref="B75:P75"/>
    <mergeCell ref="B269:B270"/>
    <mergeCell ref="F577:F578"/>
    <mergeCell ref="F579:F580"/>
    <mergeCell ref="F585:F586"/>
    <mergeCell ref="F611:F612"/>
    <mergeCell ref="F630:F631"/>
    <mergeCell ref="F637:F638"/>
    <mergeCell ref="F640:F641"/>
    <mergeCell ref="F642:F643"/>
    <mergeCell ref="F650:F651"/>
    <mergeCell ref="F654:F655"/>
    <mergeCell ref="F659:F660"/>
    <mergeCell ref="F665:F666"/>
    <mergeCell ref="F669:F670"/>
    <mergeCell ref="F681:F682"/>
    <mergeCell ref="F683:F684"/>
    <mergeCell ref="F685:F686"/>
    <mergeCell ref="F687:F688"/>
    <mergeCell ref="F689:F690"/>
    <mergeCell ref="F691:F692"/>
    <mergeCell ref="F729:F730"/>
    <mergeCell ref="F731:F732"/>
    <mergeCell ref="F771:F772"/>
    <mergeCell ref="F774:F775"/>
    <mergeCell ref="F805:F806"/>
    <mergeCell ref="G9:G10"/>
    <mergeCell ref="H9:H10"/>
    <mergeCell ref="N9:N10"/>
    <mergeCell ref="N43:N44"/>
    <mergeCell ref="N45:N46"/>
    <mergeCell ref="N47:N48"/>
    <mergeCell ref="N49:N50"/>
    <mergeCell ref="N51:N52"/>
    <mergeCell ref="N53:N54"/>
    <mergeCell ref="N55:N56"/>
    <mergeCell ref="N57:N58"/>
    <mergeCell ref="N269:N270"/>
    <mergeCell ref="N271:N272"/>
    <mergeCell ref="N273:N274"/>
    <mergeCell ref="N350:N351"/>
    <mergeCell ref="N354:N355"/>
    <mergeCell ref="N356:N357"/>
    <mergeCell ref="N375:N376"/>
    <mergeCell ref="N377:N378"/>
    <mergeCell ref="N386:N387"/>
    <mergeCell ref="N388:N389"/>
    <mergeCell ref="N401:N402"/>
    <mergeCell ref="A411:A412"/>
    <mergeCell ref="A413:A414"/>
    <mergeCell ref="A416:A417"/>
    <mergeCell ref="A418:A419"/>
    <mergeCell ref="A421:A422"/>
    <mergeCell ref="B416:B417"/>
    <mergeCell ref="B418:B419"/>
    <mergeCell ref="B421:B422"/>
    <mergeCell ref="D386:D387"/>
    <mergeCell ref="N418:N419"/>
    <mergeCell ref="C416:C417"/>
    <mergeCell ref="B390:P390"/>
    <mergeCell ref="B399:P399"/>
    <mergeCell ref="B400:P400"/>
    <mergeCell ref="C401:C402"/>
    <mergeCell ref="C405:C406"/>
    <mergeCell ref="C407:C408"/>
    <mergeCell ref="C409:C410"/>
    <mergeCell ref="D401:D402"/>
    <mergeCell ref="C421:C422"/>
    <mergeCell ref="N460:N461"/>
    <mergeCell ref="N421:N422"/>
    <mergeCell ref="N424:N425"/>
    <mergeCell ref="N428:N429"/>
    <mergeCell ref="N458:N459"/>
    <mergeCell ref="N430:N431"/>
    <mergeCell ref="N432:N433"/>
    <mergeCell ref="N442:N443"/>
    <mergeCell ref="N445:N446"/>
    <mergeCell ref="N451:N452"/>
    <mergeCell ref="N453:N454"/>
    <mergeCell ref="A423:P423"/>
    <mergeCell ref="F424:F425"/>
    <mergeCell ref="F426:F427"/>
    <mergeCell ref="F428:F429"/>
    <mergeCell ref="F430:F431"/>
    <mergeCell ref="D426:D427"/>
    <mergeCell ref="D428:D429"/>
    <mergeCell ref="D430:D431"/>
    <mergeCell ref="D432:D433"/>
    <mergeCell ref="D442:D443"/>
    <mergeCell ref="D445:D446"/>
    <mergeCell ref="D460:D461"/>
    <mergeCell ref="D424:D425"/>
    <mergeCell ref="N659:N660"/>
    <mergeCell ref="N665:N666"/>
    <mergeCell ref="N669:N670"/>
    <mergeCell ref="N470:N471"/>
    <mergeCell ref="N480:N481"/>
    <mergeCell ref="N494:N495"/>
    <mergeCell ref="N497:N498"/>
    <mergeCell ref="N502:N503"/>
    <mergeCell ref="N511:N512"/>
    <mergeCell ref="N520:N521"/>
    <mergeCell ref="N542:N543"/>
    <mergeCell ref="N544:N545"/>
    <mergeCell ref="P810:P811"/>
    <mergeCell ref="P826:P827"/>
    <mergeCell ref="H2:P6"/>
    <mergeCell ref="O416:O417"/>
    <mergeCell ref="O418:O419"/>
    <mergeCell ref="O421:O422"/>
    <mergeCell ref="O428:O429"/>
    <mergeCell ref="O810:O811"/>
    <mergeCell ref="P9:P10"/>
    <mergeCell ref="P43:P44"/>
    <mergeCell ref="P45:P46"/>
    <mergeCell ref="P47:P48"/>
    <mergeCell ref="P49:P50"/>
    <mergeCell ref="P51:P52"/>
    <mergeCell ref="P53:P54"/>
    <mergeCell ref="P55:P56"/>
    <mergeCell ref="P57:P58"/>
    <mergeCell ref="P269:P275"/>
    <mergeCell ref="N708:N709"/>
    <mergeCell ref="B255:P255"/>
    <mergeCell ref="B273:B274"/>
    <mergeCell ref="C83:C84"/>
    <mergeCell ref="C85:C86"/>
    <mergeCell ref="B183:P183"/>
    <mergeCell ref="P774:P775"/>
    <mergeCell ref="O401:O402"/>
    <mergeCell ref="O405:O406"/>
    <mergeCell ref="O407:O408"/>
    <mergeCell ref="O409:O410"/>
    <mergeCell ref="O411:O412"/>
    <mergeCell ref="O413:O414"/>
    <mergeCell ref="P388:P389"/>
    <mergeCell ref="B373:P373"/>
    <mergeCell ref="N681:N682"/>
    <mergeCell ref="O375:O376"/>
    <mergeCell ref="O377:O378"/>
    <mergeCell ref="O386:O387"/>
    <mergeCell ref="O388:O389"/>
    <mergeCell ref="B380:P380"/>
    <mergeCell ref="B383:P383"/>
    <mergeCell ref="B384:P384"/>
    <mergeCell ref="C386:C387"/>
    <mergeCell ref="B375:B376"/>
    <mergeCell ref="B377:B378"/>
    <mergeCell ref="B386:B387"/>
    <mergeCell ref="P375:P376"/>
    <mergeCell ref="N552:N553"/>
    <mergeCell ref="N577:N578"/>
    <mergeCell ref="P377:P378"/>
    <mergeCell ref="Q552:Q553"/>
    <mergeCell ref="R552:R553"/>
    <mergeCell ref="S552:S553"/>
    <mergeCell ref="P542:P543"/>
    <mergeCell ref="P544:P545"/>
    <mergeCell ref="O45:O46"/>
    <mergeCell ref="P428:P429"/>
    <mergeCell ref="P771:P772"/>
    <mergeCell ref="O47:O48"/>
    <mergeCell ref="O49:O50"/>
    <mergeCell ref="B79:P79"/>
    <mergeCell ref="B81:P81"/>
    <mergeCell ref="B93:P93"/>
    <mergeCell ref="B94:P94"/>
    <mergeCell ref="B101:P101"/>
    <mergeCell ref="B271:B272"/>
    <mergeCell ref="B184:P184"/>
    <mergeCell ref="B192:P192"/>
    <mergeCell ref="B193:P193"/>
    <mergeCell ref="B207:P207"/>
    <mergeCell ref="B208:P208"/>
    <mergeCell ref="B211:P211"/>
    <mergeCell ref="B225:P225"/>
    <mergeCell ref="O51:O52"/>
    <mergeCell ref="O53:O54"/>
    <mergeCell ref="O55:O56"/>
    <mergeCell ref="O57:O58"/>
    <mergeCell ref="O269:O270"/>
    <mergeCell ref="N771:N772"/>
    <mergeCell ref="N774:N775"/>
    <mergeCell ref="O9:O10"/>
    <mergeCell ref="O43:O44"/>
    <mergeCell ref="B226:P226"/>
    <mergeCell ref="O320:O321"/>
    <mergeCell ref="O347:O349"/>
    <mergeCell ref="O350:O351"/>
    <mergeCell ref="O354:O355"/>
    <mergeCell ref="O356:O357"/>
    <mergeCell ref="B320:B322"/>
    <mergeCell ref="B345:B346"/>
    <mergeCell ref="B347:B349"/>
    <mergeCell ref="B350:B351"/>
    <mergeCell ref="N345:N346"/>
    <mergeCell ref="N611:N612"/>
    <mergeCell ref="N637:N638"/>
    <mergeCell ref="N650:N651"/>
    <mergeCell ref="N654:N655"/>
  </mergeCells>
  <phoneticPr fontId="45" type="noConversion"/>
  <pageMargins left="0.23622047244094499" right="0.23622047244094499" top="0.74803149606299202" bottom="0.74803149606299202" header="0.31496062992126" footer="0.31496062992126"/>
  <pageSetup paperSize="9" scale="42" fitToHeight="0" orientation="landscape" useFirstPageNumber="1" r:id="rId1"/>
  <headerFooter>
    <oddFooter>&amp;CСтраница &amp;P</oddFooter>
  </headerFooter>
  <ignoredErrors>
    <ignoredError sqref="H92:L9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Sheet1</vt:lpstr>
      <vt:lpstr>Sheet1!Заголовки_для_печати</vt:lpstr>
      <vt:lpstr>Sheet1!Область_печати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1</cp:lastModifiedBy>
  <cp:revision>273</cp:revision>
  <cp:lastPrinted>2026-03-19T11:32:00Z</cp:lastPrinted>
  <dcterms:created xsi:type="dcterms:W3CDTF">2024-11-16T01:55:00Z</dcterms:created>
  <dcterms:modified xsi:type="dcterms:W3CDTF">2026-10-13T11:10:01Z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86E5C0CA1840434CA96F597E7E3D0090_12</vt:lpwstr>
  </property>
  <property fmtid="{D5CDD505-2E9C-101B-9397-08002B2CF9AE}" pid="3" name="KSOProductBuildVer">
    <vt:lpwstr>1049-12.2.0.23196</vt:lpwstr>
  </property>
</Properties>
</file>